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24226"/>
  <mc:AlternateContent xmlns:mc="http://schemas.openxmlformats.org/markup-compatibility/2006">
    <mc:Choice Requires="x15">
      <x15ac:absPath xmlns:x15ac="http://schemas.microsoft.com/office/spreadsheetml/2010/11/ac" url="U:\Statistics\Publications\Energy Trends\Tables\Renewables\"/>
    </mc:Choice>
  </mc:AlternateContent>
  <xr:revisionPtr revIDLastSave="0" documentId="13_ncr:1_{C120D640-3CBD-4496-9359-8CB106A85319}" xr6:coauthVersionLast="47" xr6:coauthVersionMax="47" xr10:uidLastSave="{00000000-0000-0000-0000-000000000000}"/>
  <bookViews>
    <workbookView xWindow="-110" yWindow="-110" windowWidth="19420" windowHeight="10420" xr2:uid="{00000000-000D-0000-FFFF-FFFF00000000}"/>
  </bookViews>
  <sheets>
    <sheet name="Cover sheet" sheetId="26" r:id="rId1"/>
    <sheet name="Contents" sheetId="29" r:id="rId2"/>
    <sheet name="Notes" sheetId="28" r:id="rId3"/>
    <sheet name="Commentary" sheetId="27" r:id="rId4"/>
    <sheet name="Main Table" sheetId="8" r:id="rId5"/>
    <sheet name="Annual" sheetId="7" r:id="rId6"/>
    <sheet name="Quarter" sheetId="5" r:id="rId7"/>
    <sheet name="England - Annual" sheetId="18" r:id="rId8"/>
    <sheet name="England - Qtr" sheetId="13" r:id="rId9"/>
    <sheet name="Northern Ireland - Annual" sheetId="20" r:id="rId10"/>
    <sheet name="Northern Ireland - Qtr" sheetId="15" r:id="rId11"/>
    <sheet name="Scotland- Annual" sheetId="21" r:id="rId12"/>
    <sheet name="Scotland - Qtr" sheetId="14" r:id="rId13"/>
    <sheet name="Wales- Annual" sheetId="22" r:id="rId14"/>
    <sheet name="Wales - Qtr" sheetId="16" r:id="rId15"/>
    <sheet name="Calculation_HIDE" sheetId="9" state="hidden" r:id="rId16"/>
    <sheet name="checks_HIDE" sheetId="17" state="hidden" r:id="rId17"/>
  </sheets>
  <definedNames>
    <definedName name="_xlnm.Print_Area" localSheetId="7">'England - Annual'!$A$1:$E$40</definedName>
    <definedName name="_xlnm.Print_Area" localSheetId="8">'England - Qtr'!$A$1:$I$49</definedName>
    <definedName name="_xlnm.Print_Area" localSheetId="4">'Main Table'!$A$1:$N$78</definedName>
    <definedName name="_xlnm.Print_Area" localSheetId="9">'Northern Ireland - Annual'!$A$1:$E$40</definedName>
    <definedName name="_xlnm.Print_Area" localSheetId="6">Quarter!#REF!,Quarter!$A:$A,Quarter!#REF!</definedName>
    <definedName name="_xlnm.Print_Area" localSheetId="11">'Scotland- Annual'!$A$1:$E$40</definedName>
    <definedName name="_xlnm.Print_Area" localSheetId="13">'Wales- Annual'!$A$1:$E$40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8" i="17" l="1"/>
  <c r="AS9" i="17"/>
  <c r="AS10" i="17"/>
  <c r="AS11" i="17"/>
  <c r="AS12" i="17"/>
  <c r="AS13" i="17"/>
  <c r="AS14" i="17"/>
  <c r="AS15" i="17"/>
  <c r="AS16" i="17"/>
  <c r="AS17" i="17"/>
  <c r="AS18" i="17"/>
  <c r="AS19" i="17"/>
  <c r="AS23" i="17"/>
  <c r="AS24" i="17"/>
  <c r="AS25" i="17"/>
  <c r="AS26" i="17"/>
  <c r="AS27" i="17"/>
  <c r="AS28" i="17"/>
  <c r="AS29" i="17"/>
  <c r="AS30" i="17"/>
  <c r="CL30" i="17" s="1"/>
  <c r="BK5" i="9" l="1"/>
  <c r="BK8" i="9"/>
  <c r="BK9" i="9"/>
  <c r="BK10" i="9"/>
  <c r="BK11" i="9"/>
  <c r="BK12" i="9"/>
  <c r="BK13" i="9"/>
  <c r="BK14" i="9"/>
  <c r="BK15" i="9"/>
  <c r="BK16" i="9"/>
  <c r="BK17" i="9"/>
  <c r="BK18" i="9"/>
  <c r="BK19" i="9"/>
  <c r="BK20" i="9"/>
  <c r="BK21" i="9"/>
  <c r="BK24" i="9"/>
  <c r="BK25" i="9"/>
  <c r="BK26" i="9"/>
  <c r="BK27" i="9"/>
  <c r="BK28" i="9"/>
  <c r="BK29" i="9"/>
  <c r="BK30" i="9"/>
  <c r="BK31" i="9"/>
  <c r="BK32" i="9"/>
  <c r="BK33" i="9"/>
  <c r="BK34" i="9"/>
  <c r="BK35" i="9"/>
  <c r="BK36" i="9"/>
  <c r="BK37" i="9"/>
  <c r="BK39" i="9"/>
  <c r="BK40" i="9"/>
  <c r="BK41" i="9"/>
  <c r="BK42" i="9"/>
  <c r="BK43" i="9"/>
  <c r="BK44" i="9"/>
  <c r="BK45" i="9"/>
  <c r="BK46" i="9"/>
  <c r="BK47" i="9"/>
  <c r="BK48" i="9"/>
  <c r="BK49" i="9"/>
  <c r="BK50" i="9"/>
  <c r="BK52" i="9"/>
  <c r="BK53" i="9"/>
  <c r="BK54" i="9"/>
  <c r="BK55" i="9"/>
  <c r="BK56" i="9"/>
  <c r="BK57" i="9"/>
  <c r="BK58" i="9"/>
  <c r="BK59" i="9"/>
  <c r="BK61" i="9"/>
  <c r="AS31" i="16"/>
  <c r="AS20" i="16"/>
  <c r="AR31" i="14"/>
  <c r="AS31" i="14"/>
  <c r="AS20" i="14"/>
  <c r="AS31" i="15"/>
  <c r="AR20" i="15"/>
  <c r="AS20" i="15"/>
  <c r="AS31" i="13"/>
  <c r="AS20" i="13"/>
  <c r="S49" i="5"/>
  <c r="O49" i="5"/>
  <c r="K49" i="5"/>
  <c r="J49" i="5"/>
  <c r="G49" i="5"/>
  <c r="C49" i="5"/>
  <c r="S48" i="5"/>
  <c r="O48" i="5"/>
  <c r="K48" i="5"/>
  <c r="J48" i="5"/>
  <c r="G48" i="5"/>
  <c r="C48" i="5"/>
  <c r="S47" i="5"/>
  <c r="O47" i="5"/>
  <c r="K47" i="5"/>
  <c r="J47" i="5"/>
  <c r="G47" i="5"/>
  <c r="C47" i="5"/>
  <c r="S46" i="5"/>
  <c r="O46" i="5"/>
  <c r="K46" i="5"/>
  <c r="J46" i="5"/>
  <c r="G46" i="5"/>
  <c r="C46" i="5"/>
  <c r="S45" i="5"/>
  <c r="O45" i="5"/>
  <c r="K45" i="5"/>
  <c r="J45" i="5"/>
  <c r="G45" i="5"/>
  <c r="C45" i="5"/>
  <c r="S44" i="5"/>
  <c r="O44" i="5"/>
  <c r="K44" i="5"/>
  <c r="J44" i="5"/>
  <c r="G44" i="5"/>
  <c r="C44" i="5"/>
  <c r="S43" i="5"/>
  <c r="O43" i="5"/>
  <c r="K43" i="5"/>
  <c r="J43" i="5"/>
  <c r="G43" i="5"/>
  <c r="C43" i="5"/>
  <c r="S42" i="5"/>
  <c r="O42" i="5"/>
  <c r="K42" i="5"/>
  <c r="J42" i="5"/>
  <c r="G42" i="5"/>
  <c r="C42" i="5"/>
  <c r="S41" i="5"/>
  <c r="O41" i="5"/>
  <c r="K41" i="5"/>
  <c r="J41" i="5"/>
  <c r="G41" i="5"/>
  <c r="C41" i="5"/>
  <c r="S40" i="5"/>
  <c r="O40" i="5"/>
  <c r="K40" i="5"/>
  <c r="J40" i="5"/>
  <c r="G40" i="5"/>
  <c r="C40" i="5"/>
  <c r="M34" i="8"/>
  <c r="M35" i="8"/>
  <c r="M60" i="8"/>
  <c r="M33" i="8"/>
  <c r="M31" i="8"/>
  <c r="M32" i="8"/>
  <c r="AS20" i="17" l="1"/>
  <c r="AS31" i="17"/>
  <c r="AV24" i="5"/>
  <c r="AV25" i="5"/>
  <c r="CL24" i="17" s="1"/>
  <c r="AV26" i="5"/>
  <c r="CL25" i="17" s="1"/>
  <c r="AV27" i="5"/>
  <c r="CL26" i="17" s="1"/>
  <c r="AV28" i="5"/>
  <c r="AV29" i="5"/>
  <c r="AV30" i="5"/>
  <c r="CL29" i="17" s="1"/>
  <c r="M26" i="8"/>
  <c r="M28" i="8"/>
  <c r="M29" i="8"/>
  <c r="M25" i="8"/>
  <c r="M24" i="8"/>
  <c r="M30" i="8"/>
  <c r="M27" i="8"/>
  <c r="CL28" i="17" l="1"/>
  <c r="AV57" i="5"/>
  <c r="CL27" i="17"/>
  <c r="CL23" i="17"/>
  <c r="AV56" i="5"/>
  <c r="AV55" i="5"/>
  <c r="AV54" i="5"/>
  <c r="AV53" i="5"/>
  <c r="AV36" i="5"/>
  <c r="AV8" i="5"/>
  <c r="AV9" i="5"/>
  <c r="AV10" i="5"/>
  <c r="AV11" i="5"/>
  <c r="AV12" i="5"/>
  <c r="AV13" i="5"/>
  <c r="AV14" i="5"/>
  <c r="AV15" i="5"/>
  <c r="AV16" i="5"/>
  <c r="AV17" i="5"/>
  <c r="AV18" i="5"/>
  <c r="AV19" i="5"/>
  <c r="M10" i="8"/>
  <c r="M15" i="8"/>
  <c r="M12" i="8"/>
  <c r="M18" i="8"/>
  <c r="M16" i="8"/>
  <c r="M9" i="8"/>
  <c r="M19" i="8"/>
  <c r="M17" i="8"/>
  <c r="M8" i="8"/>
  <c r="M11" i="8"/>
  <c r="M13" i="8"/>
  <c r="M14" i="8"/>
  <c r="CL13" i="17" l="1"/>
  <c r="CL12" i="17"/>
  <c r="CL19" i="17"/>
  <c r="CL11" i="17"/>
  <c r="CL18" i="17"/>
  <c r="CL17" i="17"/>
  <c r="CL9" i="17"/>
  <c r="CL14" i="17"/>
  <c r="CL10" i="17"/>
  <c r="CL16" i="17"/>
  <c r="CL8" i="17"/>
  <c r="CL15" i="17"/>
  <c r="AV59" i="5"/>
  <c r="CL31" i="17"/>
  <c r="AV20" i="5"/>
  <c r="D31" i="18"/>
  <c r="D30" i="18"/>
  <c r="D29" i="18"/>
  <c r="D28" i="18"/>
  <c r="C31" i="18"/>
  <c r="C30" i="18"/>
  <c r="C29" i="18"/>
  <c r="C28" i="18"/>
  <c r="AP38" i="13"/>
  <c r="AO38" i="13"/>
  <c r="AN38" i="13"/>
  <c r="AM38" i="13"/>
  <c r="AL38" i="13"/>
  <c r="AK38" i="13"/>
  <c r="AJ38" i="13"/>
  <c r="AI38" i="13"/>
  <c r="AH38" i="13"/>
  <c r="AG38" i="13"/>
  <c r="AF38" i="13"/>
  <c r="AE38" i="13"/>
  <c r="AD38" i="13"/>
  <c r="AC38" i="13"/>
  <c r="AB38" i="13"/>
  <c r="AA38" i="13"/>
  <c r="Z38" i="13"/>
  <c r="Y38" i="13"/>
  <c r="X38" i="13"/>
  <c r="W38" i="13"/>
  <c r="V38" i="13"/>
  <c r="U38" i="13"/>
  <c r="T38" i="13"/>
  <c r="S38" i="13"/>
  <c r="R38" i="13"/>
  <c r="Q38" i="13"/>
  <c r="P38" i="13"/>
  <c r="O38" i="13"/>
  <c r="N38" i="13"/>
  <c r="M38" i="13"/>
  <c r="L38" i="13"/>
  <c r="K38" i="13"/>
  <c r="J38" i="13"/>
  <c r="I38" i="13"/>
  <c r="H38" i="13"/>
  <c r="G38" i="13"/>
  <c r="F38" i="13"/>
  <c r="E38" i="13"/>
  <c r="D38" i="13"/>
  <c r="AP37" i="13"/>
  <c r="AO37" i="13"/>
  <c r="AN37" i="13"/>
  <c r="AM37" i="13"/>
  <c r="AL37" i="13"/>
  <c r="AK37" i="13"/>
  <c r="AJ37" i="13"/>
  <c r="AI37" i="13"/>
  <c r="AH37" i="13"/>
  <c r="AG37" i="13"/>
  <c r="AF37" i="13"/>
  <c r="AE37" i="13"/>
  <c r="AD37" i="13"/>
  <c r="AC37" i="13"/>
  <c r="AB37" i="13"/>
  <c r="AA37" i="13"/>
  <c r="Z37" i="13"/>
  <c r="Y37" i="13"/>
  <c r="X37" i="13"/>
  <c r="W37" i="13"/>
  <c r="V37" i="13"/>
  <c r="U37" i="13"/>
  <c r="T37" i="13"/>
  <c r="S37" i="13"/>
  <c r="R37" i="13"/>
  <c r="Q37" i="13"/>
  <c r="P37" i="13"/>
  <c r="O37" i="13"/>
  <c r="N37" i="13"/>
  <c r="M37" i="13"/>
  <c r="L37" i="13"/>
  <c r="K37" i="13"/>
  <c r="J37" i="13"/>
  <c r="I37" i="13"/>
  <c r="H37" i="13"/>
  <c r="G37" i="13"/>
  <c r="F37" i="13"/>
  <c r="E37" i="13"/>
  <c r="D37" i="13"/>
  <c r="AP36" i="13"/>
  <c r="AO36" i="13"/>
  <c r="AN36" i="13"/>
  <c r="AM36" i="13"/>
  <c r="AL36" i="13"/>
  <c r="AK36" i="13"/>
  <c r="AJ36" i="13"/>
  <c r="AI36" i="13"/>
  <c r="AH36" i="13"/>
  <c r="AG36" i="13"/>
  <c r="AF36" i="13"/>
  <c r="AE36" i="13"/>
  <c r="AD36" i="13"/>
  <c r="AC36" i="13"/>
  <c r="AB36" i="13"/>
  <c r="AA36" i="13"/>
  <c r="Z36" i="13"/>
  <c r="Y36" i="13"/>
  <c r="X36" i="13"/>
  <c r="W36" i="13"/>
  <c r="V36" i="13"/>
  <c r="U36" i="13"/>
  <c r="T36" i="13"/>
  <c r="S36" i="13"/>
  <c r="R36" i="13"/>
  <c r="Q36" i="13"/>
  <c r="P36" i="13"/>
  <c r="O36" i="13"/>
  <c r="N36" i="13"/>
  <c r="M36" i="13"/>
  <c r="L36" i="13"/>
  <c r="K36" i="13"/>
  <c r="J36" i="13"/>
  <c r="I36" i="13"/>
  <c r="H36" i="13"/>
  <c r="G36" i="13"/>
  <c r="F36" i="13"/>
  <c r="E36" i="13"/>
  <c r="D36" i="13"/>
  <c r="AP35" i="13"/>
  <c r="AO35" i="13"/>
  <c r="AN35" i="13"/>
  <c r="AM35" i="13"/>
  <c r="AL35" i="13"/>
  <c r="AK35" i="13"/>
  <c r="AJ35" i="13"/>
  <c r="AI35" i="13"/>
  <c r="AH35" i="13"/>
  <c r="AG35" i="13"/>
  <c r="AF35" i="13"/>
  <c r="AE35" i="13"/>
  <c r="AD35" i="13"/>
  <c r="AC35" i="13"/>
  <c r="AB35" i="13"/>
  <c r="AA35" i="13"/>
  <c r="Z35" i="13"/>
  <c r="Y35" i="13"/>
  <c r="X35" i="13"/>
  <c r="W35" i="13"/>
  <c r="V35" i="13"/>
  <c r="U35" i="13"/>
  <c r="T35" i="13"/>
  <c r="S35" i="13"/>
  <c r="R35" i="13"/>
  <c r="Q35" i="13"/>
  <c r="P35" i="13"/>
  <c r="O35" i="13"/>
  <c r="N35" i="13"/>
  <c r="M35" i="13"/>
  <c r="L35" i="13"/>
  <c r="K35" i="13"/>
  <c r="J35" i="13"/>
  <c r="I35" i="13"/>
  <c r="H35" i="13"/>
  <c r="G35" i="13"/>
  <c r="F35" i="13"/>
  <c r="E35" i="13"/>
  <c r="D35" i="13"/>
  <c r="AP34" i="13"/>
  <c r="AO34" i="13"/>
  <c r="AN34" i="13"/>
  <c r="AM34" i="13"/>
  <c r="AL34" i="13"/>
  <c r="AK34" i="13"/>
  <c r="AJ34" i="13"/>
  <c r="AI34" i="13"/>
  <c r="AH34" i="13"/>
  <c r="AG34" i="13"/>
  <c r="AF34" i="13"/>
  <c r="AE34" i="13"/>
  <c r="AD34" i="13"/>
  <c r="AC34" i="13"/>
  <c r="AB34" i="13"/>
  <c r="AA34" i="13"/>
  <c r="Z34" i="13"/>
  <c r="Y34" i="13"/>
  <c r="X34" i="13"/>
  <c r="W34" i="13"/>
  <c r="V34" i="13"/>
  <c r="U34" i="13"/>
  <c r="T34" i="13"/>
  <c r="S34" i="13"/>
  <c r="R34" i="13"/>
  <c r="Q34" i="13"/>
  <c r="P34" i="13"/>
  <c r="O34" i="13"/>
  <c r="N34" i="13"/>
  <c r="M34" i="13"/>
  <c r="L34" i="13"/>
  <c r="K34" i="13"/>
  <c r="J34" i="13"/>
  <c r="I34" i="13"/>
  <c r="H34" i="13"/>
  <c r="G34" i="13"/>
  <c r="F34" i="13"/>
  <c r="E34" i="13"/>
  <c r="D34" i="13"/>
  <c r="C35" i="13"/>
  <c r="C36" i="13"/>
  <c r="C37" i="13"/>
  <c r="C38" i="13"/>
  <c r="C34" i="13"/>
  <c r="D30" i="20"/>
  <c r="D29" i="20"/>
  <c r="D28" i="20"/>
  <c r="C30" i="20"/>
  <c r="C29" i="20"/>
  <c r="C28" i="20"/>
  <c r="AP38" i="15"/>
  <c r="AO38" i="15"/>
  <c r="AN38" i="15"/>
  <c r="AM38" i="15"/>
  <c r="AL38" i="15"/>
  <c r="AK38" i="15"/>
  <c r="AJ38" i="15"/>
  <c r="AI38" i="15"/>
  <c r="AH38" i="15"/>
  <c r="AG38" i="15"/>
  <c r="AF38" i="15"/>
  <c r="AE38" i="15"/>
  <c r="AD38" i="15"/>
  <c r="AC38" i="15"/>
  <c r="AB38" i="15"/>
  <c r="AA38" i="15"/>
  <c r="Z38" i="15"/>
  <c r="Y38" i="15"/>
  <c r="X38" i="15"/>
  <c r="W38" i="15"/>
  <c r="V38" i="15"/>
  <c r="U38" i="15"/>
  <c r="T38" i="15"/>
  <c r="S38" i="15"/>
  <c r="R38" i="15"/>
  <c r="Q38" i="15"/>
  <c r="P38" i="15"/>
  <c r="O38" i="15"/>
  <c r="N38" i="15"/>
  <c r="M38" i="15"/>
  <c r="L38" i="15"/>
  <c r="K38" i="15"/>
  <c r="J38" i="15"/>
  <c r="I38" i="15"/>
  <c r="H38" i="15"/>
  <c r="G38" i="15"/>
  <c r="F38" i="15"/>
  <c r="E38" i="15"/>
  <c r="D38" i="15"/>
  <c r="AP37" i="15"/>
  <c r="AO37" i="15"/>
  <c r="AN37" i="15"/>
  <c r="AM37" i="15"/>
  <c r="AL37" i="15"/>
  <c r="AK37" i="15"/>
  <c r="AJ37" i="15"/>
  <c r="AI37" i="15"/>
  <c r="AH37" i="15"/>
  <c r="AG37" i="15"/>
  <c r="AF37" i="15"/>
  <c r="AE37" i="15"/>
  <c r="AD37" i="15"/>
  <c r="AC37" i="15"/>
  <c r="AB37" i="15"/>
  <c r="AA37" i="15"/>
  <c r="Z37" i="15"/>
  <c r="Y37" i="15"/>
  <c r="X37" i="15"/>
  <c r="W37" i="15"/>
  <c r="V37" i="15"/>
  <c r="U37" i="15"/>
  <c r="T37" i="15"/>
  <c r="S37" i="15"/>
  <c r="R37" i="15"/>
  <c r="Q37" i="15"/>
  <c r="P37" i="15"/>
  <c r="O37" i="15"/>
  <c r="N37" i="15"/>
  <c r="M37" i="15"/>
  <c r="L37" i="15"/>
  <c r="K37" i="15"/>
  <c r="J37" i="15"/>
  <c r="I37" i="15"/>
  <c r="H37" i="15"/>
  <c r="G37" i="15"/>
  <c r="F37" i="15"/>
  <c r="E37" i="15"/>
  <c r="D37"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M36" i="15"/>
  <c r="L36" i="15"/>
  <c r="K36" i="15"/>
  <c r="J36" i="15"/>
  <c r="I36" i="15"/>
  <c r="H36" i="15"/>
  <c r="G36" i="15"/>
  <c r="F36" i="15"/>
  <c r="E36" i="15"/>
  <c r="D36"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M34" i="15"/>
  <c r="L34" i="15"/>
  <c r="K34" i="15"/>
  <c r="J34" i="15"/>
  <c r="I34" i="15"/>
  <c r="H34" i="15"/>
  <c r="G34" i="15"/>
  <c r="F34" i="15"/>
  <c r="E34" i="15"/>
  <c r="D34" i="15"/>
  <c r="C38" i="15"/>
  <c r="C37" i="15"/>
  <c r="C36" i="15"/>
  <c r="C34" i="15"/>
  <c r="D31" i="21"/>
  <c r="D30" i="21"/>
  <c r="D29" i="21"/>
  <c r="D28" i="21"/>
  <c r="C31" i="21"/>
  <c r="C30" i="21"/>
  <c r="C29" i="21"/>
  <c r="C28" i="21"/>
  <c r="AP38" i="14"/>
  <c r="AO38" i="14"/>
  <c r="AN38" i="14"/>
  <c r="AM38" i="14"/>
  <c r="AL38" i="14"/>
  <c r="AK38" i="14"/>
  <c r="AJ38" i="14"/>
  <c r="AI38" i="14"/>
  <c r="AH38" i="14"/>
  <c r="AG38" i="14"/>
  <c r="AF38" i="14"/>
  <c r="AE38" i="14"/>
  <c r="AD38" i="14"/>
  <c r="AC38" i="14"/>
  <c r="AB38" i="14"/>
  <c r="AA38" i="14"/>
  <c r="Z38" i="14"/>
  <c r="Y38" i="14"/>
  <c r="X38" i="14"/>
  <c r="W38" i="14"/>
  <c r="V38" i="14"/>
  <c r="U38" i="14"/>
  <c r="T38" i="14"/>
  <c r="S38" i="14"/>
  <c r="R38" i="14"/>
  <c r="Q38" i="14"/>
  <c r="P38" i="14"/>
  <c r="O38" i="14"/>
  <c r="N38" i="14"/>
  <c r="M38" i="14"/>
  <c r="L38" i="14"/>
  <c r="K38" i="14"/>
  <c r="J38" i="14"/>
  <c r="I38" i="14"/>
  <c r="H38" i="14"/>
  <c r="G38" i="14"/>
  <c r="F38" i="14"/>
  <c r="E38" i="14"/>
  <c r="AP37" i="14"/>
  <c r="AO37" i="14"/>
  <c r="AN37" i="14"/>
  <c r="AM37" i="14"/>
  <c r="AL37" i="14"/>
  <c r="AK37" i="14"/>
  <c r="AJ37" i="14"/>
  <c r="AI37" i="14"/>
  <c r="AH37" i="14"/>
  <c r="AG37" i="14"/>
  <c r="AF37" i="14"/>
  <c r="AE37" i="14"/>
  <c r="AD37" i="14"/>
  <c r="AC37" i="14"/>
  <c r="AB37" i="14"/>
  <c r="AA37" i="14"/>
  <c r="Z37" i="14"/>
  <c r="Y37" i="14"/>
  <c r="X37" i="14"/>
  <c r="W37" i="14"/>
  <c r="V37" i="14"/>
  <c r="U37" i="14"/>
  <c r="T37" i="14"/>
  <c r="S37" i="14"/>
  <c r="R37" i="14"/>
  <c r="Q37" i="14"/>
  <c r="P37" i="14"/>
  <c r="O37" i="14"/>
  <c r="N37" i="14"/>
  <c r="M37" i="14"/>
  <c r="L37" i="14"/>
  <c r="K37" i="14"/>
  <c r="J37" i="14"/>
  <c r="I37" i="14"/>
  <c r="H37" i="14"/>
  <c r="G37" i="14"/>
  <c r="F37" i="14"/>
  <c r="E37" i="14"/>
  <c r="AP36" i="14"/>
  <c r="AO36" i="14"/>
  <c r="AN36" i="14"/>
  <c r="AM36" i="14"/>
  <c r="AL36" i="14"/>
  <c r="AK36" i="14"/>
  <c r="AJ36" i="14"/>
  <c r="AI36" i="14"/>
  <c r="AH36" i="14"/>
  <c r="AG36" i="14"/>
  <c r="AF36" i="14"/>
  <c r="AE36" i="14"/>
  <c r="AD36" i="14"/>
  <c r="AC36" i="14"/>
  <c r="AB36" i="14"/>
  <c r="AA36" i="14"/>
  <c r="Z36" i="14"/>
  <c r="Y36" i="14"/>
  <c r="X36" i="14"/>
  <c r="W36" i="14"/>
  <c r="V36" i="14"/>
  <c r="U36" i="14"/>
  <c r="T36" i="14"/>
  <c r="S36" i="14"/>
  <c r="R36" i="14"/>
  <c r="Q36" i="14"/>
  <c r="P36" i="14"/>
  <c r="O36" i="14"/>
  <c r="N36" i="14"/>
  <c r="M36" i="14"/>
  <c r="L36" i="14"/>
  <c r="K36" i="14"/>
  <c r="J36" i="14"/>
  <c r="I36" i="14"/>
  <c r="H36" i="14"/>
  <c r="G36" i="14"/>
  <c r="F36" i="14"/>
  <c r="E36" i="14"/>
  <c r="AP35" i="14"/>
  <c r="AO35" i="14"/>
  <c r="AN35" i="14"/>
  <c r="AM35" i="14"/>
  <c r="AL35" i="14"/>
  <c r="AK35" i="14"/>
  <c r="AJ35" i="14"/>
  <c r="AI35" i="14"/>
  <c r="AH35" i="14"/>
  <c r="AG35" i="14"/>
  <c r="AF35" i="14"/>
  <c r="AE35" i="14"/>
  <c r="AD35" i="14"/>
  <c r="AC35" i="14"/>
  <c r="AB35" i="14"/>
  <c r="AA35" i="14"/>
  <c r="Z35" i="14"/>
  <c r="Y35" i="14"/>
  <c r="X35" i="14"/>
  <c r="W35" i="14"/>
  <c r="V35" i="14"/>
  <c r="U35" i="14"/>
  <c r="T35" i="14"/>
  <c r="S35" i="14"/>
  <c r="R35" i="14"/>
  <c r="Q35" i="14"/>
  <c r="P35" i="14"/>
  <c r="O35" i="14"/>
  <c r="N35" i="14"/>
  <c r="M35" i="14"/>
  <c r="L35" i="14"/>
  <c r="K35" i="14"/>
  <c r="J35" i="14"/>
  <c r="I35" i="14"/>
  <c r="H35" i="14"/>
  <c r="G35" i="14"/>
  <c r="F35" i="14"/>
  <c r="E35" i="14"/>
  <c r="AP34" i="14"/>
  <c r="AO34" i="14"/>
  <c r="AN34" i="14"/>
  <c r="AM34" i="14"/>
  <c r="AL34" i="14"/>
  <c r="AK34" i="14"/>
  <c r="AJ34" i="14"/>
  <c r="AI34" i="14"/>
  <c r="AH34" i="14"/>
  <c r="AG34" i="14"/>
  <c r="AF34" i="14"/>
  <c r="AE34" i="14"/>
  <c r="AD34" i="14"/>
  <c r="AC34" i="14"/>
  <c r="AB34" i="14"/>
  <c r="AA34" i="14"/>
  <c r="Z34" i="14"/>
  <c r="Y34" i="14"/>
  <c r="X34" i="14"/>
  <c r="W34" i="14"/>
  <c r="V34" i="14"/>
  <c r="U34" i="14"/>
  <c r="T34" i="14"/>
  <c r="S34" i="14"/>
  <c r="R34" i="14"/>
  <c r="Q34" i="14"/>
  <c r="P34" i="14"/>
  <c r="O34" i="14"/>
  <c r="N34" i="14"/>
  <c r="M34" i="14"/>
  <c r="L34" i="14"/>
  <c r="K34" i="14"/>
  <c r="J34" i="14"/>
  <c r="I34" i="14"/>
  <c r="H34" i="14"/>
  <c r="G34" i="14"/>
  <c r="F34" i="14"/>
  <c r="E34" i="14"/>
  <c r="D38" i="14"/>
  <c r="D37" i="14"/>
  <c r="D36" i="14"/>
  <c r="D35" i="14"/>
  <c r="D34" i="14"/>
  <c r="D31" i="22"/>
  <c r="D30" i="22"/>
  <c r="D29" i="22"/>
  <c r="D28" i="22"/>
  <c r="C31" i="22"/>
  <c r="C30" i="22"/>
  <c r="C29" i="22"/>
  <c r="C28" i="22"/>
  <c r="AP38" i="16"/>
  <c r="AO38" i="16"/>
  <c r="AN38" i="16"/>
  <c r="AM38" i="16"/>
  <c r="AL38" i="16"/>
  <c r="AK38" i="16"/>
  <c r="AJ38" i="16"/>
  <c r="AI38" i="16"/>
  <c r="AH38" i="16"/>
  <c r="AG38" i="16"/>
  <c r="AF38" i="16"/>
  <c r="AE38" i="16"/>
  <c r="AD38" i="16"/>
  <c r="AC38" i="16"/>
  <c r="AB38" i="16"/>
  <c r="AA38" i="16"/>
  <c r="Z38" i="16"/>
  <c r="Y38" i="16"/>
  <c r="X38" i="16"/>
  <c r="W38" i="16"/>
  <c r="V38" i="16"/>
  <c r="U38" i="16"/>
  <c r="T38" i="16"/>
  <c r="S38" i="16"/>
  <c r="R38" i="16"/>
  <c r="Q38" i="16"/>
  <c r="P38" i="16"/>
  <c r="O38" i="16"/>
  <c r="N38" i="16"/>
  <c r="M38" i="16"/>
  <c r="L38" i="16"/>
  <c r="K38" i="16"/>
  <c r="J38" i="16"/>
  <c r="I38" i="16"/>
  <c r="H38" i="16"/>
  <c r="G38" i="16"/>
  <c r="F38" i="16"/>
  <c r="E38" i="16"/>
  <c r="D38" i="16"/>
  <c r="AP37" i="16"/>
  <c r="AO37" i="16"/>
  <c r="AN37" i="16"/>
  <c r="AM37" i="16"/>
  <c r="AL37" i="16"/>
  <c r="AK37" i="16"/>
  <c r="AJ37" i="16"/>
  <c r="AI37" i="16"/>
  <c r="AH37" i="16"/>
  <c r="AG37" i="16"/>
  <c r="AF37" i="16"/>
  <c r="AE37" i="16"/>
  <c r="AD37" i="16"/>
  <c r="AC37" i="16"/>
  <c r="AB37" i="16"/>
  <c r="AA37" i="16"/>
  <c r="Z37" i="16"/>
  <c r="Y37" i="16"/>
  <c r="X37" i="16"/>
  <c r="W37" i="16"/>
  <c r="V37" i="16"/>
  <c r="U37" i="16"/>
  <c r="T37" i="16"/>
  <c r="S37" i="16"/>
  <c r="R37" i="16"/>
  <c r="Q37" i="16"/>
  <c r="P37" i="16"/>
  <c r="O37" i="16"/>
  <c r="N37" i="16"/>
  <c r="M37" i="16"/>
  <c r="L37" i="16"/>
  <c r="K37" i="16"/>
  <c r="J37" i="16"/>
  <c r="I37" i="16"/>
  <c r="H37" i="16"/>
  <c r="G37" i="16"/>
  <c r="F37" i="16"/>
  <c r="E37" i="16"/>
  <c r="D37" i="16"/>
  <c r="AP36" i="16"/>
  <c r="AO36" i="16"/>
  <c r="AN36" i="16"/>
  <c r="AM36" i="16"/>
  <c r="AL36" i="16"/>
  <c r="AK36" i="16"/>
  <c r="AJ36" i="16"/>
  <c r="AI36" i="16"/>
  <c r="AH36" i="16"/>
  <c r="AG36" i="16"/>
  <c r="AF36" i="16"/>
  <c r="AE36" i="16"/>
  <c r="AD36" i="16"/>
  <c r="AC36" i="16"/>
  <c r="AB36" i="16"/>
  <c r="AA36" i="16"/>
  <c r="Z36" i="16"/>
  <c r="Y36" i="16"/>
  <c r="X36" i="16"/>
  <c r="W36" i="16"/>
  <c r="V36" i="16"/>
  <c r="U36" i="16"/>
  <c r="T36" i="16"/>
  <c r="S36" i="16"/>
  <c r="R36" i="16"/>
  <c r="Q36" i="16"/>
  <c r="P36" i="16"/>
  <c r="O36" i="16"/>
  <c r="N36" i="16"/>
  <c r="M36" i="16"/>
  <c r="L36" i="16"/>
  <c r="K36" i="16"/>
  <c r="J36" i="16"/>
  <c r="I36" i="16"/>
  <c r="H36" i="16"/>
  <c r="G36" i="16"/>
  <c r="F36" i="16"/>
  <c r="E36" i="16"/>
  <c r="D36" i="16"/>
  <c r="AP35" i="16"/>
  <c r="AO35" i="16"/>
  <c r="AN35" i="16"/>
  <c r="AM35" i="16"/>
  <c r="AL35" i="16"/>
  <c r="AK35" i="16"/>
  <c r="AJ35" i="16"/>
  <c r="AI35" i="16"/>
  <c r="AH35" i="16"/>
  <c r="AG35" i="16"/>
  <c r="AF35" i="16"/>
  <c r="AE35" i="16"/>
  <c r="AD35" i="16"/>
  <c r="AC35" i="16"/>
  <c r="AB35" i="16"/>
  <c r="AA35" i="16"/>
  <c r="Z35" i="16"/>
  <c r="Y35" i="16"/>
  <c r="X35" i="16"/>
  <c r="W35" i="16"/>
  <c r="V35" i="16"/>
  <c r="U35" i="16"/>
  <c r="T35" i="16"/>
  <c r="S35" i="16"/>
  <c r="R35" i="16"/>
  <c r="Q35" i="16"/>
  <c r="P35" i="16"/>
  <c r="O35" i="16"/>
  <c r="N35" i="16"/>
  <c r="M35" i="16"/>
  <c r="L35" i="16"/>
  <c r="K35" i="16"/>
  <c r="J35" i="16"/>
  <c r="I35" i="16"/>
  <c r="H35" i="16"/>
  <c r="G35" i="16"/>
  <c r="F35" i="16"/>
  <c r="E35" i="16"/>
  <c r="D35" i="16"/>
  <c r="AP34" i="16"/>
  <c r="AO34" i="16"/>
  <c r="AN34" i="16"/>
  <c r="AM34" i="16"/>
  <c r="AL34" i="16"/>
  <c r="AK34" i="16"/>
  <c r="AJ34" i="16"/>
  <c r="AI34" i="16"/>
  <c r="AH34" i="16"/>
  <c r="AG34" i="16"/>
  <c r="AF34" i="16"/>
  <c r="AE34" i="16"/>
  <c r="AD34" i="16"/>
  <c r="AC34" i="16"/>
  <c r="AB34" i="16"/>
  <c r="AA34" i="16"/>
  <c r="Z34" i="16"/>
  <c r="Y34" i="16"/>
  <c r="X34" i="16"/>
  <c r="W34" i="16"/>
  <c r="V34" i="16"/>
  <c r="U34" i="16"/>
  <c r="T34" i="16"/>
  <c r="S34" i="16"/>
  <c r="R34" i="16"/>
  <c r="Q34" i="16"/>
  <c r="P34" i="16"/>
  <c r="O34" i="16"/>
  <c r="N34" i="16"/>
  <c r="M34" i="16"/>
  <c r="L34" i="16"/>
  <c r="K34" i="16"/>
  <c r="J34" i="16"/>
  <c r="I34" i="16"/>
  <c r="H34" i="16"/>
  <c r="G34" i="16"/>
  <c r="F34" i="16"/>
  <c r="E34" i="16"/>
  <c r="D34" i="16"/>
  <c r="C38" i="16"/>
  <c r="C37" i="16"/>
  <c r="C36" i="16"/>
  <c r="C35" i="16"/>
  <c r="C34" i="16"/>
  <c r="AT24" i="5"/>
  <c r="AT53" i="5" s="1"/>
  <c r="AU24" i="5"/>
  <c r="AU53" i="5" s="1"/>
  <c r="AT25" i="5"/>
  <c r="AU25" i="5"/>
  <c r="AU54" i="5" s="1"/>
  <c r="AT26" i="5"/>
  <c r="AU26" i="5"/>
  <c r="AU55" i="5" s="1"/>
  <c r="AT27" i="5"/>
  <c r="AU27" i="5"/>
  <c r="AT28" i="5"/>
  <c r="AU28" i="5"/>
  <c r="AT29" i="5"/>
  <c r="AU29" i="5"/>
  <c r="AT30" i="5"/>
  <c r="AU30" i="5"/>
  <c r="AT8" i="5"/>
  <c r="AU8" i="5"/>
  <c r="AT9" i="5"/>
  <c r="AU9" i="5"/>
  <c r="AT10" i="5"/>
  <c r="AU10" i="5"/>
  <c r="AT11" i="5"/>
  <c r="AU11" i="5"/>
  <c r="AT12" i="5"/>
  <c r="AU12" i="5"/>
  <c r="AT13" i="5"/>
  <c r="AU13" i="5"/>
  <c r="AT14" i="5"/>
  <c r="AU14" i="5"/>
  <c r="AT15" i="5"/>
  <c r="AU15" i="5"/>
  <c r="AT16" i="5"/>
  <c r="AU16" i="5"/>
  <c r="AT17" i="5"/>
  <c r="AU17" i="5"/>
  <c r="AT18" i="5"/>
  <c r="AU18" i="5"/>
  <c r="AT19" i="5"/>
  <c r="AU19" i="5"/>
  <c r="AR31" i="15"/>
  <c r="AR8" i="17"/>
  <c r="AR9" i="17"/>
  <c r="AR10" i="17"/>
  <c r="AR11" i="17"/>
  <c r="AR12" i="17"/>
  <c r="AR13" i="17"/>
  <c r="AR14" i="17"/>
  <c r="AR15" i="17"/>
  <c r="AR16" i="17"/>
  <c r="AR17" i="17"/>
  <c r="AR18" i="17"/>
  <c r="AR19" i="17"/>
  <c r="AR23" i="17"/>
  <c r="AR24" i="17"/>
  <c r="AR25" i="17"/>
  <c r="AR26" i="17"/>
  <c r="AR27" i="17"/>
  <c r="AR28" i="17"/>
  <c r="AR29" i="17"/>
  <c r="AR30" i="17"/>
  <c r="CK30" i="17" s="1"/>
  <c r="BJ5" i="9"/>
  <c r="BJ8" i="9"/>
  <c r="BJ9" i="9"/>
  <c r="BJ10" i="9"/>
  <c r="BJ11" i="9"/>
  <c r="BJ12" i="9"/>
  <c r="BJ13" i="9"/>
  <c r="BJ14" i="9"/>
  <c r="BJ15" i="9"/>
  <c r="BJ16" i="9"/>
  <c r="BJ17" i="9"/>
  <c r="BJ18" i="9"/>
  <c r="BJ19" i="9"/>
  <c r="BJ20" i="9"/>
  <c r="BJ21" i="9"/>
  <c r="BJ24" i="9"/>
  <c r="BJ25" i="9"/>
  <c r="BJ26" i="9"/>
  <c r="BJ27" i="9"/>
  <c r="BJ28" i="9"/>
  <c r="BJ29" i="9"/>
  <c r="BJ30" i="9"/>
  <c r="BJ31" i="9"/>
  <c r="BJ32" i="9"/>
  <c r="BJ33" i="9"/>
  <c r="BJ34" i="9"/>
  <c r="BJ35" i="9"/>
  <c r="BJ36" i="9"/>
  <c r="BJ37" i="9"/>
  <c r="BJ39" i="9"/>
  <c r="BJ40" i="9"/>
  <c r="BJ41" i="9"/>
  <c r="BJ42" i="9"/>
  <c r="BJ43" i="9"/>
  <c r="BJ44" i="9"/>
  <c r="BJ45" i="9"/>
  <c r="BJ46" i="9"/>
  <c r="BJ47" i="9"/>
  <c r="BJ48" i="9"/>
  <c r="BJ49" i="9"/>
  <c r="BJ50" i="9"/>
  <c r="BJ52" i="9"/>
  <c r="BJ53" i="9"/>
  <c r="BJ54" i="9"/>
  <c r="BJ55" i="9"/>
  <c r="BJ56" i="9"/>
  <c r="BJ57" i="9"/>
  <c r="BJ58" i="9"/>
  <c r="BJ59" i="9"/>
  <c r="BJ61" i="9"/>
  <c r="AR20" i="16"/>
  <c r="AR31" i="16"/>
  <c r="AR20" i="14"/>
  <c r="AR31" i="13"/>
  <c r="AQ20" i="13"/>
  <c r="AR20" i="13"/>
  <c r="AE20" i="15"/>
  <c r="AL31" i="13"/>
  <c r="AI31" i="13"/>
  <c r="N22" i="18"/>
  <c r="L22" i="18"/>
  <c r="AN28" i="5"/>
  <c r="N20" i="18"/>
  <c r="AH26" i="17"/>
  <c r="AP26" i="5"/>
  <c r="AE25" i="17"/>
  <c r="AM25" i="5"/>
  <c r="AO31" i="13"/>
  <c r="AG23" i="17"/>
  <c r="B20" i="13"/>
  <c r="B20" i="17" s="1"/>
  <c r="C20" i="13"/>
  <c r="C20" i="17" s="1"/>
  <c r="D20" i="13"/>
  <c r="D20" i="17" s="1"/>
  <c r="E20" i="13"/>
  <c r="E20" i="17" s="1"/>
  <c r="F20" i="13"/>
  <c r="F20" i="17" s="1"/>
  <c r="G20" i="13"/>
  <c r="G20" i="17" s="1"/>
  <c r="H20" i="13"/>
  <c r="H20" i="17" s="1"/>
  <c r="I20" i="13"/>
  <c r="I20" i="17" s="1"/>
  <c r="J20" i="13"/>
  <c r="J20" i="17" s="1"/>
  <c r="K20" i="13"/>
  <c r="K20" i="17" s="1"/>
  <c r="L20" i="13"/>
  <c r="L20" i="17" s="1"/>
  <c r="M20" i="13"/>
  <c r="M20" i="17" s="1"/>
  <c r="N20" i="13"/>
  <c r="N20" i="17" s="1"/>
  <c r="O20" i="13"/>
  <c r="O20" i="17" s="1"/>
  <c r="P20" i="13"/>
  <c r="P20" i="17" s="1"/>
  <c r="Q20" i="13"/>
  <c r="Q20" i="17" s="1"/>
  <c r="R20" i="13"/>
  <c r="R20" i="17" s="1"/>
  <c r="S20" i="13"/>
  <c r="S20" i="17" s="1"/>
  <c r="T20" i="13"/>
  <c r="T20" i="17" s="1"/>
  <c r="U20" i="13"/>
  <c r="V20" i="13"/>
  <c r="V20" i="17" s="1"/>
  <c r="W20" i="13"/>
  <c r="W20" i="17" s="1"/>
  <c r="X20" i="13"/>
  <c r="X20" i="17" s="1"/>
  <c r="Y20" i="13"/>
  <c r="Y20" i="17" s="1"/>
  <c r="Z20" i="13"/>
  <c r="Z20" i="17" s="1"/>
  <c r="AA20" i="13"/>
  <c r="AA20" i="17" s="1"/>
  <c r="AB20" i="13"/>
  <c r="AB20" i="17" s="1"/>
  <c r="AC20" i="13"/>
  <c r="AC20" i="17" s="1"/>
  <c r="AD20" i="13"/>
  <c r="AD20" i="17" s="1"/>
  <c r="P36" i="5"/>
  <c r="Q36" i="5"/>
  <c r="Q59" i="5" s="1"/>
  <c r="R36" i="5"/>
  <c r="R59" i="5" s="1"/>
  <c r="S36" i="5"/>
  <c r="T36" i="5"/>
  <c r="T59" i="5" s="1"/>
  <c r="U36" i="5"/>
  <c r="V36" i="5"/>
  <c r="V59" i="5" s="1"/>
  <c r="W36" i="5"/>
  <c r="X36" i="5"/>
  <c r="X59" i="5" s="1"/>
  <c r="Y36" i="5"/>
  <c r="Y59" i="5" s="1"/>
  <c r="AE20" i="16"/>
  <c r="AF20" i="16"/>
  <c r="AG20" i="16"/>
  <c r="AH20" i="16"/>
  <c r="AI20" i="16"/>
  <c r="AJ20" i="16"/>
  <c r="AK20" i="16"/>
  <c r="AL20" i="16"/>
  <c r="AM20" i="16"/>
  <c r="AN20" i="16"/>
  <c r="AO20" i="16"/>
  <c r="AP20" i="16"/>
  <c r="H31" i="17"/>
  <c r="BA31" i="17" s="1"/>
  <c r="P31" i="17"/>
  <c r="X31" i="17"/>
  <c r="AE31" i="16"/>
  <c r="AF31" i="16"/>
  <c r="AG31" i="16"/>
  <c r="AH31" i="16"/>
  <c r="AI31" i="16"/>
  <c r="AJ31" i="16"/>
  <c r="AK31" i="16"/>
  <c r="AL31" i="16"/>
  <c r="AM31" i="16"/>
  <c r="AN31" i="16"/>
  <c r="AO31" i="16"/>
  <c r="AP31" i="16"/>
  <c r="AH24" i="5"/>
  <c r="AH53" i="5" s="1"/>
  <c r="AI24" i="5"/>
  <c r="AI53" i="5" s="1"/>
  <c r="AK24" i="5"/>
  <c r="AL24" i="5"/>
  <c r="AM24" i="5"/>
  <c r="AN24" i="5"/>
  <c r="AN53" i="5" s="1"/>
  <c r="AO24" i="5"/>
  <c r="AO53" i="5" s="1"/>
  <c r="AP24" i="5"/>
  <c r="AP53" i="5" s="1"/>
  <c r="AQ24" i="5"/>
  <c r="AQ53" i="5" s="1"/>
  <c r="AS24" i="5"/>
  <c r="AH25" i="5"/>
  <c r="AI25" i="5"/>
  <c r="AI54" i="5" s="1"/>
  <c r="AJ25" i="5"/>
  <c r="AJ54" i="5" s="1"/>
  <c r="AK25" i="5"/>
  <c r="AK54" i="5" s="1"/>
  <c r="AL25" i="5"/>
  <c r="AN25" i="5"/>
  <c r="AO25" i="5"/>
  <c r="AP25" i="5"/>
  <c r="AQ25" i="5"/>
  <c r="AR25" i="5"/>
  <c r="AS25" i="5"/>
  <c r="AI26" i="5"/>
  <c r="AI55" i="5" s="1"/>
  <c r="AJ26" i="5"/>
  <c r="AJ55" i="5" s="1"/>
  <c r="AK26" i="5"/>
  <c r="AL26" i="5"/>
  <c r="AM26" i="5"/>
  <c r="AN26" i="5"/>
  <c r="AO26" i="5"/>
  <c r="AQ26" i="5"/>
  <c r="AR26" i="5"/>
  <c r="AS26" i="5"/>
  <c r="AH27" i="5"/>
  <c r="AH56" i="5" s="1"/>
  <c r="AI27" i="5"/>
  <c r="AI56" i="5" s="1"/>
  <c r="AJ27" i="5"/>
  <c r="AJ56" i="5" s="1"/>
  <c r="AL27" i="5"/>
  <c r="AM27" i="5"/>
  <c r="AN27" i="5"/>
  <c r="AO27" i="5"/>
  <c r="AP27" i="5"/>
  <c r="AQ27" i="5"/>
  <c r="AR27" i="5"/>
  <c r="AH28" i="5"/>
  <c r="AI28" i="5"/>
  <c r="AI57" i="5" s="1"/>
  <c r="AJ28" i="5"/>
  <c r="AJ57" i="5" s="1"/>
  <c r="AK28" i="5"/>
  <c r="AK57" i="5" s="1"/>
  <c r="AL28" i="5"/>
  <c r="AM28" i="5"/>
  <c r="AO28" i="5"/>
  <c r="AP28" i="5"/>
  <c r="AQ28" i="5"/>
  <c r="AR28" i="5"/>
  <c r="AS28" i="5"/>
  <c r="AH29" i="5"/>
  <c r="AI29" i="5"/>
  <c r="AJ29" i="5"/>
  <c r="AK29" i="5"/>
  <c r="AL29" i="5"/>
  <c r="AM29" i="5"/>
  <c r="AN29" i="5"/>
  <c r="AO29" i="5"/>
  <c r="AP29" i="5"/>
  <c r="AR29" i="5"/>
  <c r="AS29" i="5"/>
  <c r="AH30" i="5"/>
  <c r="AI30" i="5"/>
  <c r="AJ30" i="5"/>
  <c r="AK30" i="5"/>
  <c r="AM30" i="5"/>
  <c r="AN30" i="5"/>
  <c r="AO30" i="5"/>
  <c r="AP30" i="5"/>
  <c r="AQ30" i="5"/>
  <c r="AR30" i="5"/>
  <c r="AS30" i="5"/>
  <c r="AM20" i="15"/>
  <c r="AN20" i="15"/>
  <c r="AO20" i="15"/>
  <c r="AP20" i="15"/>
  <c r="AQ20" i="15"/>
  <c r="AQ8" i="17"/>
  <c r="AQ9" i="17"/>
  <c r="AQ10" i="17"/>
  <c r="AQ11" i="17"/>
  <c r="AQ12" i="17"/>
  <c r="AQ13" i="17"/>
  <c r="AQ14" i="17"/>
  <c r="AQ15" i="17"/>
  <c r="AQ16" i="17"/>
  <c r="AQ17" i="17"/>
  <c r="AQ18" i="17"/>
  <c r="AQ19" i="17"/>
  <c r="AQ23" i="17"/>
  <c r="AQ24" i="17"/>
  <c r="AQ25" i="17"/>
  <c r="AQ26" i="17"/>
  <c r="AQ27" i="17"/>
  <c r="AQ28" i="17"/>
  <c r="AQ30" i="17"/>
  <c r="CJ30" i="17" s="1"/>
  <c r="AQ31" i="15"/>
  <c r="BI5" i="9"/>
  <c r="BI8" i="9"/>
  <c r="BI9" i="9"/>
  <c r="BI10" i="9"/>
  <c r="BI11" i="9"/>
  <c r="BI12" i="9"/>
  <c r="BI13" i="9"/>
  <c r="BI14" i="9"/>
  <c r="BI15" i="9"/>
  <c r="BI16" i="9"/>
  <c r="BI17" i="9"/>
  <c r="BI18" i="9"/>
  <c r="BI19" i="9"/>
  <c r="BI20" i="9"/>
  <c r="BI21" i="9"/>
  <c r="BI24" i="9"/>
  <c r="BI25" i="9"/>
  <c r="BI26" i="9"/>
  <c r="BI27" i="9"/>
  <c r="BI28" i="9"/>
  <c r="BI29" i="9"/>
  <c r="BI30" i="9"/>
  <c r="BI31" i="9"/>
  <c r="BI32" i="9"/>
  <c r="BI33" i="9"/>
  <c r="BI34" i="9"/>
  <c r="BI35" i="9"/>
  <c r="BI36" i="9"/>
  <c r="BI37" i="9"/>
  <c r="BI39" i="9"/>
  <c r="BI40" i="9"/>
  <c r="BI41" i="9"/>
  <c r="BI42" i="9"/>
  <c r="BI43" i="9"/>
  <c r="BI44" i="9"/>
  <c r="BI45" i="9"/>
  <c r="BI46" i="9"/>
  <c r="BI47" i="9"/>
  <c r="BI48" i="9"/>
  <c r="BI49" i="9"/>
  <c r="BI50" i="9"/>
  <c r="BI52" i="9"/>
  <c r="BI53" i="9"/>
  <c r="BI54" i="9"/>
  <c r="BI55" i="9"/>
  <c r="BI56" i="9"/>
  <c r="BI57" i="9"/>
  <c r="BI58" i="9"/>
  <c r="BI59" i="9"/>
  <c r="BI61" i="9"/>
  <c r="AQ31" i="16"/>
  <c r="AQ20" i="16"/>
  <c r="AQ31" i="14"/>
  <c r="AQ20" i="14"/>
  <c r="AE20" i="14"/>
  <c r="AF20" i="14"/>
  <c r="AG20" i="14"/>
  <c r="AH20" i="14"/>
  <c r="AI20" i="14"/>
  <c r="AJ20" i="14"/>
  <c r="AK20" i="14"/>
  <c r="AL20" i="14"/>
  <c r="AM20" i="14"/>
  <c r="AN20" i="14"/>
  <c r="AO20" i="14"/>
  <c r="AP20" i="14"/>
  <c r="O8" i="9"/>
  <c r="O9" i="9"/>
  <c r="O10" i="9"/>
  <c r="O11" i="9"/>
  <c r="O12" i="9"/>
  <c r="O13" i="9"/>
  <c r="O14" i="9"/>
  <c r="O15" i="9"/>
  <c r="O16" i="9"/>
  <c r="O17" i="9"/>
  <c r="O18" i="9"/>
  <c r="O19" i="9"/>
  <c r="O20" i="9"/>
  <c r="O21" i="9"/>
  <c r="O24" i="9"/>
  <c r="O25" i="9"/>
  <c r="O26" i="9"/>
  <c r="O27" i="9"/>
  <c r="O28" i="9"/>
  <c r="O29" i="9"/>
  <c r="O30" i="9"/>
  <c r="O31" i="9"/>
  <c r="O32" i="9"/>
  <c r="O33" i="9"/>
  <c r="O34" i="9"/>
  <c r="O35" i="9"/>
  <c r="O36" i="9"/>
  <c r="O37" i="9"/>
  <c r="O39" i="9"/>
  <c r="O40" i="9"/>
  <c r="O41" i="9"/>
  <c r="O42" i="9"/>
  <c r="O43" i="9"/>
  <c r="O44" i="9"/>
  <c r="O45" i="9"/>
  <c r="O46" i="9"/>
  <c r="O47" i="9"/>
  <c r="O48" i="9"/>
  <c r="O49" i="9"/>
  <c r="O50" i="9"/>
  <c r="O52" i="9"/>
  <c r="O53" i="9"/>
  <c r="O54" i="9"/>
  <c r="O55" i="9"/>
  <c r="O56" i="9"/>
  <c r="O57" i="9"/>
  <c r="O58" i="9"/>
  <c r="O59" i="9"/>
  <c r="O61" i="9"/>
  <c r="M60" i="7"/>
  <c r="M37" i="7"/>
  <c r="M35" i="7"/>
  <c r="M34" i="7"/>
  <c r="M33" i="7"/>
  <c r="M32" i="7"/>
  <c r="M31" i="7"/>
  <c r="M21" i="7"/>
  <c r="D49" i="9"/>
  <c r="F49" i="9"/>
  <c r="G49" i="9"/>
  <c r="H49" i="9"/>
  <c r="I49" i="9"/>
  <c r="J49" i="9"/>
  <c r="K49" i="9"/>
  <c r="L49" i="9"/>
  <c r="M49" i="9"/>
  <c r="N49" i="9"/>
  <c r="Q49" i="9"/>
  <c r="AZ49" i="9"/>
  <c r="BC49" i="9"/>
  <c r="BD49" i="9"/>
  <c r="BE49" i="9"/>
  <c r="BF49" i="9"/>
  <c r="BG49" i="9"/>
  <c r="BH49" i="9"/>
  <c r="D50" i="9"/>
  <c r="F50" i="9"/>
  <c r="G50" i="9"/>
  <c r="H50" i="9"/>
  <c r="I50" i="9"/>
  <c r="J50" i="9"/>
  <c r="K50" i="9"/>
  <c r="L50" i="9"/>
  <c r="M50" i="9"/>
  <c r="N50" i="9"/>
  <c r="Q50" i="9"/>
  <c r="AZ50" i="9"/>
  <c r="BC50" i="9"/>
  <c r="BD50" i="9"/>
  <c r="BE50" i="9"/>
  <c r="BF50" i="9"/>
  <c r="BG50" i="9"/>
  <c r="BH50" i="9"/>
  <c r="AM31" i="14"/>
  <c r="AN31" i="14"/>
  <c r="AO31" i="14"/>
  <c r="AP31" i="14"/>
  <c r="AJ31" i="15"/>
  <c r="AK31" i="15"/>
  <c r="AL31" i="15"/>
  <c r="AM31" i="15"/>
  <c r="AN31" i="15"/>
  <c r="AO31" i="15"/>
  <c r="AP31" i="15"/>
  <c r="AJ20" i="13"/>
  <c r="AK20" i="13"/>
  <c r="AL20" i="13"/>
  <c r="AM20" i="13"/>
  <c r="AN20" i="13"/>
  <c r="AO20" i="13"/>
  <c r="AP20" i="13"/>
  <c r="N24" i="21"/>
  <c r="N23" i="21"/>
  <c r="N22" i="21"/>
  <c r="N21" i="21"/>
  <c r="N20" i="21"/>
  <c r="N19" i="21"/>
  <c r="N18" i="21"/>
  <c r="N24" i="22"/>
  <c r="N23" i="22"/>
  <c r="N22" i="22"/>
  <c r="N21" i="22"/>
  <c r="N20" i="22"/>
  <c r="N19" i="22"/>
  <c r="N18" i="22"/>
  <c r="N24" i="18"/>
  <c r="N23" i="18"/>
  <c r="N21" i="18"/>
  <c r="N18" i="18"/>
  <c r="N24" i="20"/>
  <c r="N23" i="20"/>
  <c r="N22" i="20"/>
  <c r="N21" i="20"/>
  <c r="N20" i="20"/>
  <c r="N19" i="20"/>
  <c r="N18" i="20"/>
  <c r="N14" i="20"/>
  <c r="N13" i="20"/>
  <c r="N12" i="20"/>
  <c r="N11" i="20"/>
  <c r="N10" i="20"/>
  <c r="N9" i="20"/>
  <c r="N8" i="20"/>
  <c r="N14" i="21"/>
  <c r="N13" i="21"/>
  <c r="N12" i="21"/>
  <c r="N11" i="21"/>
  <c r="N10" i="21"/>
  <c r="N9" i="21"/>
  <c r="N8" i="21"/>
  <c r="N14" i="22"/>
  <c r="N13" i="22"/>
  <c r="N12" i="22"/>
  <c r="N11" i="22"/>
  <c r="N10" i="22"/>
  <c r="N9" i="22"/>
  <c r="N8" i="22"/>
  <c r="N14" i="18"/>
  <c r="N13" i="18"/>
  <c r="N12" i="18"/>
  <c r="N11" i="18"/>
  <c r="N10" i="18"/>
  <c r="N9" i="18"/>
  <c r="N8" i="18"/>
  <c r="AS8" i="5"/>
  <c r="M8" i="7" s="1"/>
  <c r="AS9" i="5"/>
  <c r="AS10" i="5"/>
  <c r="AS11" i="5"/>
  <c r="AS12" i="5"/>
  <c r="AS13" i="5"/>
  <c r="AS14" i="5"/>
  <c r="AS15" i="5"/>
  <c r="AS16" i="5"/>
  <c r="AS17" i="5"/>
  <c r="AS18" i="5"/>
  <c r="AS19" i="5"/>
  <c r="AE8" i="17"/>
  <c r="AF8" i="17"/>
  <c r="AG8" i="17"/>
  <c r="AH8" i="17"/>
  <c r="AI8" i="17"/>
  <c r="AJ8" i="17"/>
  <c r="AK8" i="17"/>
  <c r="AL8" i="17"/>
  <c r="AM8" i="17"/>
  <c r="AN8" i="17"/>
  <c r="AO8" i="17"/>
  <c r="AP8" i="17"/>
  <c r="AE9" i="17"/>
  <c r="AF9" i="17"/>
  <c r="AG9" i="17"/>
  <c r="AH9" i="17"/>
  <c r="AI9" i="17"/>
  <c r="AJ9" i="17"/>
  <c r="AK9" i="17"/>
  <c r="AL9" i="17"/>
  <c r="AM9" i="17"/>
  <c r="AN9" i="17"/>
  <c r="AO9" i="17"/>
  <c r="AP9" i="17"/>
  <c r="AE10" i="17"/>
  <c r="AF10" i="17"/>
  <c r="AG10" i="17"/>
  <c r="AH10" i="17"/>
  <c r="AI10" i="17"/>
  <c r="AJ10" i="17"/>
  <c r="AK10" i="17"/>
  <c r="AL10" i="17"/>
  <c r="AM10" i="17"/>
  <c r="AN10" i="17"/>
  <c r="AO10" i="17"/>
  <c r="AP10" i="17"/>
  <c r="AE11" i="17"/>
  <c r="AF11" i="17"/>
  <c r="AG11" i="17"/>
  <c r="AH11" i="17"/>
  <c r="AI11" i="17"/>
  <c r="AJ11" i="17"/>
  <c r="AK11" i="17"/>
  <c r="AL11" i="17"/>
  <c r="AM11" i="17"/>
  <c r="AN11" i="17"/>
  <c r="AO11" i="17"/>
  <c r="AP11" i="17"/>
  <c r="AE12" i="17"/>
  <c r="AF12" i="17"/>
  <c r="AG12" i="17"/>
  <c r="AH12" i="17"/>
  <c r="AI12" i="17"/>
  <c r="AJ12" i="17"/>
  <c r="AK12" i="17"/>
  <c r="AL12" i="17"/>
  <c r="AM12" i="17"/>
  <c r="AN12" i="17"/>
  <c r="AO12" i="17"/>
  <c r="AP12" i="17"/>
  <c r="AE13" i="17"/>
  <c r="AF13" i="17"/>
  <c r="AG13" i="17"/>
  <c r="AH13" i="17"/>
  <c r="AI13" i="17"/>
  <c r="AJ13" i="17"/>
  <c r="AK13" i="17"/>
  <c r="AL13" i="17"/>
  <c r="AM13" i="17"/>
  <c r="AN13" i="17"/>
  <c r="AO13" i="17"/>
  <c r="AP13" i="17"/>
  <c r="AE14" i="17"/>
  <c r="AF14" i="17"/>
  <c r="AG14" i="17"/>
  <c r="AH14" i="17"/>
  <c r="AI14" i="17"/>
  <c r="AJ14" i="17"/>
  <c r="AK14" i="17"/>
  <c r="AL14" i="17"/>
  <c r="AM14" i="17"/>
  <c r="AN14" i="17"/>
  <c r="AO14" i="17"/>
  <c r="AP14" i="17"/>
  <c r="AE15" i="17"/>
  <c r="AF15" i="17"/>
  <c r="AG15" i="17"/>
  <c r="AH15" i="17"/>
  <c r="AI15" i="17"/>
  <c r="AJ15" i="17"/>
  <c r="AK15" i="17"/>
  <c r="AL15" i="17"/>
  <c r="AM15" i="17"/>
  <c r="AN15" i="17"/>
  <c r="AO15" i="17"/>
  <c r="AP15" i="17"/>
  <c r="AE16" i="17"/>
  <c r="AF16" i="17"/>
  <c r="AG16" i="17"/>
  <c r="AH16" i="17"/>
  <c r="AI16" i="17"/>
  <c r="AJ16" i="17"/>
  <c r="AK16" i="17"/>
  <c r="AL16" i="17"/>
  <c r="AM16" i="17"/>
  <c r="AN16" i="17"/>
  <c r="AO16" i="17"/>
  <c r="AP16" i="17"/>
  <c r="AE17" i="17"/>
  <c r="AF17" i="17"/>
  <c r="AG17" i="17"/>
  <c r="AH17" i="17"/>
  <c r="AI17" i="17"/>
  <c r="AJ17" i="17"/>
  <c r="AK17" i="17"/>
  <c r="AL17" i="17"/>
  <c r="AM17" i="17"/>
  <c r="AN17" i="17"/>
  <c r="AO17" i="17"/>
  <c r="AP17" i="17"/>
  <c r="AE18" i="17"/>
  <c r="AF18" i="17"/>
  <c r="AG18" i="17"/>
  <c r="AH18" i="17"/>
  <c r="AI18" i="17"/>
  <c r="AJ18" i="17"/>
  <c r="AK18" i="17"/>
  <c r="AL18" i="17"/>
  <c r="AM18" i="17"/>
  <c r="AN18" i="17"/>
  <c r="AO18" i="17"/>
  <c r="AP18" i="17"/>
  <c r="AE19" i="17"/>
  <c r="AF19" i="17"/>
  <c r="AG19" i="17"/>
  <c r="AH19" i="17"/>
  <c r="AI19" i="17"/>
  <c r="AJ19" i="17"/>
  <c r="AK19" i="17"/>
  <c r="AL19" i="17"/>
  <c r="AM19" i="17"/>
  <c r="AN19" i="17"/>
  <c r="AO19" i="17"/>
  <c r="AP19" i="17"/>
  <c r="CI19" i="17" s="1"/>
  <c r="AE23" i="17"/>
  <c r="AF23" i="17"/>
  <c r="AH23" i="17"/>
  <c r="AI23" i="17"/>
  <c r="AJ23" i="17"/>
  <c r="AK23" i="17"/>
  <c r="AL23" i="17"/>
  <c r="AM23" i="17"/>
  <c r="AN23" i="17"/>
  <c r="AP23" i="17"/>
  <c r="AE24" i="17"/>
  <c r="AF24" i="17"/>
  <c r="AG24" i="17"/>
  <c r="AH24" i="17"/>
  <c r="AI24" i="17"/>
  <c r="AK24" i="17"/>
  <c r="AL24" i="17"/>
  <c r="AM24" i="17"/>
  <c r="AN24" i="17"/>
  <c r="AO24" i="17"/>
  <c r="AP24" i="17"/>
  <c r="AF25" i="17"/>
  <c r="AG25" i="17"/>
  <c r="AH25" i="17"/>
  <c r="AI25" i="17"/>
  <c r="AJ25" i="17"/>
  <c r="AK25" i="17"/>
  <c r="AL25" i="17"/>
  <c r="AN25" i="17"/>
  <c r="AO25" i="17"/>
  <c r="AP25" i="17"/>
  <c r="AE26" i="17"/>
  <c r="AF26" i="17"/>
  <c r="AG26" i="17"/>
  <c r="AI26" i="17"/>
  <c r="AJ26" i="17"/>
  <c r="AK26" i="17"/>
  <c r="AL26" i="17"/>
  <c r="AM26" i="17"/>
  <c r="AN26" i="17"/>
  <c r="AO26" i="17"/>
  <c r="AE27" i="17"/>
  <c r="AF27" i="17"/>
  <c r="AG27" i="17"/>
  <c r="AH27" i="17"/>
  <c r="AI27" i="17"/>
  <c r="AJ27" i="17"/>
  <c r="AL27" i="17"/>
  <c r="AM27" i="17"/>
  <c r="AN27" i="17"/>
  <c r="AO27" i="17"/>
  <c r="AP27" i="17"/>
  <c r="AE28" i="17"/>
  <c r="AG28" i="17"/>
  <c r="AH28" i="17"/>
  <c r="AI28" i="17"/>
  <c r="AJ28" i="17"/>
  <c r="AK28" i="17"/>
  <c r="AL28" i="17"/>
  <c r="AM28" i="17"/>
  <c r="AO28" i="17"/>
  <c r="AP28" i="17"/>
  <c r="AE29" i="17"/>
  <c r="AF29" i="17"/>
  <c r="AG29" i="17"/>
  <c r="AH29" i="17"/>
  <c r="AJ29" i="17"/>
  <c r="AK29" i="17"/>
  <c r="AL29" i="17"/>
  <c r="AM29" i="17"/>
  <c r="AN29" i="17"/>
  <c r="AO29" i="17"/>
  <c r="AP29" i="17"/>
  <c r="AE30" i="17"/>
  <c r="BX30" i="17" s="1"/>
  <c r="AF30" i="17"/>
  <c r="BY30" i="17" s="1"/>
  <c r="AG30" i="17"/>
  <c r="BZ30" i="17" s="1"/>
  <c r="AH30" i="17"/>
  <c r="CA30" i="17" s="1"/>
  <c r="AI30" i="17"/>
  <c r="CB30" i="17" s="1"/>
  <c r="AJ30" i="17"/>
  <c r="CC30" i="17" s="1"/>
  <c r="AK30" i="17"/>
  <c r="CD30" i="17" s="1"/>
  <c r="AM30" i="17"/>
  <c r="CF30" i="17" s="1"/>
  <c r="AN30" i="17"/>
  <c r="CG30" i="17" s="1"/>
  <c r="AO30" i="17"/>
  <c r="CH30" i="17" s="1"/>
  <c r="AP30" i="17"/>
  <c r="CI30" i="17" s="1"/>
  <c r="BH5" i="9"/>
  <c r="BH8" i="9"/>
  <c r="BH9" i="9"/>
  <c r="BH10" i="9"/>
  <c r="BH11" i="9"/>
  <c r="BH12" i="9"/>
  <c r="BH13" i="9"/>
  <c r="BH14" i="9"/>
  <c r="BH15" i="9"/>
  <c r="BH16" i="9"/>
  <c r="BH17" i="9"/>
  <c r="BH18" i="9"/>
  <c r="BH19" i="9"/>
  <c r="BH20" i="9"/>
  <c r="BH21" i="9"/>
  <c r="BH24" i="9"/>
  <c r="BH25" i="9"/>
  <c r="BH26" i="9"/>
  <c r="BH27" i="9"/>
  <c r="BH28" i="9"/>
  <c r="BH29" i="9"/>
  <c r="BH30" i="9"/>
  <c r="BH31" i="9"/>
  <c r="BH32" i="9"/>
  <c r="BH33" i="9"/>
  <c r="BH34" i="9"/>
  <c r="BH35" i="9"/>
  <c r="BH36" i="9"/>
  <c r="BH37" i="9"/>
  <c r="BH39" i="9"/>
  <c r="BH40" i="9"/>
  <c r="BH41" i="9"/>
  <c r="BH42" i="9"/>
  <c r="BH43" i="9"/>
  <c r="BH44" i="9"/>
  <c r="BH45" i="9"/>
  <c r="BH46" i="9"/>
  <c r="BH47" i="9"/>
  <c r="BH48" i="9"/>
  <c r="BH52" i="9"/>
  <c r="BH53" i="9"/>
  <c r="BH54" i="9"/>
  <c r="BH55" i="9"/>
  <c r="BH56" i="9"/>
  <c r="BH57" i="9"/>
  <c r="BH58" i="9"/>
  <c r="BH59" i="9"/>
  <c r="BH61" i="9"/>
  <c r="B49" i="7"/>
  <c r="B48" i="7"/>
  <c r="B47" i="7"/>
  <c r="B46" i="7"/>
  <c r="B45" i="7"/>
  <c r="B44" i="7"/>
  <c r="B43" i="7"/>
  <c r="B41" i="7"/>
  <c r="B40" i="7"/>
  <c r="B53" i="5"/>
  <c r="C53" i="5"/>
  <c r="D53" i="5"/>
  <c r="E53" i="5"/>
  <c r="F53" i="5"/>
  <c r="G53" i="5"/>
  <c r="H53" i="5"/>
  <c r="I53" i="5"/>
  <c r="J53" i="5"/>
  <c r="K53" i="5"/>
  <c r="L53" i="5"/>
  <c r="M53" i="5"/>
  <c r="N53" i="5"/>
  <c r="O53" i="5"/>
  <c r="P53" i="5"/>
  <c r="Q53" i="5"/>
  <c r="R53" i="5"/>
  <c r="S53" i="5"/>
  <c r="T53" i="5"/>
  <c r="U53" i="5"/>
  <c r="B54" i="5"/>
  <c r="C54" i="5"/>
  <c r="D54" i="5"/>
  <c r="E54" i="5"/>
  <c r="F54" i="5"/>
  <c r="G54" i="5"/>
  <c r="H54" i="5"/>
  <c r="I54" i="5"/>
  <c r="J54" i="5"/>
  <c r="K54" i="5"/>
  <c r="L54" i="5"/>
  <c r="M54" i="5"/>
  <c r="N54" i="5"/>
  <c r="O54" i="5"/>
  <c r="P54" i="5"/>
  <c r="Q54" i="5"/>
  <c r="R54" i="5"/>
  <c r="S54" i="5"/>
  <c r="T54" i="5"/>
  <c r="U54" i="5"/>
  <c r="B55" i="5"/>
  <c r="C55" i="5"/>
  <c r="D55" i="5"/>
  <c r="E55" i="5"/>
  <c r="F55" i="5"/>
  <c r="G55" i="5"/>
  <c r="H55" i="5"/>
  <c r="I55" i="5"/>
  <c r="J55" i="5"/>
  <c r="K55" i="5"/>
  <c r="L55" i="5"/>
  <c r="M55" i="5"/>
  <c r="N55" i="5"/>
  <c r="O55" i="5"/>
  <c r="P55" i="5"/>
  <c r="Q55" i="5"/>
  <c r="R55" i="5"/>
  <c r="S55" i="5"/>
  <c r="T55" i="5"/>
  <c r="U55" i="5"/>
  <c r="B56" i="5"/>
  <c r="C56" i="5"/>
  <c r="D56" i="5"/>
  <c r="E56" i="5"/>
  <c r="F56" i="5"/>
  <c r="G56" i="5"/>
  <c r="H56" i="5"/>
  <c r="I56" i="5"/>
  <c r="J56" i="5"/>
  <c r="K56" i="5"/>
  <c r="L56" i="5"/>
  <c r="M56" i="5"/>
  <c r="N56" i="5"/>
  <c r="O56" i="5"/>
  <c r="P56" i="5"/>
  <c r="Q56" i="5"/>
  <c r="R56" i="5"/>
  <c r="S56" i="5"/>
  <c r="T56" i="5"/>
  <c r="U56" i="5"/>
  <c r="B57" i="5"/>
  <c r="C57" i="5"/>
  <c r="D57" i="5"/>
  <c r="E57" i="5"/>
  <c r="F57" i="5"/>
  <c r="G57" i="5"/>
  <c r="H57" i="5"/>
  <c r="I57" i="5"/>
  <c r="J57" i="5"/>
  <c r="K57" i="5"/>
  <c r="L57" i="5"/>
  <c r="M57" i="5"/>
  <c r="N57" i="5"/>
  <c r="O57" i="5"/>
  <c r="P57" i="5"/>
  <c r="Q57" i="5"/>
  <c r="R57" i="5"/>
  <c r="S57" i="5"/>
  <c r="T57" i="5"/>
  <c r="U57" i="5"/>
  <c r="U49" i="5"/>
  <c r="T49" i="5"/>
  <c r="R49" i="5"/>
  <c r="Q49" i="5"/>
  <c r="P49" i="5"/>
  <c r="N49" i="5"/>
  <c r="M49" i="5"/>
  <c r="L49" i="5"/>
  <c r="I49" i="5"/>
  <c r="H49" i="5"/>
  <c r="F49" i="5"/>
  <c r="E49" i="5"/>
  <c r="D49" i="5"/>
  <c r="B49" i="5"/>
  <c r="U48" i="5"/>
  <c r="T48" i="5"/>
  <c r="R48" i="5"/>
  <c r="Q48" i="5"/>
  <c r="P48" i="5"/>
  <c r="N48" i="5"/>
  <c r="M48" i="5"/>
  <c r="L48" i="5"/>
  <c r="I48" i="5"/>
  <c r="H48" i="5"/>
  <c r="F48" i="5"/>
  <c r="E48" i="5"/>
  <c r="D48" i="5"/>
  <c r="B48" i="5"/>
  <c r="U47" i="5"/>
  <c r="T47" i="5"/>
  <c r="R47" i="5"/>
  <c r="Q47" i="5"/>
  <c r="P47" i="5"/>
  <c r="N47" i="5"/>
  <c r="M47" i="5"/>
  <c r="L47" i="5"/>
  <c r="I47" i="5"/>
  <c r="H47" i="5"/>
  <c r="F47" i="5"/>
  <c r="E47" i="5"/>
  <c r="D47" i="5"/>
  <c r="B47" i="5"/>
  <c r="U46" i="5"/>
  <c r="T46" i="5"/>
  <c r="R46" i="5"/>
  <c r="Q46" i="5"/>
  <c r="P46" i="5"/>
  <c r="N46" i="5"/>
  <c r="M46" i="5"/>
  <c r="L46" i="5"/>
  <c r="I46" i="5"/>
  <c r="H46" i="5"/>
  <c r="F46" i="5"/>
  <c r="E46" i="5"/>
  <c r="D46" i="5"/>
  <c r="B46" i="5"/>
  <c r="U45" i="5"/>
  <c r="T45" i="5"/>
  <c r="R45" i="5"/>
  <c r="Q45" i="5"/>
  <c r="P45" i="5"/>
  <c r="N45" i="5"/>
  <c r="M45" i="5"/>
  <c r="L45" i="5"/>
  <c r="I45" i="5"/>
  <c r="H45" i="5"/>
  <c r="F45" i="5"/>
  <c r="E45" i="5"/>
  <c r="D45" i="5"/>
  <c r="B45" i="5"/>
  <c r="U44" i="5"/>
  <c r="T44" i="5"/>
  <c r="R44" i="5"/>
  <c r="Q44" i="5"/>
  <c r="P44" i="5"/>
  <c r="N44" i="5"/>
  <c r="M44" i="5"/>
  <c r="L44" i="5"/>
  <c r="I44" i="5"/>
  <c r="H44" i="5"/>
  <c r="F44" i="5"/>
  <c r="E44" i="5"/>
  <c r="D44" i="5"/>
  <c r="B44" i="5"/>
  <c r="U43" i="5"/>
  <c r="T43" i="5"/>
  <c r="R43" i="5"/>
  <c r="Q43" i="5"/>
  <c r="P43" i="5"/>
  <c r="N43" i="5"/>
  <c r="M43" i="5"/>
  <c r="L43" i="5"/>
  <c r="I43" i="5"/>
  <c r="H43" i="5"/>
  <c r="F43" i="5"/>
  <c r="E43" i="5"/>
  <c r="D43" i="5"/>
  <c r="B43" i="5"/>
  <c r="U42" i="5"/>
  <c r="T42" i="5"/>
  <c r="R42" i="5"/>
  <c r="Q42" i="5"/>
  <c r="P42" i="5"/>
  <c r="N42" i="5"/>
  <c r="M42" i="5"/>
  <c r="L42" i="5"/>
  <c r="I42" i="5"/>
  <c r="H42" i="5"/>
  <c r="F42" i="5"/>
  <c r="E42" i="5"/>
  <c r="D42" i="5"/>
  <c r="B42" i="5"/>
  <c r="U41" i="5"/>
  <c r="T41" i="5"/>
  <c r="R41" i="5"/>
  <c r="Q41" i="5"/>
  <c r="P41" i="5"/>
  <c r="N41" i="5"/>
  <c r="M41" i="5"/>
  <c r="L41" i="5"/>
  <c r="I41" i="5"/>
  <c r="H41" i="5"/>
  <c r="F41" i="5"/>
  <c r="E41" i="5"/>
  <c r="D41" i="5"/>
  <c r="B41" i="5"/>
  <c r="U40" i="5"/>
  <c r="T40" i="5"/>
  <c r="R40" i="5"/>
  <c r="Q40" i="5"/>
  <c r="P40" i="5"/>
  <c r="N40" i="5"/>
  <c r="M40" i="5"/>
  <c r="L40" i="5"/>
  <c r="I40" i="5"/>
  <c r="H40" i="5"/>
  <c r="F40" i="5"/>
  <c r="E40" i="5"/>
  <c r="D40" i="5"/>
  <c r="B40" i="5"/>
  <c r="AP8" i="5"/>
  <c r="AQ8" i="5"/>
  <c r="AR8" i="5"/>
  <c r="AP9" i="5"/>
  <c r="AQ9" i="5"/>
  <c r="AR9" i="5"/>
  <c r="AP10" i="5"/>
  <c r="AQ10" i="5"/>
  <c r="AR10" i="5"/>
  <c r="AP11" i="5"/>
  <c r="AQ11" i="5"/>
  <c r="AR11" i="5"/>
  <c r="AP12" i="5"/>
  <c r="AQ12" i="5"/>
  <c r="AR12" i="5"/>
  <c r="AP13" i="5"/>
  <c r="AQ13" i="5"/>
  <c r="AR13" i="5"/>
  <c r="AP14" i="5"/>
  <c r="AQ14" i="5"/>
  <c r="AR14" i="5"/>
  <c r="AP15" i="5"/>
  <c r="AQ15" i="5"/>
  <c r="AR15" i="5"/>
  <c r="AP16" i="5"/>
  <c r="AQ16" i="5"/>
  <c r="AR16" i="5"/>
  <c r="AP17" i="5"/>
  <c r="AQ17" i="5"/>
  <c r="AR17" i="5"/>
  <c r="AP18" i="5"/>
  <c r="AQ18" i="5"/>
  <c r="AR18" i="5"/>
  <c r="AP19" i="5"/>
  <c r="AQ19" i="5"/>
  <c r="AR19" i="5"/>
  <c r="BG5" i="9"/>
  <c r="BG8" i="9"/>
  <c r="BG9" i="9"/>
  <c r="BG10" i="9"/>
  <c r="BG11" i="9"/>
  <c r="BG12" i="9"/>
  <c r="BG13" i="9"/>
  <c r="BG14" i="9"/>
  <c r="BG15" i="9"/>
  <c r="BG16" i="9"/>
  <c r="BG17" i="9"/>
  <c r="BG18" i="9"/>
  <c r="BG19" i="9"/>
  <c r="BG20" i="9"/>
  <c r="BG21" i="9"/>
  <c r="BG24" i="9"/>
  <c r="BG25" i="9"/>
  <c r="BG26" i="9"/>
  <c r="BG27" i="9"/>
  <c r="BG28" i="9"/>
  <c r="BG29" i="9"/>
  <c r="BG30" i="9"/>
  <c r="BG31" i="9"/>
  <c r="BG32" i="9"/>
  <c r="BG33" i="9"/>
  <c r="BG34" i="9"/>
  <c r="BG35" i="9"/>
  <c r="BG36" i="9"/>
  <c r="BG37" i="9"/>
  <c r="BG39" i="9"/>
  <c r="BG40" i="9"/>
  <c r="BG41" i="9"/>
  <c r="BG42" i="9"/>
  <c r="BG43" i="9"/>
  <c r="BG44" i="9"/>
  <c r="BG45" i="9"/>
  <c r="BG46" i="9"/>
  <c r="BG47" i="9"/>
  <c r="BG48" i="9"/>
  <c r="BG52" i="9"/>
  <c r="BG53" i="9"/>
  <c r="BG54" i="9"/>
  <c r="BG55" i="9"/>
  <c r="BG56" i="9"/>
  <c r="BG57" i="9"/>
  <c r="BG58" i="9"/>
  <c r="BG59" i="9"/>
  <c r="BG61" i="9"/>
  <c r="D39" i="9"/>
  <c r="F39" i="9"/>
  <c r="G39" i="9"/>
  <c r="H39" i="9"/>
  <c r="I39" i="9"/>
  <c r="J39" i="9"/>
  <c r="K39" i="9"/>
  <c r="L39" i="9"/>
  <c r="M39" i="9"/>
  <c r="N39" i="9"/>
  <c r="Q39" i="9"/>
  <c r="AZ39" i="9"/>
  <c r="BC39" i="9"/>
  <c r="BD39" i="9"/>
  <c r="BE39" i="9"/>
  <c r="BF39" i="9"/>
  <c r="D40" i="9"/>
  <c r="F40" i="9"/>
  <c r="G40" i="9"/>
  <c r="H40" i="9"/>
  <c r="I40" i="9"/>
  <c r="J40" i="9"/>
  <c r="K40" i="9"/>
  <c r="L40" i="9"/>
  <c r="M40" i="9"/>
  <c r="N40" i="9"/>
  <c r="Q40" i="9"/>
  <c r="AZ40" i="9"/>
  <c r="BC40" i="9"/>
  <c r="BD40" i="9"/>
  <c r="BE40" i="9"/>
  <c r="BF40" i="9"/>
  <c r="D41" i="9"/>
  <c r="F41" i="9"/>
  <c r="G41" i="9"/>
  <c r="H41" i="9"/>
  <c r="I41" i="9"/>
  <c r="J41" i="9"/>
  <c r="K41" i="9"/>
  <c r="L41" i="9"/>
  <c r="M41" i="9"/>
  <c r="N41" i="9"/>
  <c r="Q41" i="9"/>
  <c r="AZ41" i="9"/>
  <c r="BC41" i="9"/>
  <c r="BD41" i="9"/>
  <c r="BE41" i="9"/>
  <c r="BF41" i="9"/>
  <c r="D42" i="9"/>
  <c r="F42" i="9"/>
  <c r="G42" i="9"/>
  <c r="H42" i="9"/>
  <c r="I42" i="9"/>
  <c r="J42" i="9"/>
  <c r="K42" i="9"/>
  <c r="L42" i="9"/>
  <c r="M42" i="9"/>
  <c r="N42" i="9"/>
  <c r="Q42" i="9"/>
  <c r="AZ42" i="9"/>
  <c r="BC42" i="9"/>
  <c r="BD42" i="9"/>
  <c r="BE42" i="9"/>
  <c r="BF42" i="9"/>
  <c r="D43" i="9"/>
  <c r="F43" i="9"/>
  <c r="G43" i="9"/>
  <c r="H43" i="9"/>
  <c r="I43" i="9"/>
  <c r="J43" i="9"/>
  <c r="K43" i="9"/>
  <c r="L43" i="9"/>
  <c r="M43" i="9"/>
  <c r="N43" i="9"/>
  <c r="Q43" i="9"/>
  <c r="AZ43" i="9"/>
  <c r="BC43" i="9"/>
  <c r="BD43" i="9"/>
  <c r="BE43" i="9"/>
  <c r="BF43" i="9"/>
  <c r="D44" i="9"/>
  <c r="F44" i="9"/>
  <c r="G44" i="9"/>
  <c r="H44" i="9"/>
  <c r="I44" i="9"/>
  <c r="J44" i="9"/>
  <c r="K44" i="9"/>
  <c r="L44" i="9"/>
  <c r="M44" i="9"/>
  <c r="N44" i="9"/>
  <c r="Q44" i="9"/>
  <c r="AZ44" i="9"/>
  <c r="BC44" i="9"/>
  <c r="BD44" i="9"/>
  <c r="BE44" i="9"/>
  <c r="BF44" i="9"/>
  <c r="D45" i="9"/>
  <c r="F45" i="9"/>
  <c r="G45" i="9"/>
  <c r="H45" i="9"/>
  <c r="I45" i="9"/>
  <c r="J45" i="9"/>
  <c r="K45" i="9"/>
  <c r="L45" i="9"/>
  <c r="M45" i="9"/>
  <c r="N45" i="9"/>
  <c r="Q45" i="9"/>
  <c r="AZ45" i="9"/>
  <c r="BC45" i="9"/>
  <c r="BD45" i="9"/>
  <c r="BE45" i="9"/>
  <c r="BF45" i="9"/>
  <c r="D46" i="9"/>
  <c r="F46" i="9"/>
  <c r="G46" i="9"/>
  <c r="H46" i="9"/>
  <c r="I46" i="9"/>
  <c r="J46" i="9"/>
  <c r="K46" i="9"/>
  <c r="L46" i="9"/>
  <c r="M46" i="9"/>
  <c r="N46" i="9"/>
  <c r="Q46" i="9"/>
  <c r="AZ46" i="9"/>
  <c r="BC46" i="9"/>
  <c r="BD46" i="9"/>
  <c r="BE46" i="9"/>
  <c r="BF46" i="9"/>
  <c r="D47" i="9"/>
  <c r="F47" i="9"/>
  <c r="G47" i="9"/>
  <c r="H47" i="9"/>
  <c r="I47" i="9"/>
  <c r="J47" i="9"/>
  <c r="K47" i="9"/>
  <c r="L47" i="9"/>
  <c r="M47" i="9"/>
  <c r="N47" i="9"/>
  <c r="Q47" i="9"/>
  <c r="AZ47" i="9"/>
  <c r="BC47" i="9"/>
  <c r="BD47" i="9"/>
  <c r="BE47" i="9"/>
  <c r="BF47" i="9"/>
  <c r="D48" i="9"/>
  <c r="F48" i="9"/>
  <c r="G48" i="9"/>
  <c r="H48" i="9"/>
  <c r="I48" i="9"/>
  <c r="J48" i="9"/>
  <c r="K48" i="9"/>
  <c r="L48" i="9"/>
  <c r="M48" i="9"/>
  <c r="N48" i="9"/>
  <c r="Q48" i="9"/>
  <c r="AZ48" i="9"/>
  <c r="BC48" i="9"/>
  <c r="BD48" i="9"/>
  <c r="BE48" i="9"/>
  <c r="BF48" i="9"/>
  <c r="D52" i="9"/>
  <c r="F52" i="9"/>
  <c r="G52" i="9"/>
  <c r="H52" i="9"/>
  <c r="I52" i="9"/>
  <c r="J52" i="9"/>
  <c r="K52" i="9"/>
  <c r="L52" i="9"/>
  <c r="M52" i="9"/>
  <c r="N52" i="9"/>
  <c r="Q52" i="9"/>
  <c r="AZ52" i="9"/>
  <c r="BC52" i="9"/>
  <c r="BD52" i="9"/>
  <c r="BE52" i="9"/>
  <c r="BF52" i="9"/>
  <c r="D53" i="9"/>
  <c r="F53" i="9"/>
  <c r="G53" i="9"/>
  <c r="H53" i="9"/>
  <c r="I53" i="9"/>
  <c r="J53" i="9"/>
  <c r="K53" i="9"/>
  <c r="L53" i="9"/>
  <c r="M53" i="9"/>
  <c r="N53" i="9"/>
  <c r="Q53" i="9"/>
  <c r="AZ53" i="9"/>
  <c r="BC53" i="9"/>
  <c r="BD53" i="9"/>
  <c r="BE53" i="9"/>
  <c r="BF53" i="9"/>
  <c r="D54" i="9"/>
  <c r="F54" i="9"/>
  <c r="G54" i="9"/>
  <c r="H54" i="9"/>
  <c r="I54" i="9"/>
  <c r="J54" i="9"/>
  <c r="K54" i="9"/>
  <c r="L54" i="9"/>
  <c r="M54" i="9"/>
  <c r="N54" i="9"/>
  <c r="Q54" i="9"/>
  <c r="AZ54" i="9"/>
  <c r="BC54" i="9"/>
  <c r="BD54" i="9"/>
  <c r="BE54" i="9"/>
  <c r="BF54" i="9"/>
  <c r="D55" i="9"/>
  <c r="F55" i="9"/>
  <c r="G55" i="9"/>
  <c r="H55" i="9"/>
  <c r="I55" i="9"/>
  <c r="J55" i="9"/>
  <c r="K55" i="9"/>
  <c r="L55" i="9"/>
  <c r="M55" i="9"/>
  <c r="N55" i="9"/>
  <c r="Q55" i="9"/>
  <c r="AZ55" i="9"/>
  <c r="BC55" i="9"/>
  <c r="BD55" i="9"/>
  <c r="BE55" i="9"/>
  <c r="BF55" i="9"/>
  <c r="D56" i="9"/>
  <c r="F56" i="9"/>
  <c r="G56" i="9"/>
  <c r="H56" i="9"/>
  <c r="I56" i="9"/>
  <c r="J56" i="9"/>
  <c r="K56" i="9"/>
  <c r="L56" i="9"/>
  <c r="M56" i="9"/>
  <c r="N56" i="9"/>
  <c r="Q56" i="9"/>
  <c r="AZ56" i="9"/>
  <c r="BC56" i="9"/>
  <c r="BD56" i="9"/>
  <c r="BE56" i="9"/>
  <c r="BF56" i="9"/>
  <c r="D57" i="9"/>
  <c r="F57" i="9"/>
  <c r="G57" i="9"/>
  <c r="H57" i="9"/>
  <c r="I57" i="9"/>
  <c r="J57" i="9"/>
  <c r="K57" i="9"/>
  <c r="L57" i="9"/>
  <c r="M57" i="9"/>
  <c r="N57" i="9"/>
  <c r="Q57" i="9"/>
  <c r="AZ57" i="9"/>
  <c r="BC57" i="9"/>
  <c r="BD57" i="9"/>
  <c r="BE57" i="9"/>
  <c r="BF57" i="9"/>
  <c r="D58" i="9"/>
  <c r="F58" i="9"/>
  <c r="G58" i="9"/>
  <c r="H58" i="9"/>
  <c r="I58" i="9"/>
  <c r="J58" i="9"/>
  <c r="K58" i="9"/>
  <c r="L58" i="9"/>
  <c r="M58" i="9"/>
  <c r="N58" i="9"/>
  <c r="Q58" i="9"/>
  <c r="AZ58" i="9"/>
  <c r="BC58" i="9"/>
  <c r="BD58" i="9"/>
  <c r="BE58" i="9"/>
  <c r="BF58" i="9"/>
  <c r="D59" i="9"/>
  <c r="F59" i="9"/>
  <c r="G59" i="9"/>
  <c r="H59" i="9"/>
  <c r="I59" i="9"/>
  <c r="J59" i="9"/>
  <c r="K59" i="9"/>
  <c r="L59" i="9"/>
  <c r="M59" i="9"/>
  <c r="N59" i="9"/>
  <c r="Q59" i="9"/>
  <c r="AZ59" i="9"/>
  <c r="BC59" i="9"/>
  <c r="BD59" i="9"/>
  <c r="BE59" i="9"/>
  <c r="BF59" i="9"/>
  <c r="D61" i="9"/>
  <c r="F61" i="9"/>
  <c r="G61" i="9"/>
  <c r="H61" i="9"/>
  <c r="I61" i="9"/>
  <c r="J61" i="9"/>
  <c r="K61" i="9"/>
  <c r="L61" i="9"/>
  <c r="M61" i="9"/>
  <c r="N61" i="9"/>
  <c r="Q61" i="9"/>
  <c r="AZ61" i="9"/>
  <c r="BC61" i="9"/>
  <c r="BD61" i="9"/>
  <c r="BE61" i="9"/>
  <c r="BF61" i="9"/>
  <c r="G8" i="22"/>
  <c r="H8" i="22"/>
  <c r="I8" i="22"/>
  <c r="J8" i="22"/>
  <c r="K8" i="22"/>
  <c r="L8" i="22"/>
  <c r="M8" i="22"/>
  <c r="G9" i="22"/>
  <c r="H9" i="22"/>
  <c r="I9" i="22"/>
  <c r="J9" i="22"/>
  <c r="K9" i="22"/>
  <c r="L9" i="22"/>
  <c r="M9" i="22"/>
  <c r="G10" i="22"/>
  <c r="H10" i="22"/>
  <c r="I10" i="22"/>
  <c r="J10" i="22"/>
  <c r="K10" i="22"/>
  <c r="L10" i="22"/>
  <c r="M10" i="22"/>
  <c r="G11" i="22"/>
  <c r="H11" i="22"/>
  <c r="I11" i="22"/>
  <c r="J11" i="22"/>
  <c r="K11" i="22"/>
  <c r="L11" i="22"/>
  <c r="M11" i="22"/>
  <c r="G12" i="22"/>
  <c r="H12" i="22"/>
  <c r="I12" i="22"/>
  <c r="J12" i="22"/>
  <c r="K12" i="22"/>
  <c r="L12" i="22"/>
  <c r="M12" i="22"/>
  <c r="G13" i="22"/>
  <c r="H13" i="22"/>
  <c r="I13" i="22"/>
  <c r="J13" i="22"/>
  <c r="K13" i="22"/>
  <c r="L13" i="22"/>
  <c r="M13" i="22"/>
  <c r="G14" i="22"/>
  <c r="H14" i="22"/>
  <c r="I14" i="22"/>
  <c r="J14" i="22"/>
  <c r="K14" i="22"/>
  <c r="L14" i="22"/>
  <c r="M14" i="22"/>
  <c r="G18" i="22"/>
  <c r="H18" i="22"/>
  <c r="I18" i="22"/>
  <c r="J18" i="22"/>
  <c r="K18" i="22"/>
  <c r="L18" i="22"/>
  <c r="M18" i="22"/>
  <c r="G19" i="22"/>
  <c r="H19" i="22"/>
  <c r="I19" i="22"/>
  <c r="J19" i="22"/>
  <c r="K19" i="22"/>
  <c r="L19" i="22"/>
  <c r="M19" i="22"/>
  <c r="G20" i="22"/>
  <c r="H20" i="22"/>
  <c r="I20" i="22"/>
  <c r="J20" i="22"/>
  <c r="K20" i="22"/>
  <c r="L20" i="22"/>
  <c r="M20" i="22"/>
  <c r="G21" i="22"/>
  <c r="H21" i="22"/>
  <c r="I21" i="22"/>
  <c r="J21" i="22"/>
  <c r="K21" i="22"/>
  <c r="L21" i="22"/>
  <c r="M21" i="22"/>
  <c r="G22" i="22"/>
  <c r="H22" i="22"/>
  <c r="I22" i="22"/>
  <c r="J22" i="22"/>
  <c r="K22" i="22"/>
  <c r="L22" i="22"/>
  <c r="M22" i="22"/>
  <c r="G23" i="22"/>
  <c r="H23" i="22"/>
  <c r="I23" i="22"/>
  <c r="J23" i="22"/>
  <c r="K23" i="22"/>
  <c r="L23" i="22"/>
  <c r="M23" i="22"/>
  <c r="G24" i="22"/>
  <c r="H24" i="22"/>
  <c r="I24" i="22"/>
  <c r="J24" i="22"/>
  <c r="K24" i="22"/>
  <c r="L24" i="22"/>
  <c r="M24" i="22"/>
  <c r="AE31" i="14"/>
  <c r="AF31" i="14"/>
  <c r="AG31" i="14"/>
  <c r="AH31" i="14"/>
  <c r="AI31" i="14"/>
  <c r="AJ31" i="14"/>
  <c r="AK31" i="14"/>
  <c r="AL31" i="14"/>
  <c r="F8" i="21"/>
  <c r="G8" i="21"/>
  <c r="H8" i="21"/>
  <c r="I8" i="21"/>
  <c r="J8" i="21"/>
  <c r="K8" i="21"/>
  <c r="L8" i="21"/>
  <c r="M8" i="21"/>
  <c r="F9" i="21"/>
  <c r="G9" i="21"/>
  <c r="H9" i="21"/>
  <c r="I9" i="21"/>
  <c r="J9" i="21"/>
  <c r="K9" i="21"/>
  <c r="L9" i="21"/>
  <c r="M9" i="21"/>
  <c r="F10" i="21"/>
  <c r="G10" i="21"/>
  <c r="H10" i="21"/>
  <c r="I10" i="21"/>
  <c r="J10" i="21"/>
  <c r="K10" i="21"/>
  <c r="L10" i="21"/>
  <c r="M10" i="21"/>
  <c r="F11" i="21"/>
  <c r="G11" i="21"/>
  <c r="H11" i="21"/>
  <c r="I11" i="21"/>
  <c r="J11" i="21"/>
  <c r="K11" i="21"/>
  <c r="L11" i="21"/>
  <c r="M11" i="21"/>
  <c r="F12" i="21"/>
  <c r="G12" i="21"/>
  <c r="H12" i="21"/>
  <c r="I12" i="21"/>
  <c r="J12" i="21"/>
  <c r="K12" i="21"/>
  <c r="L12" i="21"/>
  <c r="M12" i="21"/>
  <c r="F13" i="21"/>
  <c r="G13" i="21"/>
  <c r="H13" i="21"/>
  <c r="I13" i="21"/>
  <c r="J13" i="21"/>
  <c r="K13" i="21"/>
  <c r="L13" i="21"/>
  <c r="M13" i="21"/>
  <c r="F14" i="21"/>
  <c r="G14" i="21"/>
  <c r="H14" i="21"/>
  <c r="I14" i="21"/>
  <c r="J14" i="21"/>
  <c r="J15" i="21" s="1"/>
  <c r="K14" i="21"/>
  <c r="L14" i="21"/>
  <c r="M14" i="21"/>
  <c r="F18" i="21"/>
  <c r="G18" i="21"/>
  <c r="H18" i="21"/>
  <c r="I18" i="21"/>
  <c r="J18" i="21"/>
  <c r="K18" i="21"/>
  <c r="L18" i="21"/>
  <c r="M18" i="21"/>
  <c r="F19" i="21"/>
  <c r="G19" i="21"/>
  <c r="H19" i="21"/>
  <c r="I19" i="21"/>
  <c r="J19" i="21"/>
  <c r="K19" i="21"/>
  <c r="L19" i="21"/>
  <c r="M19" i="21"/>
  <c r="F20" i="21"/>
  <c r="G20" i="21"/>
  <c r="H20" i="21"/>
  <c r="I20" i="21"/>
  <c r="J20" i="21"/>
  <c r="K20" i="21"/>
  <c r="L20" i="21"/>
  <c r="M20" i="21"/>
  <c r="F21" i="21"/>
  <c r="G21" i="21"/>
  <c r="H21" i="21"/>
  <c r="I21" i="21"/>
  <c r="J21" i="21"/>
  <c r="K21" i="21"/>
  <c r="L21" i="21"/>
  <c r="M21" i="21"/>
  <c r="F22" i="21"/>
  <c r="G22" i="21"/>
  <c r="H22" i="21"/>
  <c r="I22" i="21"/>
  <c r="J22" i="21"/>
  <c r="K22" i="21"/>
  <c r="L22" i="21"/>
  <c r="M22" i="21"/>
  <c r="F23" i="21"/>
  <c r="G23" i="21"/>
  <c r="H23" i="21"/>
  <c r="I23" i="21"/>
  <c r="J23" i="21"/>
  <c r="K23" i="21"/>
  <c r="L23" i="21"/>
  <c r="M23" i="21"/>
  <c r="F24" i="21"/>
  <c r="G24" i="21"/>
  <c r="H24" i="21"/>
  <c r="I24" i="21"/>
  <c r="J24" i="21"/>
  <c r="K24" i="21"/>
  <c r="L24" i="21"/>
  <c r="M24" i="21"/>
  <c r="E8" i="18"/>
  <c r="F8" i="18"/>
  <c r="G8" i="18"/>
  <c r="H8" i="18"/>
  <c r="I8" i="18"/>
  <c r="J8" i="18"/>
  <c r="K8" i="18"/>
  <c r="L8" i="18"/>
  <c r="M8" i="18"/>
  <c r="E9" i="18"/>
  <c r="F9" i="18"/>
  <c r="G9" i="18"/>
  <c r="H9" i="18"/>
  <c r="I9" i="18"/>
  <c r="J9" i="18"/>
  <c r="K9" i="18"/>
  <c r="L9" i="18"/>
  <c r="M9" i="18"/>
  <c r="E10" i="18"/>
  <c r="F10" i="18"/>
  <c r="G10" i="18"/>
  <c r="H10" i="18"/>
  <c r="I10" i="18"/>
  <c r="J10" i="18"/>
  <c r="K10" i="18"/>
  <c r="L10" i="18"/>
  <c r="M10" i="18"/>
  <c r="E11" i="18"/>
  <c r="F11" i="18"/>
  <c r="G11" i="18"/>
  <c r="H11" i="18"/>
  <c r="I11" i="18"/>
  <c r="J11" i="18"/>
  <c r="K11" i="18"/>
  <c r="L11" i="18"/>
  <c r="M11" i="18"/>
  <c r="E12" i="18"/>
  <c r="F12" i="18"/>
  <c r="G12" i="18"/>
  <c r="H12" i="18"/>
  <c r="I12" i="18"/>
  <c r="J12" i="18"/>
  <c r="K12" i="18"/>
  <c r="L12" i="18"/>
  <c r="M12" i="18"/>
  <c r="E13" i="18"/>
  <c r="F13" i="18"/>
  <c r="G13" i="18"/>
  <c r="H13" i="18"/>
  <c r="I13" i="18"/>
  <c r="J13" i="18"/>
  <c r="K13" i="18"/>
  <c r="L13" i="18"/>
  <c r="M13" i="18"/>
  <c r="E14" i="18"/>
  <c r="F14" i="18"/>
  <c r="G14" i="18"/>
  <c r="H14" i="18"/>
  <c r="I14" i="18"/>
  <c r="J14" i="18"/>
  <c r="K14" i="18"/>
  <c r="L14" i="18"/>
  <c r="M14" i="18"/>
  <c r="D15" i="18"/>
  <c r="E18" i="18"/>
  <c r="E28" i="18" s="1"/>
  <c r="F18" i="18"/>
  <c r="G18" i="18"/>
  <c r="H18" i="18"/>
  <c r="I18" i="18"/>
  <c r="J18" i="18"/>
  <c r="K18" i="18"/>
  <c r="E19" i="18"/>
  <c r="F19" i="18"/>
  <c r="G19" i="18"/>
  <c r="H19" i="18"/>
  <c r="I19" i="18"/>
  <c r="J19" i="18"/>
  <c r="K19" i="18"/>
  <c r="L19" i="18"/>
  <c r="M19" i="18"/>
  <c r="E20" i="18"/>
  <c r="F20" i="18"/>
  <c r="G20" i="18"/>
  <c r="H20" i="18"/>
  <c r="I20" i="18"/>
  <c r="J20" i="18"/>
  <c r="K20" i="18"/>
  <c r="M20" i="18"/>
  <c r="E21" i="18"/>
  <c r="F21" i="18"/>
  <c r="G21" i="18"/>
  <c r="H21" i="18"/>
  <c r="I21" i="18"/>
  <c r="J21" i="18"/>
  <c r="K21" i="18"/>
  <c r="L21" i="18"/>
  <c r="E22" i="18"/>
  <c r="F22" i="18"/>
  <c r="G22" i="18"/>
  <c r="H22" i="18"/>
  <c r="I22" i="18"/>
  <c r="J22" i="18"/>
  <c r="K22" i="18"/>
  <c r="M22" i="18"/>
  <c r="E23" i="18"/>
  <c r="F23" i="18"/>
  <c r="G23" i="18"/>
  <c r="H23" i="18"/>
  <c r="I23" i="18"/>
  <c r="J23" i="18"/>
  <c r="K23" i="18"/>
  <c r="L23" i="18"/>
  <c r="E24" i="18"/>
  <c r="F24" i="18"/>
  <c r="G24" i="18"/>
  <c r="H24" i="18"/>
  <c r="I24" i="18"/>
  <c r="J24" i="18"/>
  <c r="K24" i="18"/>
  <c r="L24" i="18"/>
  <c r="D25" i="18"/>
  <c r="Y8" i="5"/>
  <c r="Z8" i="5"/>
  <c r="AA8" i="5"/>
  <c r="AB8" i="5"/>
  <c r="AC8" i="5"/>
  <c r="AD8" i="5"/>
  <c r="AE8" i="5"/>
  <c r="AF8" i="5"/>
  <c r="AG8" i="5"/>
  <c r="J8" i="7" s="1"/>
  <c r="AH8" i="5"/>
  <c r="AI8" i="5"/>
  <c r="AJ8" i="5"/>
  <c r="AK8" i="5"/>
  <c r="K8" i="7" s="1"/>
  <c r="AL8" i="5"/>
  <c r="AM8" i="5"/>
  <c r="AN8" i="5"/>
  <c r="AO8" i="5"/>
  <c r="Y9" i="5"/>
  <c r="Z9" i="5"/>
  <c r="AA9" i="5"/>
  <c r="AB9" i="5"/>
  <c r="AC9" i="5"/>
  <c r="AD9" i="5"/>
  <c r="AE9" i="5"/>
  <c r="AF9" i="5"/>
  <c r="AG9" i="5"/>
  <c r="J9" i="7" s="1"/>
  <c r="AH9" i="5"/>
  <c r="AI9" i="5"/>
  <c r="AJ9" i="5"/>
  <c r="AK9" i="5"/>
  <c r="AL9" i="5"/>
  <c r="AM9" i="5"/>
  <c r="AN9" i="5"/>
  <c r="AO9" i="5"/>
  <c r="Y10" i="5"/>
  <c r="Z10" i="5"/>
  <c r="AA10" i="5"/>
  <c r="AB10" i="5"/>
  <c r="AC10" i="5"/>
  <c r="I10" i="7" s="1"/>
  <c r="AD10" i="5"/>
  <c r="AE10" i="5"/>
  <c r="AF10" i="5"/>
  <c r="AG10" i="5"/>
  <c r="J10" i="7" s="1"/>
  <c r="AH10" i="5"/>
  <c r="AI10" i="5"/>
  <c r="AJ10" i="5"/>
  <c r="AK10" i="5"/>
  <c r="AL10" i="5"/>
  <c r="AM10" i="5"/>
  <c r="AN10" i="5"/>
  <c r="AO10" i="5"/>
  <c r="Y11" i="5"/>
  <c r="Z11" i="5"/>
  <c r="AA11" i="5"/>
  <c r="AB11" i="5"/>
  <c r="AC11" i="5"/>
  <c r="I11" i="7" s="1"/>
  <c r="AD11" i="5"/>
  <c r="AE11" i="5"/>
  <c r="AF11" i="5"/>
  <c r="AG11" i="5"/>
  <c r="AH11" i="5"/>
  <c r="AI11" i="5"/>
  <c r="AJ11" i="5"/>
  <c r="AK11" i="5"/>
  <c r="K11" i="7" s="1"/>
  <c r="AL11" i="5"/>
  <c r="AM11" i="5"/>
  <c r="AN11" i="5"/>
  <c r="AO11" i="5"/>
  <c r="Y12" i="5"/>
  <c r="H12" i="7" s="1"/>
  <c r="Z12" i="5"/>
  <c r="AA12" i="5"/>
  <c r="AB12" i="5"/>
  <c r="AC12" i="5"/>
  <c r="AD12" i="5"/>
  <c r="AE12" i="5"/>
  <c r="AF12" i="5"/>
  <c r="AG12" i="5"/>
  <c r="J12" i="7" s="1"/>
  <c r="AH12" i="5"/>
  <c r="AI12" i="5"/>
  <c r="AJ12" i="5"/>
  <c r="AK12" i="5"/>
  <c r="AL12" i="5"/>
  <c r="AM12" i="5"/>
  <c r="AN12" i="5"/>
  <c r="AO12" i="5"/>
  <c r="Y13" i="5"/>
  <c r="Z13" i="5"/>
  <c r="AA13" i="5"/>
  <c r="AB13" i="5"/>
  <c r="AC13" i="5"/>
  <c r="I13" i="7" s="1"/>
  <c r="AD13" i="5"/>
  <c r="AE13" i="5"/>
  <c r="AF13" i="5"/>
  <c r="AG13" i="5"/>
  <c r="J13" i="7" s="1"/>
  <c r="AH13" i="5"/>
  <c r="AI13" i="5"/>
  <c r="AJ13" i="5"/>
  <c r="AK13" i="5"/>
  <c r="K13" i="7" s="1"/>
  <c r="AL13" i="5"/>
  <c r="AM13" i="5"/>
  <c r="AN13" i="5"/>
  <c r="AO13" i="5"/>
  <c r="Y14" i="5"/>
  <c r="Z14" i="5"/>
  <c r="AA14" i="5"/>
  <c r="AB14" i="5"/>
  <c r="AC14" i="5"/>
  <c r="I14" i="7" s="1"/>
  <c r="AD14" i="5"/>
  <c r="AE14" i="5"/>
  <c r="AF14" i="5"/>
  <c r="AG14" i="5"/>
  <c r="J14" i="7" s="1"/>
  <c r="AH14" i="5"/>
  <c r="AI14" i="5"/>
  <c r="AJ14" i="5"/>
  <c r="AK14" i="5"/>
  <c r="AL14" i="5"/>
  <c r="AM14" i="5"/>
  <c r="AN14" i="5"/>
  <c r="AO14" i="5"/>
  <c r="Y15" i="5"/>
  <c r="Z15" i="5"/>
  <c r="AA15" i="5"/>
  <c r="AB15" i="5"/>
  <c r="AC15" i="5"/>
  <c r="I15" i="7" s="1"/>
  <c r="AD15" i="5"/>
  <c r="AE15" i="5"/>
  <c r="AF15" i="5"/>
  <c r="AG15" i="5"/>
  <c r="J15" i="7" s="1"/>
  <c r="AH15" i="5"/>
  <c r="AI15" i="5"/>
  <c r="AJ15" i="5"/>
  <c r="AK15" i="5"/>
  <c r="AL15" i="5"/>
  <c r="AM15" i="5"/>
  <c r="AN15" i="5"/>
  <c r="AO15" i="5"/>
  <c r="Y16" i="5"/>
  <c r="Z16" i="5"/>
  <c r="AA16" i="5"/>
  <c r="AB16" i="5"/>
  <c r="AC16" i="5"/>
  <c r="AD16" i="5"/>
  <c r="AE16" i="5"/>
  <c r="AF16" i="5"/>
  <c r="AG16" i="5"/>
  <c r="AH16" i="5"/>
  <c r="AI16" i="5"/>
  <c r="AJ16" i="5"/>
  <c r="AK16" i="5"/>
  <c r="AL16" i="5"/>
  <c r="AM16" i="5"/>
  <c r="AN16" i="5"/>
  <c r="AO16" i="5"/>
  <c r="Y17" i="5"/>
  <c r="Z17" i="5"/>
  <c r="AA17" i="5"/>
  <c r="AB17" i="5"/>
  <c r="AC17" i="5"/>
  <c r="AD17" i="5"/>
  <c r="AE17" i="5"/>
  <c r="AF17" i="5"/>
  <c r="AG17" i="5"/>
  <c r="J17" i="7" s="1"/>
  <c r="AH17" i="5"/>
  <c r="AI17" i="5"/>
  <c r="AJ17" i="5"/>
  <c r="AK17" i="5"/>
  <c r="AL17" i="5"/>
  <c r="AM17" i="5"/>
  <c r="AN17" i="5"/>
  <c r="AO17" i="5"/>
  <c r="Y18" i="5"/>
  <c r="Z18" i="5"/>
  <c r="AA18" i="5"/>
  <c r="AB18" i="5"/>
  <c r="AC18" i="5"/>
  <c r="I18" i="7" s="1"/>
  <c r="AD18" i="5"/>
  <c r="AE18" i="5"/>
  <c r="AF18" i="5"/>
  <c r="AG18" i="5"/>
  <c r="AH18" i="5"/>
  <c r="AI18" i="5"/>
  <c r="AJ18" i="5"/>
  <c r="AK18" i="5"/>
  <c r="K18" i="7" s="1"/>
  <c r="AL18" i="5"/>
  <c r="AM18" i="5"/>
  <c r="AN18" i="5"/>
  <c r="AO18" i="5"/>
  <c r="AP48" i="5" s="1"/>
  <c r="Y19" i="5"/>
  <c r="Z19" i="5"/>
  <c r="AA19" i="5"/>
  <c r="AB19" i="5"/>
  <c r="AC19" i="5"/>
  <c r="I19" i="7" s="1"/>
  <c r="AD19" i="5"/>
  <c r="AE19" i="5"/>
  <c r="AF19" i="5"/>
  <c r="AG19" i="5"/>
  <c r="AH19" i="5"/>
  <c r="AI19" i="5"/>
  <c r="AJ19" i="5"/>
  <c r="AK19" i="5"/>
  <c r="AL19" i="5"/>
  <c r="AM19" i="5"/>
  <c r="AN19" i="5"/>
  <c r="AO19" i="5"/>
  <c r="H31" i="7"/>
  <c r="I31" i="7"/>
  <c r="J31" i="7"/>
  <c r="K31" i="7"/>
  <c r="L31" i="7"/>
  <c r="H32" i="7"/>
  <c r="I32" i="7"/>
  <c r="J32" i="7"/>
  <c r="K32" i="7"/>
  <c r="L32" i="7"/>
  <c r="H33" i="7"/>
  <c r="I33" i="7"/>
  <c r="J33" i="7"/>
  <c r="K33" i="7"/>
  <c r="L33" i="7"/>
  <c r="H34" i="7"/>
  <c r="I34" i="7"/>
  <c r="J34" i="7"/>
  <c r="K34" i="7"/>
  <c r="L34" i="7"/>
  <c r="H35" i="7"/>
  <c r="I35" i="7"/>
  <c r="J35" i="7"/>
  <c r="K35" i="7"/>
  <c r="L35" i="7"/>
  <c r="H37" i="7"/>
  <c r="I37" i="7"/>
  <c r="J37" i="7"/>
  <c r="K37" i="7"/>
  <c r="L37" i="7"/>
  <c r="H21" i="7"/>
  <c r="I21" i="7"/>
  <c r="J21" i="7"/>
  <c r="K21" i="7"/>
  <c r="L21" i="7"/>
  <c r="BF5" i="9"/>
  <c r="BF8" i="9"/>
  <c r="BF9" i="9"/>
  <c r="BF10" i="9"/>
  <c r="BF11" i="9"/>
  <c r="BF12" i="9"/>
  <c r="BF13" i="9"/>
  <c r="BF14" i="9"/>
  <c r="BF15" i="9"/>
  <c r="BF16" i="9"/>
  <c r="BF17" i="9"/>
  <c r="BF18" i="9"/>
  <c r="BF19" i="9"/>
  <c r="BF20" i="9"/>
  <c r="BF21" i="9"/>
  <c r="BF24" i="9"/>
  <c r="BF25" i="9"/>
  <c r="BF26" i="9"/>
  <c r="BF27" i="9"/>
  <c r="BF28" i="9"/>
  <c r="BF29" i="9"/>
  <c r="BF30" i="9"/>
  <c r="BF31" i="9"/>
  <c r="BF32" i="9"/>
  <c r="BF33" i="9"/>
  <c r="BF34" i="9"/>
  <c r="BF35" i="9"/>
  <c r="BF36" i="9"/>
  <c r="BF37" i="9"/>
  <c r="BE5" i="9"/>
  <c r="BE8" i="9"/>
  <c r="BE9" i="9"/>
  <c r="BE10" i="9"/>
  <c r="BE11" i="9"/>
  <c r="BE12" i="9"/>
  <c r="BE13" i="9"/>
  <c r="BE14" i="9"/>
  <c r="BE15" i="9"/>
  <c r="BE16" i="9"/>
  <c r="BE17" i="9"/>
  <c r="BE18" i="9"/>
  <c r="BE19" i="9"/>
  <c r="BE20" i="9"/>
  <c r="BE21" i="9"/>
  <c r="BE24" i="9"/>
  <c r="BE25" i="9"/>
  <c r="BE26" i="9"/>
  <c r="BE27" i="9"/>
  <c r="BE28" i="9"/>
  <c r="BE29" i="9"/>
  <c r="BE30" i="9"/>
  <c r="BE31" i="9"/>
  <c r="BE32" i="9"/>
  <c r="BE33" i="9"/>
  <c r="BE34" i="9"/>
  <c r="BE35" i="9"/>
  <c r="BE36" i="9"/>
  <c r="BE37" i="9"/>
  <c r="AJ20" i="15"/>
  <c r="AK20" i="15"/>
  <c r="AL20" i="15"/>
  <c r="M24" i="20"/>
  <c r="M23" i="20"/>
  <c r="M22" i="20"/>
  <c r="M21" i="20"/>
  <c r="M20" i="20"/>
  <c r="M19" i="20"/>
  <c r="M18" i="20"/>
  <c r="M14" i="20"/>
  <c r="M13" i="20"/>
  <c r="M12" i="20"/>
  <c r="M11" i="20"/>
  <c r="M10" i="20"/>
  <c r="M9" i="20"/>
  <c r="M8" i="20"/>
  <c r="N8" i="9"/>
  <c r="N9" i="9"/>
  <c r="N10" i="9"/>
  <c r="N11" i="9"/>
  <c r="N12" i="9"/>
  <c r="N13" i="9"/>
  <c r="N14" i="9"/>
  <c r="N15" i="9"/>
  <c r="N16" i="9"/>
  <c r="N17" i="9"/>
  <c r="N18" i="9"/>
  <c r="N19" i="9"/>
  <c r="N20" i="9"/>
  <c r="N21" i="9"/>
  <c r="N24" i="9"/>
  <c r="N25" i="9"/>
  <c r="N26" i="9"/>
  <c r="N27" i="9"/>
  <c r="N28" i="9"/>
  <c r="N29" i="9"/>
  <c r="N30" i="9"/>
  <c r="N31" i="9"/>
  <c r="N32" i="9"/>
  <c r="N33" i="9"/>
  <c r="N34" i="9"/>
  <c r="N35" i="9"/>
  <c r="N36" i="9"/>
  <c r="N37" i="9"/>
  <c r="BD5" i="9"/>
  <c r="BD8" i="9"/>
  <c r="BD9" i="9"/>
  <c r="BD10" i="9"/>
  <c r="BD11" i="9"/>
  <c r="BD12" i="9"/>
  <c r="BD13" i="9"/>
  <c r="BD14" i="9"/>
  <c r="BD15" i="9"/>
  <c r="BD16" i="9"/>
  <c r="BD17" i="9"/>
  <c r="BD18" i="9"/>
  <c r="BD19" i="9"/>
  <c r="BD20" i="9"/>
  <c r="BD21" i="9"/>
  <c r="BD24" i="9"/>
  <c r="BD25" i="9"/>
  <c r="BD26" i="9"/>
  <c r="BD27" i="9"/>
  <c r="BD28" i="9"/>
  <c r="BD29" i="9"/>
  <c r="BD30" i="9"/>
  <c r="BD31" i="9"/>
  <c r="BD32" i="9"/>
  <c r="BD33" i="9"/>
  <c r="BD34" i="9"/>
  <c r="BD35" i="9"/>
  <c r="BD36" i="9"/>
  <c r="BD37" i="9"/>
  <c r="L18" i="20"/>
  <c r="L19" i="20"/>
  <c r="L20" i="20"/>
  <c r="L21" i="20"/>
  <c r="L22" i="20"/>
  <c r="L23" i="20"/>
  <c r="L24" i="20"/>
  <c r="BC5" i="9"/>
  <c r="BC8" i="9"/>
  <c r="BC9" i="9"/>
  <c r="BC10" i="9"/>
  <c r="BC11" i="9"/>
  <c r="BC12" i="9"/>
  <c r="BC13" i="9"/>
  <c r="BC14" i="9"/>
  <c r="BC15" i="9"/>
  <c r="BC16" i="9"/>
  <c r="BC17" i="9"/>
  <c r="BC18" i="9"/>
  <c r="BC19" i="9"/>
  <c r="BC20" i="9"/>
  <c r="BC21" i="9"/>
  <c r="BC24" i="9"/>
  <c r="BC25" i="9"/>
  <c r="BC26" i="9"/>
  <c r="BC27" i="9"/>
  <c r="BC28" i="9"/>
  <c r="BC29" i="9"/>
  <c r="BC30" i="9"/>
  <c r="BC31" i="9"/>
  <c r="BC32" i="9"/>
  <c r="BC33" i="9"/>
  <c r="BC34" i="9"/>
  <c r="BC35" i="9"/>
  <c r="BC36" i="9"/>
  <c r="BC37" i="9"/>
  <c r="E31" i="17"/>
  <c r="AX31" i="17" s="1"/>
  <c r="U31" i="17"/>
  <c r="AE31" i="15"/>
  <c r="AF31" i="15"/>
  <c r="AG31" i="15"/>
  <c r="AH31" i="15"/>
  <c r="AI31" i="15"/>
  <c r="AF20" i="15"/>
  <c r="AG20" i="15"/>
  <c r="AH20" i="15"/>
  <c r="AI20" i="15"/>
  <c r="AE20" i="13"/>
  <c r="AF20" i="13"/>
  <c r="AG20" i="13"/>
  <c r="AH20" i="13"/>
  <c r="AI20" i="13"/>
  <c r="D60" i="7"/>
  <c r="AA31" i="17"/>
  <c r="AD31" i="17"/>
  <c r="AG31" i="13"/>
  <c r="Z29" i="5"/>
  <c r="AA29" i="5"/>
  <c r="AB29" i="5"/>
  <c r="AC29" i="5"/>
  <c r="AD29" i="5"/>
  <c r="AE29" i="5"/>
  <c r="AF29" i="5"/>
  <c r="AG29" i="5"/>
  <c r="BA4" i="9"/>
  <c r="BA24" i="9" s="1"/>
  <c r="B8" i="17"/>
  <c r="AU8" i="17" s="1"/>
  <c r="C8" i="17"/>
  <c r="AV8" i="17" s="1"/>
  <c r="D8" i="17"/>
  <c r="AW8" i="17" s="1"/>
  <c r="E8" i="17"/>
  <c r="AX8" i="17" s="1"/>
  <c r="F8" i="17"/>
  <c r="AY8" i="17" s="1"/>
  <c r="G8" i="17"/>
  <c r="AZ8" i="17" s="1"/>
  <c r="H8" i="17"/>
  <c r="BA8" i="17" s="1"/>
  <c r="I8" i="17"/>
  <c r="BB8" i="17" s="1"/>
  <c r="J8" i="17"/>
  <c r="BC8" i="17" s="1"/>
  <c r="K8" i="17"/>
  <c r="BD8" i="17" s="1"/>
  <c r="L8" i="17"/>
  <c r="BE8" i="17" s="1"/>
  <c r="M8" i="17"/>
  <c r="BF8" i="17" s="1"/>
  <c r="N8" i="17"/>
  <c r="BG8" i="17" s="1"/>
  <c r="O8" i="17"/>
  <c r="BH8" i="17" s="1"/>
  <c r="P8" i="17"/>
  <c r="BI8" i="17" s="1"/>
  <c r="Q8" i="17"/>
  <c r="BJ8" i="17" s="1"/>
  <c r="R8" i="17"/>
  <c r="BK8" i="17" s="1"/>
  <c r="S8" i="17"/>
  <c r="T8" i="17"/>
  <c r="U8" i="17"/>
  <c r="V8" i="17"/>
  <c r="W8" i="17"/>
  <c r="X8" i="17"/>
  <c r="Y8" i="17"/>
  <c r="Z8" i="17"/>
  <c r="AA8" i="17"/>
  <c r="AB8" i="17"/>
  <c r="BU8" i="17" s="1"/>
  <c r="AC8" i="17"/>
  <c r="AD8" i="17"/>
  <c r="B9" i="17"/>
  <c r="AU9" i="17" s="1"/>
  <c r="C9" i="17"/>
  <c r="AV9" i="17" s="1"/>
  <c r="D9" i="17"/>
  <c r="AW9" i="17" s="1"/>
  <c r="E9" i="17"/>
  <c r="AX9" i="17" s="1"/>
  <c r="F9" i="17"/>
  <c r="AY9" i="17" s="1"/>
  <c r="G9" i="17"/>
  <c r="AZ9" i="17" s="1"/>
  <c r="H9" i="17"/>
  <c r="BA9" i="17" s="1"/>
  <c r="I9" i="17"/>
  <c r="BB9" i="17" s="1"/>
  <c r="J9" i="17"/>
  <c r="BC9" i="17" s="1"/>
  <c r="K9" i="17"/>
  <c r="BD9" i="17" s="1"/>
  <c r="L9" i="17"/>
  <c r="BE9" i="17" s="1"/>
  <c r="M9" i="17"/>
  <c r="BF9" i="17" s="1"/>
  <c r="N9" i="17"/>
  <c r="BG9" i="17" s="1"/>
  <c r="O9" i="17"/>
  <c r="BH9" i="17" s="1"/>
  <c r="P9" i="17"/>
  <c r="BI9" i="17" s="1"/>
  <c r="Q9" i="17"/>
  <c r="BJ9" i="17" s="1"/>
  <c r="R9" i="17"/>
  <c r="BK9" i="17" s="1"/>
  <c r="S9" i="17"/>
  <c r="T9" i="17"/>
  <c r="U9" i="17"/>
  <c r="V9" i="17"/>
  <c r="W9" i="17"/>
  <c r="X9" i="17"/>
  <c r="Y9" i="17"/>
  <c r="Z9" i="17"/>
  <c r="AA9" i="17"/>
  <c r="AB9" i="17"/>
  <c r="AC9" i="17"/>
  <c r="AD9" i="17"/>
  <c r="B10" i="17"/>
  <c r="AU10" i="17" s="1"/>
  <c r="C10" i="17"/>
  <c r="AV10" i="17" s="1"/>
  <c r="D10" i="17"/>
  <c r="AW10" i="17" s="1"/>
  <c r="E10" i="17"/>
  <c r="AX10" i="17" s="1"/>
  <c r="F10" i="17"/>
  <c r="AY10" i="17" s="1"/>
  <c r="G10" i="17"/>
  <c r="AZ10" i="17" s="1"/>
  <c r="H10" i="17"/>
  <c r="BA10" i="17" s="1"/>
  <c r="I10" i="17"/>
  <c r="BB10" i="17" s="1"/>
  <c r="J10" i="17"/>
  <c r="BC10" i="17" s="1"/>
  <c r="K10" i="17"/>
  <c r="BD10" i="17" s="1"/>
  <c r="L10" i="17"/>
  <c r="BE10" i="17" s="1"/>
  <c r="M10" i="17"/>
  <c r="BF10" i="17" s="1"/>
  <c r="N10" i="17"/>
  <c r="BG10" i="17" s="1"/>
  <c r="O10" i="17"/>
  <c r="BH10" i="17" s="1"/>
  <c r="P10" i="17"/>
  <c r="BI10" i="17" s="1"/>
  <c r="Q10" i="17"/>
  <c r="BJ10" i="17" s="1"/>
  <c r="R10" i="17"/>
  <c r="BK10" i="17" s="1"/>
  <c r="S10" i="17"/>
  <c r="T10" i="17"/>
  <c r="U10" i="17"/>
  <c r="V10" i="17"/>
  <c r="W10" i="17"/>
  <c r="BP10" i="17" s="1"/>
  <c r="X10" i="17"/>
  <c r="Y10" i="17"/>
  <c r="BR10" i="17" s="1"/>
  <c r="Z10" i="17"/>
  <c r="AA10" i="17"/>
  <c r="AB10" i="17"/>
  <c r="AC10" i="17"/>
  <c r="AD10" i="17"/>
  <c r="B11" i="17"/>
  <c r="AU11" i="17" s="1"/>
  <c r="C11" i="17"/>
  <c r="AV11" i="17" s="1"/>
  <c r="D11" i="17"/>
  <c r="AW11" i="17" s="1"/>
  <c r="E11" i="17"/>
  <c r="AX11" i="17" s="1"/>
  <c r="F11" i="17"/>
  <c r="AY11" i="17" s="1"/>
  <c r="G11" i="17"/>
  <c r="AZ11" i="17" s="1"/>
  <c r="H11" i="17"/>
  <c r="BA11" i="17" s="1"/>
  <c r="I11" i="17"/>
  <c r="BB11" i="17" s="1"/>
  <c r="J11" i="17"/>
  <c r="BC11" i="17" s="1"/>
  <c r="K11" i="17"/>
  <c r="BD11" i="17" s="1"/>
  <c r="L11" i="17"/>
  <c r="BE11" i="17" s="1"/>
  <c r="M11" i="17"/>
  <c r="BF11" i="17" s="1"/>
  <c r="N11" i="17"/>
  <c r="BG11" i="17" s="1"/>
  <c r="O11" i="17"/>
  <c r="BH11" i="17" s="1"/>
  <c r="P11" i="17"/>
  <c r="BI11" i="17" s="1"/>
  <c r="Q11" i="17"/>
  <c r="BJ11" i="17" s="1"/>
  <c r="R11" i="17"/>
  <c r="BK11" i="17" s="1"/>
  <c r="S11" i="17"/>
  <c r="T11" i="17"/>
  <c r="U11" i="17"/>
  <c r="V11" i="17"/>
  <c r="W11" i="17"/>
  <c r="X11" i="17"/>
  <c r="Y11" i="17"/>
  <c r="Z11" i="17"/>
  <c r="AA11" i="17"/>
  <c r="AB11" i="17"/>
  <c r="AC11" i="17"/>
  <c r="AD11" i="17"/>
  <c r="B12" i="17"/>
  <c r="AU12" i="17" s="1"/>
  <c r="C12" i="17"/>
  <c r="AV12" i="17" s="1"/>
  <c r="D12" i="17"/>
  <c r="AW12" i="17" s="1"/>
  <c r="E12" i="17"/>
  <c r="AX12" i="17" s="1"/>
  <c r="F12" i="17"/>
  <c r="AY12" i="17" s="1"/>
  <c r="G12" i="17"/>
  <c r="AZ12" i="17" s="1"/>
  <c r="H12" i="17"/>
  <c r="BA12" i="17" s="1"/>
  <c r="I12" i="17"/>
  <c r="BB12" i="17" s="1"/>
  <c r="J12" i="17"/>
  <c r="BC12" i="17" s="1"/>
  <c r="K12" i="17"/>
  <c r="BD12" i="17" s="1"/>
  <c r="L12" i="17"/>
  <c r="BE12" i="17" s="1"/>
  <c r="M12" i="17"/>
  <c r="BF12" i="17" s="1"/>
  <c r="N12" i="17"/>
  <c r="BG12" i="17" s="1"/>
  <c r="O12" i="17"/>
  <c r="BH12" i="17" s="1"/>
  <c r="P12" i="17"/>
  <c r="BI12" i="17" s="1"/>
  <c r="Q12" i="17"/>
  <c r="BJ12" i="17" s="1"/>
  <c r="R12" i="17"/>
  <c r="BK12" i="17" s="1"/>
  <c r="S12" i="17"/>
  <c r="T12" i="17"/>
  <c r="U12" i="17"/>
  <c r="V12" i="17"/>
  <c r="W12" i="17"/>
  <c r="X12" i="17"/>
  <c r="Y12" i="17"/>
  <c r="Z12" i="17"/>
  <c r="AA12" i="17"/>
  <c r="AB12" i="17"/>
  <c r="AC12" i="17"/>
  <c r="BV12" i="17" s="1"/>
  <c r="AD12" i="17"/>
  <c r="B13" i="17"/>
  <c r="AU13" i="17" s="1"/>
  <c r="C13" i="17"/>
  <c r="AV13" i="17" s="1"/>
  <c r="D13" i="17"/>
  <c r="AW13" i="17" s="1"/>
  <c r="E13" i="17"/>
  <c r="AX13" i="17" s="1"/>
  <c r="F13" i="17"/>
  <c r="AY13" i="17" s="1"/>
  <c r="G13" i="17"/>
  <c r="AZ13" i="17" s="1"/>
  <c r="H13" i="17"/>
  <c r="BA13" i="17" s="1"/>
  <c r="I13" i="17"/>
  <c r="BB13" i="17" s="1"/>
  <c r="J13" i="17"/>
  <c r="BC13" i="17" s="1"/>
  <c r="K13" i="17"/>
  <c r="BD13" i="17" s="1"/>
  <c r="L13" i="17"/>
  <c r="BE13" i="17" s="1"/>
  <c r="M13" i="17"/>
  <c r="BF13" i="17" s="1"/>
  <c r="N13" i="17"/>
  <c r="BG13" i="17" s="1"/>
  <c r="O13" i="17"/>
  <c r="BH13" i="17" s="1"/>
  <c r="P13" i="17"/>
  <c r="BI13" i="17" s="1"/>
  <c r="Q13" i="17"/>
  <c r="BJ13" i="17" s="1"/>
  <c r="R13" i="17"/>
  <c r="BK13" i="17" s="1"/>
  <c r="S13" i="17"/>
  <c r="T13" i="17"/>
  <c r="U13" i="17"/>
  <c r="V13" i="17"/>
  <c r="W13" i="17"/>
  <c r="X13" i="17"/>
  <c r="Y13" i="17"/>
  <c r="Z13" i="17"/>
  <c r="AA13" i="17"/>
  <c r="AB13" i="17"/>
  <c r="AC13" i="17"/>
  <c r="AD13" i="17"/>
  <c r="B14" i="17"/>
  <c r="AU14" i="17" s="1"/>
  <c r="C14" i="17"/>
  <c r="AV14" i="17" s="1"/>
  <c r="D14" i="17"/>
  <c r="AW14" i="17" s="1"/>
  <c r="E14" i="17"/>
  <c r="AX14" i="17" s="1"/>
  <c r="F14" i="17"/>
  <c r="AY14" i="17" s="1"/>
  <c r="G14" i="17"/>
  <c r="AZ14" i="17" s="1"/>
  <c r="H14" i="17"/>
  <c r="BA14" i="17" s="1"/>
  <c r="I14" i="17"/>
  <c r="BB14" i="17" s="1"/>
  <c r="J14" i="17"/>
  <c r="BC14" i="17" s="1"/>
  <c r="K14" i="17"/>
  <c r="BD14" i="17" s="1"/>
  <c r="L14" i="17"/>
  <c r="BE14" i="17" s="1"/>
  <c r="M14" i="17"/>
  <c r="BF14" i="17" s="1"/>
  <c r="N14" i="17"/>
  <c r="BG14" i="17" s="1"/>
  <c r="O14" i="17"/>
  <c r="BH14" i="17" s="1"/>
  <c r="P14" i="17"/>
  <c r="BI14" i="17" s="1"/>
  <c r="Q14" i="17"/>
  <c r="BJ14" i="17" s="1"/>
  <c r="R14" i="17"/>
  <c r="BK14" i="17" s="1"/>
  <c r="S14" i="17"/>
  <c r="T14" i="17"/>
  <c r="U14" i="17"/>
  <c r="V14" i="17"/>
  <c r="W14" i="17"/>
  <c r="X14" i="17"/>
  <c r="Y14" i="17"/>
  <c r="Z14" i="17"/>
  <c r="AA14" i="17"/>
  <c r="BT14" i="17" s="1"/>
  <c r="AB14" i="17"/>
  <c r="AC14" i="17"/>
  <c r="AD14" i="17"/>
  <c r="B15" i="17"/>
  <c r="AU15" i="17" s="1"/>
  <c r="C15" i="17"/>
  <c r="AV15" i="17" s="1"/>
  <c r="D15" i="17"/>
  <c r="AW15" i="17" s="1"/>
  <c r="E15" i="17"/>
  <c r="AX15" i="17" s="1"/>
  <c r="F15" i="17"/>
  <c r="AY15" i="17" s="1"/>
  <c r="G15" i="17"/>
  <c r="AZ15" i="17" s="1"/>
  <c r="H15" i="17"/>
  <c r="BA15" i="17" s="1"/>
  <c r="I15" i="17"/>
  <c r="BB15" i="17" s="1"/>
  <c r="J15" i="17"/>
  <c r="BC15" i="17" s="1"/>
  <c r="K15" i="17"/>
  <c r="BD15" i="17" s="1"/>
  <c r="L15" i="17"/>
  <c r="BE15" i="17" s="1"/>
  <c r="M15" i="17"/>
  <c r="BF15" i="17" s="1"/>
  <c r="N15" i="17"/>
  <c r="BG15" i="17" s="1"/>
  <c r="O15" i="17"/>
  <c r="BH15" i="17" s="1"/>
  <c r="P15" i="17"/>
  <c r="BI15" i="17" s="1"/>
  <c r="Q15" i="17"/>
  <c r="BJ15" i="17" s="1"/>
  <c r="R15" i="17"/>
  <c r="BK15" i="17" s="1"/>
  <c r="S15" i="17"/>
  <c r="T15" i="17"/>
  <c r="U15" i="17"/>
  <c r="V15" i="17"/>
  <c r="W15" i="17"/>
  <c r="X15" i="17"/>
  <c r="Y15" i="17"/>
  <c r="Z15" i="17"/>
  <c r="AA15" i="17"/>
  <c r="AB15" i="17"/>
  <c r="AC15" i="17"/>
  <c r="AD15" i="17"/>
  <c r="B16" i="17"/>
  <c r="AU16" i="17" s="1"/>
  <c r="C16" i="17"/>
  <c r="AV16" i="17" s="1"/>
  <c r="D16" i="17"/>
  <c r="AW16" i="17" s="1"/>
  <c r="E16" i="17"/>
  <c r="AX16" i="17" s="1"/>
  <c r="F16" i="17"/>
  <c r="AY16" i="17" s="1"/>
  <c r="G16" i="17"/>
  <c r="AZ16" i="17" s="1"/>
  <c r="H16" i="17"/>
  <c r="BA16" i="17" s="1"/>
  <c r="I16" i="17"/>
  <c r="BB16" i="17" s="1"/>
  <c r="J16" i="17"/>
  <c r="BC16" i="17" s="1"/>
  <c r="K16" i="17"/>
  <c r="BD16" i="17" s="1"/>
  <c r="L16" i="17"/>
  <c r="BE16" i="17" s="1"/>
  <c r="M16" i="17"/>
  <c r="BF16" i="17" s="1"/>
  <c r="N16" i="17"/>
  <c r="BG16" i="17" s="1"/>
  <c r="O16" i="17"/>
  <c r="BH16" i="17" s="1"/>
  <c r="P16" i="17"/>
  <c r="BI16" i="17" s="1"/>
  <c r="Q16" i="17"/>
  <c r="BJ16" i="17" s="1"/>
  <c r="R16" i="17"/>
  <c r="BK16" i="17" s="1"/>
  <c r="S16" i="17"/>
  <c r="T16" i="17"/>
  <c r="U16" i="17"/>
  <c r="V16" i="17"/>
  <c r="W16" i="17"/>
  <c r="X16" i="17"/>
  <c r="Y16" i="17"/>
  <c r="Z16" i="17"/>
  <c r="AA16" i="17"/>
  <c r="AB16" i="17"/>
  <c r="AC16" i="17"/>
  <c r="AD16" i="17"/>
  <c r="B17" i="17"/>
  <c r="AU17" i="17" s="1"/>
  <c r="C17" i="17"/>
  <c r="AV17" i="17" s="1"/>
  <c r="D17" i="17"/>
  <c r="AW17" i="17" s="1"/>
  <c r="E17" i="17"/>
  <c r="AX17" i="17" s="1"/>
  <c r="F17" i="17"/>
  <c r="AY17" i="17" s="1"/>
  <c r="G17" i="17"/>
  <c r="AZ17" i="17" s="1"/>
  <c r="H17" i="17"/>
  <c r="BA17" i="17" s="1"/>
  <c r="I17" i="17"/>
  <c r="BB17" i="17" s="1"/>
  <c r="J17" i="17"/>
  <c r="BC17" i="17" s="1"/>
  <c r="K17" i="17"/>
  <c r="BD17" i="17" s="1"/>
  <c r="L17" i="17"/>
  <c r="BE17" i="17" s="1"/>
  <c r="M17" i="17"/>
  <c r="BF17" i="17" s="1"/>
  <c r="N17" i="17"/>
  <c r="BG17" i="17" s="1"/>
  <c r="O17" i="17"/>
  <c r="BH17" i="17" s="1"/>
  <c r="P17" i="17"/>
  <c r="BI17" i="17" s="1"/>
  <c r="Q17" i="17"/>
  <c r="BJ17" i="17" s="1"/>
  <c r="R17" i="17"/>
  <c r="BK17" i="17" s="1"/>
  <c r="S17" i="17"/>
  <c r="T17" i="17"/>
  <c r="U17" i="17"/>
  <c r="V17" i="17"/>
  <c r="W17" i="17"/>
  <c r="X17" i="17"/>
  <c r="Y17" i="17"/>
  <c r="Z17" i="17"/>
  <c r="AA17" i="17"/>
  <c r="AB17" i="17"/>
  <c r="AC17" i="17"/>
  <c r="AD17" i="17"/>
  <c r="B18" i="17"/>
  <c r="AU18" i="17" s="1"/>
  <c r="C18" i="17"/>
  <c r="AV18" i="17" s="1"/>
  <c r="D18" i="17"/>
  <c r="AW18" i="17" s="1"/>
  <c r="E18" i="17"/>
  <c r="AX18" i="17" s="1"/>
  <c r="F18" i="17"/>
  <c r="AY18" i="17" s="1"/>
  <c r="G18" i="17"/>
  <c r="AZ18" i="17" s="1"/>
  <c r="H18" i="17"/>
  <c r="BA18" i="17" s="1"/>
  <c r="I18" i="17"/>
  <c r="BB18" i="17" s="1"/>
  <c r="J18" i="17"/>
  <c r="BC18" i="17" s="1"/>
  <c r="K18" i="17"/>
  <c r="BD18" i="17" s="1"/>
  <c r="L18" i="17"/>
  <c r="BE18" i="17" s="1"/>
  <c r="M18" i="17"/>
  <c r="BF18" i="17" s="1"/>
  <c r="N18" i="17"/>
  <c r="BG18" i="17" s="1"/>
  <c r="O18" i="17"/>
  <c r="BH18" i="17" s="1"/>
  <c r="P18" i="17"/>
  <c r="BI18" i="17" s="1"/>
  <c r="Q18" i="17"/>
  <c r="BJ18" i="17" s="1"/>
  <c r="R18" i="17"/>
  <c r="BK18" i="17" s="1"/>
  <c r="S18" i="17"/>
  <c r="T18" i="17"/>
  <c r="U18" i="17"/>
  <c r="V18" i="17"/>
  <c r="W18" i="17"/>
  <c r="X18" i="17"/>
  <c r="Y18" i="17"/>
  <c r="Z18" i="17"/>
  <c r="AA18" i="17"/>
  <c r="AB18" i="17"/>
  <c r="AC18" i="17"/>
  <c r="AD18" i="17"/>
  <c r="B19" i="17"/>
  <c r="AU19" i="17" s="1"/>
  <c r="C19" i="17"/>
  <c r="AV19" i="17" s="1"/>
  <c r="D19" i="17"/>
  <c r="AW19" i="17" s="1"/>
  <c r="E19" i="17"/>
  <c r="AX19" i="17" s="1"/>
  <c r="F19" i="17"/>
  <c r="AY19" i="17" s="1"/>
  <c r="G19" i="17"/>
  <c r="AZ19" i="17" s="1"/>
  <c r="H19" i="17"/>
  <c r="BA19" i="17" s="1"/>
  <c r="I19" i="17"/>
  <c r="BB19" i="17" s="1"/>
  <c r="J19" i="17"/>
  <c r="BC19" i="17" s="1"/>
  <c r="K19" i="17"/>
  <c r="BD19" i="17" s="1"/>
  <c r="L19" i="17"/>
  <c r="BE19" i="17" s="1"/>
  <c r="M19" i="17"/>
  <c r="BF19" i="17" s="1"/>
  <c r="N19" i="17"/>
  <c r="BG19" i="17" s="1"/>
  <c r="O19" i="17"/>
  <c r="BH19" i="17" s="1"/>
  <c r="P19" i="17"/>
  <c r="BI19" i="17" s="1"/>
  <c r="Q19" i="17"/>
  <c r="BJ19" i="17" s="1"/>
  <c r="R19" i="17"/>
  <c r="BK19" i="17" s="1"/>
  <c r="S19" i="17"/>
  <c r="T19" i="17"/>
  <c r="U19" i="17"/>
  <c r="V19" i="17"/>
  <c r="W19" i="17"/>
  <c r="X19" i="17"/>
  <c r="Y19" i="17"/>
  <c r="Z19" i="17"/>
  <c r="AA19" i="17"/>
  <c r="AB19" i="17"/>
  <c r="AC19" i="17"/>
  <c r="AD19" i="17"/>
  <c r="C23" i="17"/>
  <c r="AV23" i="17" s="1"/>
  <c r="D23" i="17"/>
  <c r="AW23" i="17" s="1"/>
  <c r="E23" i="17"/>
  <c r="AX23" i="17" s="1"/>
  <c r="F23" i="17"/>
  <c r="AY23" i="17" s="1"/>
  <c r="G23" i="17"/>
  <c r="AZ23" i="17" s="1"/>
  <c r="H23" i="17"/>
  <c r="BA23" i="17" s="1"/>
  <c r="I23" i="17"/>
  <c r="BB23" i="17" s="1"/>
  <c r="J23" i="17"/>
  <c r="BC23" i="17" s="1"/>
  <c r="K23" i="17"/>
  <c r="BD23" i="17" s="1"/>
  <c r="L23" i="17"/>
  <c r="BE23" i="17" s="1"/>
  <c r="M23" i="17"/>
  <c r="BF23" i="17" s="1"/>
  <c r="N23" i="17"/>
  <c r="BG23" i="17" s="1"/>
  <c r="O23" i="17"/>
  <c r="BH23" i="17" s="1"/>
  <c r="P23" i="17"/>
  <c r="BI23" i="17" s="1"/>
  <c r="Q23" i="17"/>
  <c r="BJ23" i="17" s="1"/>
  <c r="R23" i="17"/>
  <c r="BK23" i="17" s="1"/>
  <c r="S23" i="17"/>
  <c r="BL23" i="17" s="1"/>
  <c r="T23" i="17"/>
  <c r="BM23" i="17" s="1"/>
  <c r="U23" i="17"/>
  <c r="BN23" i="17" s="1"/>
  <c r="V23" i="17"/>
  <c r="BO23" i="17" s="1"/>
  <c r="W23" i="17"/>
  <c r="X23" i="17"/>
  <c r="Y23" i="17"/>
  <c r="Z23" i="17"/>
  <c r="AA23" i="17"/>
  <c r="AB23" i="17"/>
  <c r="AC23" i="17"/>
  <c r="AD23" i="17"/>
  <c r="C24" i="17"/>
  <c r="AV24" i="17" s="1"/>
  <c r="D24" i="17"/>
  <c r="AW24" i="17" s="1"/>
  <c r="E24" i="17"/>
  <c r="AX24" i="17" s="1"/>
  <c r="F24" i="17"/>
  <c r="AY24" i="17" s="1"/>
  <c r="G24" i="17"/>
  <c r="AZ24" i="17" s="1"/>
  <c r="H24" i="17"/>
  <c r="BA24" i="17" s="1"/>
  <c r="I24" i="17"/>
  <c r="BB24" i="17" s="1"/>
  <c r="J24" i="17"/>
  <c r="BC24" i="17" s="1"/>
  <c r="K24" i="17"/>
  <c r="BD24" i="17" s="1"/>
  <c r="L24" i="17"/>
  <c r="BE24" i="17" s="1"/>
  <c r="M24" i="17"/>
  <c r="BF24" i="17" s="1"/>
  <c r="N24" i="17"/>
  <c r="BG24" i="17" s="1"/>
  <c r="O24" i="17"/>
  <c r="BH24" i="17" s="1"/>
  <c r="P24" i="17"/>
  <c r="BI24" i="17" s="1"/>
  <c r="Q24" i="17"/>
  <c r="BJ24" i="17" s="1"/>
  <c r="R24" i="17"/>
  <c r="BK24" i="17" s="1"/>
  <c r="S24" i="17"/>
  <c r="BL24" i="17" s="1"/>
  <c r="T24" i="17"/>
  <c r="BM24" i="17" s="1"/>
  <c r="U24" i="17"/>
  <c r="BN24" i="17" s="1"/>
  <c r="V24" i="17"/>
  <c r="BO24" i="17" s="1"/>
  <c r="W24" i="17"/>
  <c r="X24" i="17"/>
  <c r="Y24" i="17"/>
  <c r="Z24" i="17"/>
  <c r="AA24" i="17"/>
  <c r="AB24" i="17"/>
  <c r="AC24" i="17"/>
  <c r="AD24" i="17"/>
  <c r="C25" i="17"/>
  <c r="AV25" i="17" s="1"/>
  <c r="D25" i="17"/>
  <c r="AW25" i="17" s="1"/>
  <c r="E25" i="17"/>
  <c r="AX25" i="17" s="1"/>
  <c r="F25" i="17"/>
  <c r="AY25" i="17" s="1"/>
  <c r="G25" i="17"/>
  <c r="AZ25" i="17" s="1"/>
  <c r="H25" i="17"/>
  <c r="BA25" i="17" s="1"/>
  <c r="I25" i="17"/>
  <c r="BB25" i="17" s="1"/>
  <c r="J25" i="17"/>
  <c r="BC25" i="17" s="1"/>
  <c r="K25" i="17"/>
  <c r="BD25" i="17" s="1"/>
  <c r="L25" i="17"/>
  <c r="BE25" i="17" s="1"/>
  <c r="M25" i="17"/>
  <c r="BF25" i="17" s="1"/>
  <c r="N25" i="17"/>
  <c r="BG25" i="17" s="1"/>
  <c r="O25" i="17"/>
  <c r="BH25" i="17" s="1"/>
  <c r="P25" i="17"/>
  <c r="BI25" i="17" s="1"/>
  <c r="Q25" i="17"/>
  <c r="BJ25" i="17" s="1"/>
  <c r="R25" i="17"/>
  <c r="BK25" i="17" s="1"/>
  <c r="S25" i="17"/>
  <c r="BL25" i="17" s="1"/>
  <c r="T25" i="17"/>
  <c r="BM25" i="17" s="1"/>
  <c r="U25" i="17"/>
  <c r="BN25" i="17" s="1"/>
  <c r="V25" i="17"/>
  <c r="BO25" i="17" s="1"/>
  <c r="W25" i="17"/>
  <c r="X25" i="17"/>
  <c r="Y25" i="17"/>
  <c r="Z25" i="17"/>
  <c r="AA25" i="17"/>
  <c r="AB25" i="17"/>
  <c r="AC25" i="17"/>
  <c r="AD25" i="17"/>
  <c r="C26" i="17"/>
  <c r="AV26" i="17" s="1"/>
  <c r="D26" i="17"/>
  <c r="AW26" i="17" s="1"/>
  <c r="E26" i="17"/>
  <c r="AX26" i="17" s="1"/>
  <c r="F26" i="17"/>
  <c r="AY26" i="17" s="1"/>
  <c r="G26" i="17"/>
  <c r="AZ26" i="17" s="1"/>
  <c r="H26" i="17"/>
  <c r="BA26" i="17" s="1"/>
  <c r="I26" i="17"/>
  <c r="BB26" i="17" s="1"/>
  <c r="J26" i="17"/>
  <c r="BC26" i="17" s="1"/>
  <c r="K26" i="17"/>
  <c r="BD26" i="17" s="1"/>
  <c r="L26" i="17"/>
  <c r="BE26" i="17" s="1"/>
  <c r="M26" i="17"/>
  <c r="BF26" i="17" s="1"/>
  <c r="N26" i="17"/>
  <c r="BG26" i="17" s="1"/>
  <c r="O26" i="17"/>
  <c r="BH26" i="17" s="1"/>
  <c r="P26" i="17"/>
  <c r="BI26" i="17" s="1"/>
  <c r="Q26" i="17"/>
  <c r="BJ26" i="17" s="1"/>
  <c r="R26" i="17"/>
  <c r="BK26" i="17" s="1"/>
  <c r="S26" i="17"/>
  <c r="BL26" i="17" s="1"/>
  <c r="T26" i="17"/>
  <c r="BM26" i="17" s="1"/>
  <c r="U26" i="17"/>
  <c r="BN26" i="17" s="1"/>
  <c r="V26" i="17"/>
  <c r="BO26" i="17" s="1"/>
  <c r="W26" i="17"/>
  <c r="X26" i="17"/>
  <c r="Y26" i="17"/>
  <c r="Z26" i="17"/>
  <c r="AA26" i="17"/>
  <c r="AB26" i="17"/>
  <c r="AC26" i="17"/>
  <c r="AD26" i="17"/>
  <c r="C27" i="17"/>
  <c r="AV27" i="17" s="1"/>
  <c r="D27" i="17"/>
  <c r="AW27" i="17" s="1"/>
  <c r="E27" i="17"/>
  <c r="AX27" i="17" s="1"/>
  <c r="F27" i="17"/>
  <c r="AY27" i="17" s="1"/>
  <c r="G27" i="17"/>
  <c r="AZ27" i="17" s="1"/>
  <c r="H27" i="17"/>
  <c r="BA27" i="17" s="1"/>
  <c r="I27" i="17"/>
  <c r="BB27" i="17" s="1"/>
  <c r="J27" i="17"/>
  <c r="BC27" i="17" s="1"/>
  <c r="K27" i="17"/>
  <c r="BD27" i="17" s="1"/>
  <c r="L27" i="17"/>
  <c r="BE27" i="17" s="1"/>
  <c r="M27" i="17"/>
  <c r="BF27" i="17" s="1"/>
  <c r="N27" i="17"/>
  <c r="BG27" i="17" s="1"/>
  <c r="O27" i="17"/>
  <c r="BH27" i="17" s="1"/>
  <c r="P27" i="17"/>
  <c r="BI27" i="17" s="1"/>
  <c r="Q27" i="17"/>
  <c r="BJ27" i="17" s="1"/>
  <c r="R27" i="17"/>
  <c r="BK27" i="17" s="1"/>
  <c r="S27" i="17"/>
  <c r="BL27" i="17" s="1"/>
  <c r="T27" i="17"/>
  <c r="BM27" i="17" s="1"/>
  <c r="U27" i="17"/>
  <c r="BN27" i="17" s="1"/>
  <c r="V27" i="17"/>
  <c r="BO27" i="17" s="1"/>
  <c r="W27" i="17"/>
  <c r="X27" i="17"/>
  <c r="Y27" i="17"/>
  <c r="Z27" i="17"/>
  <c r="AA27" i="17"/>
  <c r="AB27" i="17"/>
  <c r="AC27" i="17"/>
  <c r="AD27" i="17"/>
  <c r="C28" i="17"/>
  <c r="AV28" i="17" s="1"/>
  <c r="D28" i="17"/>
  <c r="AW28" i="17" s="1"/>
  <c r="E28" i="17"/>
  <c r="AX28" i="17" s="1"/>
  <c r="F28" i="17"/>
  <c r="AY28" i="17" s="1"/>
  <c r="G28" i="17"/>
  <c r="AZ28" i="17" s="1"/>
  <c r="H28" i="17"/>
  <c r="BA28" i="17" s="1"/>
  <c r="I28" i="17"/>
  <c r="BB28" i="17" s="1"/>
  <c r="J28" i="17"/>
  <c r="BC28" i="17" s="1"/>
  <c r="K28" i="17"/>
  <c r="BD28" i="17" s="1"/>
  <c r="L28" i="17"/>
  <c r="BE28" i="17" s="1"/>
  <c r="M28" i="17"/>
  <c r="BF28" i="17" s="1"/>
  <c r="N28" i="17"/>
  <c r="BG28" i="17" s="1"/>
  <c r="O28" i="17"/>
  <c r="BH28" i="17" s="1"/>
  <c r="P28" i="17"/>
  <c r="BI28" i="17" s="1"/>
  <c r="Q28" i="17"/>
  <c r="BJ28" i="17" s="1"/>
  <c r="R28" i="17"/>
  <c r="BK28" i="17" s="1"/>
  <c r="S28" i="17"/>
  <c r="BL28" i="17" s="1"/>
  <c r="T28" i="17"/>
  <c r="BM28" i="17" s="1"/>
  <c r="U28" i="17"/>
  <c r="BN28" i="17" s="1"/>
  <c r="V28" i="17"/>
  <c r="BO28" i="17" s="1"/>
  <c r="W28" i="17"/>
  <c r="X28" i="17"/>
  <c r="Y28" i="17"/>
  <c r="Z28" i="17"/>
  <c r="AA28" i="17"/>
  <c r="AB28" i="17"/>
  <c r="AC28" i="17"/>
  <c r="AD28" i="17"/>
  <c r="C29" i="17"/>
  <c r="AV29" i="17" s="1"/>
  <c r="D29" i="17"/>
  <c r="AW29" i="17" s="1"/>
  <c r="E29" i="17"/>
  <c r="AX29" i="17" s="1"/>
  <c r="F29" i="17"/>
  <c r="AY29" i="17" s="1"/>
  <c r="G29" i="17"/>
  <c r="AZ29" i="17" s="1"/>
  <c r="H29" i="17"/>
  <c r="BA29" i="17" s="1"/>
  <c r="I29" i="17"/>
  <c r="BB29" i="17" s="1"/>
  <c r="J29" i="17"/>
  <c r="BC29" i="17" s="1"/>
  <c r="K29" i="17"/>
  <c r="BD29" i="17" s="1"/>
  <c r="L29" i="17"/>
  <c r="BE29" i="17" s="1"/>
  <c r="M29" i="17"/>
  <c r="BF29" i="17" s="1"/>
  <c r="N29" i="17"/>
  <c r="BG29" i="17" s="1"/>
  <c r="O29" i="17"/>
  <c r="BH29" i="17" s="1"/>
  <c r="P29" i="17"/>
  <c r="BI29" i="17" s="1"/>
  <c r="Q29" i="17"/>
  <c r="BJ29" i="17" s="1"/>
  <c r="R29" i="17"/>
  <c r="BK29" i="17" s="1"/>
  <c r="S29" i="17"/>
  <c r="BL29" i="17" s="1"/>
  <c r="T29" i="17"/>
  <c r="BM29" i="17" s="1"/>
  <c r="U29" i="17"/>
  <c r="BN29" i="17" s="1"/>
  <c r="V29" i="17"/>
  <c r="BO29" i="17" s="1"/>
  <c r="W29" i="17"/>
  <c r="X29" i="17"/>
  <c r="Y29" i="17"/>
  <c r="Z29" i="17"/>
  <c r="AA29" i="17"/>
  <c r="AB29" i="17"/>
  <c r="AC29" i="17"/>
  <c r="AD29" i="17"/>
  <c r="C30" i="17"/>
  <c r="AV30" i="17" s="1"/>
  <c r="D30" i="17"/>
  <c r="AW30" i="17" s="1"/>
  <c r="E30" i="17"/>
  <c r="AX30" i="17" s="1"/>
  <c r="F30" i="17"/>
  <c r="AY30" i="17" s="1"/>
  <c r="G30" i="17"/>
  <c r="AZ30" i="17" s="1"/>
  <c r="H30" i="17"/>
  <c r="BA30" i="17" s="1"/>
  <c r="I30" i="17"/>
  <c r="BB30" i="17" s="1"/>
  <c r="J30" i="17"/>
  <c r="BC30" i="17" s="1"/>
  <c r="K30" i="17"/>
  <c r="BD30" i="17" s="1"/>
  <c r="L30" i="17"/>
  <c r="BE30" i="17" s="1"/>
  <c r="M30" i="17"/>
  <c r="BF30" i="17" s="1"/>
  <c r="N30" i="17"/>
  <c r="BG30" i="17" s="1"/>
  <c r="O30" i="17"/>
  <c r="BH30" i="17" s="1"/>
  <c r="P30" i="17"/>
  <c r="BI30" i="17" s="1"/>
  <c r="Q30" i="17"/>
  <c r="BJ30" i="17" s="1"/>
  <c r="R30" i="17"/>
  <c r="BK30" i="17" s="1"/>
  <c r="S30" i="17"/>
  <c r="BL30" i="17" s="1"/>
  <c r="T30" i="17"/>
  <c r="BM30" i="17" s="1"/>
  <c r="U30" i="17"/>
  <c r="BN30" i="17" s="1"/>
  <c r="V30" i="17"/>
  <c r="BO30" i="17" s="1"/>
  <c r="W30" i="17"/>
  <c r="BP30" i="17" s="1"/>
  <c r="X30" i="17"/>
  <c r="BQ30" i="17" s="1"/>
  <c r="Y30" i="17"/>
  <c r="BR30" i="17" s="1"/>
  <c r="Z30" i="17"/>
  <c r="BS30" i="17" s="1"/>
  <c r="AA30" i="17"/>
  <c r="BT30" i="17" s="1"/>
  <c r="AB30" i="17"/>
  <c r="BU30" i="17" s="1"/>
  <c r="AC30" i="17"/>
  <c r="BV30" i="17" s="1"/>
  <c r="AD30" i="17"/>
  <c r="BW30" i="17" s="1"/>
  <c r="E4" i="9"/>
  <c r="R4" i="9"/>
  <c r="R5" i="9" s="1"/>
  <c r="Q5" i="9"/>
  <c r="AZ5" i="9"/>
  <c r="D8" i="9"/>
  <c r="F8" i="9"/>
  <c r="G8" i="9"/>
  <c r="H8" i="9"/>
  <c r="I8" i="9"/>
  <c r="J8" i="9"/>
  <c r="K8" i="9"/>
  <c r="L8" i="9"/>
  <c r="M8" i="9"/>
  <c r="Q8" i="9"/>
  <c r="AZ8" i="9"/>
  <c r="D9" i="9"/>
  <c r="F9" i="9"/>
  <c r="G9" i="9"/>
  <c r="H9" i="9"/>
  <c r="I9" i="9"/>
  <c r="J9" i="9"/>
  <c r="K9" i="9"/>
  <c r="L9" i="9"/>
  <c r="M9" i="9"/>
  <c r="Q9" i="9"/>
  <c r="AZ9" i="9"/>
  <c r="D10" i="9"/>
  <c r="F10" i="9"/>
  <c r="G10" i="9"/>
  <c r="H10" i="9"/>
  <c r="I10" i="9"/>
  <c r="J10" i="9"/>
  <c r="K10" i="9"/>
  <c r="L10" i="9"/>
  <c r="M10" i="9"/>
  <c r="Q10" i="9"/>
  <c r="AZ10" i="9"/>
  <c r="D11" i="9"/>
  <c r="F11" i="9"/>
  <c r="G11" i="9"/>
  <c r="H11" i="9"/>
  <c r="I11" i="9"/>
  <c r="J11" i="9"/>
  <c r="K11" i="9"/>
  <c r="L11" i="9"/>
  <c r="M11" i="9"/>
  <c r="Q11" i="9"/>
  <c r="AZ11" i="9"/>
  <c r="D12" i="9"/>
  <c r="F12" i="9"/>
  <c r="G12" i="9"/>
  <c r="H12" i="9"/>
  <c r="I12" i="9"/>
  <c r="J12" i="9"/>
  <c r="K12" i="9"/>
  <c r="L12" i="9"/>
  <c r="M12" i="9"/>
  <c r="Q12" i="9"/>
  <c r="AZ12" i="9"/>
  <c r="D13" i="9"/>
  <c r="F13" i="9"/>
  <c r="G13" i="9"/>
  <c r="H13" i="9"/>
  <c r="I13" i="9"/>
  <c r="J13" i="9"/>
  <c r="K13" i="9"/>
  <c r="L13" i="9"/>
  <c r="M13" i="9"/>
  <c r="Q13" i="9"/>
  <c r="AZ13" i="9"/>
  <c r="D14" i="9"/>
  <c r="F14" i="9"/>
  <c r="G14" i="9"/>
  <c r="H14" i="9"/>
  <c r="I14" i="9"/>
  <c r="J14" i="9"/>
  <c r="K14" i="9"/>
  <c r="L14" i="9"/>
  <c r="M14" i="9"/>
  <c r="Q14" i="9"/>
  <c r="AZ14" i="9"/>
  <c r="D15" i="9"/>
  <c r="F15" i="9"/>
  <c r="G15" i="9"/>
  <c r="H15" i="9"/>
  <c r="I15" i="9"/>
  <c r="J15" i="9"/>
  <c r="K15" i="9"/>
  <c r="L15" i="9"/>
  <c r="M15" i="9"/>
  <c r="Q15" i="9"/>
  <c r="AZ15" i="9"/>
  <c r="D16" i="9"/>
  <c r="F16" i="9"/>
  <c r="G16" i="9"/>
  <c r="H16" i="9"/>
  <c r="I16" i="9"/>
  <c r="J16" i="9"/>
  <c r="K16" i="9"/>
  <c r="L16" i="9"/>
  <c r="M16" i="9"/>
  <c r="Q16" i="9"/>
  <c r="AZ16" i="9"/>
  <c r="D17" i="9"/>
  <c r="F17" i="9"/>
  <c r="G17" i="9"/>
  <c r="H17" i="9"/>
  <c r="I17" i="9"/>
  <c r="J17" i="9"/>
  <c r="K17" i="9"/>
  <c r="L17" i="9"/>
  <c r="M17" i="9"/>
  <c r="Q17" i="9"/>
  <c r="AZ17" i="9"/>
  <c r="D18" i="9"/>
  <c r="F18" i="9"/>
  <c r="G18" i="9"/>
  <c r="H18" i="9"/>
  <c r="I18" i="9"/>
  <c r="J18" i="9"/>
  <c r="K18" i="9"/>
  <c r="L18" i="9"/>
  <c r="M18" i="9"/>
  <c r="Q18" i="9"/>
  <c r="AZ18" i="9"/>
  <c r="D19" i="9"/>
  <c r="F19" i="9"/>
  <c r="G19" i="9"/>
  <c r="H19" i="9"/>
  <c r="I19" i="9"/>
  <c r="J19" i="9"/>
  <c r="K19" i="9"/>
  <c r="L19" i="9"/>
  <c r="M19" i="9"/>
  <c r="Q19" i="9"/>
  <c r="AZ19" i="9"/>
  <c r="D20" i="9"/>
  <c r="F20" i="9"/>
  <c r="G20" i="9"/>
  <c r="H20" i="9"/>
  <c r="I20" i="9"/>
  <c r="J20" i="9"/>
  <c r="K20" i="9"/>
  <c r="L20" i="9"/>
  <c r="M20" i="9"/>
  <c r="Q20" i="9"/>
  <c r="AZ20" i="9"/>
  <c r="D21" i="9"/>
  <c r="F21" i="9"/>
  <c r="G21" i="9"/>
  <c r="H21" i="9"/>
  <c r="I21" i="9"/>
  <c r="J21" i="9"/>
  <c r="K21" i="9"/>
  <c r="L21" i="9"/>
  <c r="M21" i="9"/>
  <c r="Q21" i="9"/>
  <c r="AZ21" i="9"/>
  <c r="D24" i="9"/>
  <c r="F24" i="9"/>
  <c r="G24" i="9"/>
  <c r="H24" i="9"/>
  <c r="I24" i="9"/>
  <c r="J24" i="9"/>
  <c r="K24" i="9"/>
  <c r="L24" i="9"/>
  <c r="M24" i="9"/>
  <c r="Q24" i="9"/>
  <c r="AZ24" i="9"/>
  <c r="D25" i="9"/>
  <c r="F25" i="9"/>
  <c r="G25" i="9"/>
  <c r="H25" i="9"/>
  <c r="I25" i="9"/>
  <c r="J25" i="9"/>
  <c r="K25" i="9"/>
  <c r="L25" i="9"/>
  <c r="M25" i="9"/>
  <c r="Q25" i="9"/>
  <c r="AZ25" i="9"/>
  <c r="D26" i="9"/>
  <c r="F26" i="9"/>
  <c r="G26" i="9"/>
  <c r="H26" i="9"/>
  <c r="I26" i="9"/>
  <c r="J26" i="9"/>
  <c r="K26" i="9"/>
  <c r="L26" i="9"/>
  <c r="M26" i="9"/>
  <c r="Q26" i="9"/>
  <c r="AZ26" i="9"/>
  <c r="D27" i="9"/>
  <c r="F27" i="9"/>
  <c r="G27" i="9"/>
  <c r="H27" i="9"/>
  <c r="I27" i="9"/>
  <c r="J27" i="9"/>
  <c r="K27" i="9"/>
  <c r="L27" i="9"/>
  <c r="M27" i="9"/>
  <c r="Q27" i="9"/>
  <c r="AZ27" i="9"/>
  <c r="D28" i="9"/>
  <c r="F28" i="9"/>
  <c r="G28" i="9"/>
  <c r="H28" i="9"/>
  <c r="I28" i="9"/>
  <c r="J28" i="9"/>
  <c r="K28" i="9"/>
  <c r="L28" i="9"/>
  <c r="M28" i="9"/>
  <c r="Q28" i="9"/>
  <c r="AZ28" i="9"/>
  <c r="D29" i="9"/>
  <c r="F29" i="9"/>
  <c r="G29" i="9"/>
  <c r="H29" i="9"/>
  <c r="I29" i="9"/>
  <c r="J29" i="9"/>
  <c r="K29" i="9"/>
  <c r="L29" i="9"/>
  <c r="M29" i="9"/>
  <c r="Q29" i="9"/>
  <c r="AZ29" i="9"/>
  <c r="D30" i="9"/>
  <c r="F30" i="9"/>
  <c r="G30" i="9"/>
  <c r="H30" i="9"/>
  <c r="I30" i="9"/>
  <c r="J30" i="9"/>
  <c r="K30" i="9"/>
  <c r="L30" i="9"/>
  <c r="M30" i="9"/>
  <c r="Q30" i="9"/>
  <c r="AZ30" i="9"/>
  <c r="D31" i="9"/>
  <c r="F31" i="9"/>
  <c r="G31" i="9"/>
  <c r="H31" i="9"/>
  <c r="I31" i="9"/>
  <c r="J31" i="9"/>
  <c r="K31" i="9"/>
  <c r="L31" i="9"/>
  <c r="M31" i="9"/>
  <c r="Q31" i="9"/>
  <c r="AZ31" i="9"/>
  <c r="D32" i="9"/>
  <c r="F32" i="9"/>
  <c r="G32" i="9"/>
  <c r="H32" i="9"/>
  <c r="I32" i="9"/>
  <c r="J32" i="9"/>
  <c r="K32" i="9"/>
  <c r="L32" i="9"/>
  <c r="M32" i="9"/>
  <c r="Q32" i="9"/>
  <c r="AZ32" i="9"/>
  <c r="D33" i="9"/>
  <c r="F33" i="9"/>
  <c r="G33" i="9"/>
  <c r="H33" i="9"/>
  <c r="I33" i="9"/>
  <c r="J33" i="9"/>
  <c r="K33" i="9"/>
  <c r="L33" i="9"/>
  <c r="M33" i="9"/>
  <c r="Q33" i="9"/>
  <c r="AZ33" i="9"/>
  <c r="D34" i="9"/>
  <c r="F34" i="9"/>
  <c r="G34" i="9"/>
  <c r="H34" i="9"/>
  <c r="I34" i="9"/>
  <c r="J34" i="9"/>
  <c r="K34" i="9"/>
  <c r="L34" i="9"/>
  <c r="M34" i="9"/>
  <c r="Q34" i="9"/>
  <c r="AZ34" i="9"/>
  <c r="D35" i="9"/>
  <c r="F35" i="9"/>
  <c r="G35" i="9"/>
  <c r="H35" i="9"/>
  <c r="I35" i="9"/>
  <c r="J35" i="9"/>
  <c r="K35" i="9"/>
  <c r="L35" i="9"/>
  <c r="M35" i="9"/>
  <c r="Q35" i="9"/>
  <c r="AZ35" i="9"/>
  <c r="D36" i="9"/>
  <c r="F36" i="9"/>
  <c r="G36" i="9"/>
  <c r="H36" i="9"/>
  <c r="I36" i="9"/>
  <c r="J36" i="9"/>
  <c r="K36" i="9"/>
  <c r="L36" i="9"/>
  <c r="M36" i="9"/>
  <c r="Q36" i="9"/>
  <c r="AZ36" i="9"/>
  <c r="D37" i="9"/>
  <c r="F37" i="9"/>
  <c r="G37" i="9"/>
  <c r="H37" i="9"/>
  <c r="I37" i="9"/>
  <c r="J37" i="9"/>
  <c r="K37" i="9"/>
  <c r="L37" i="9"/>
  <c r="M37" i="9"/>
  <c r="Q37" i="9"/>
  <c r="AZ37" i="9"/>
  <c r="E8" i="22"/>
  <c r="F8" i="22"/>
  <c r="E9" i="22"/>
  <c r="F9" i="22"/>
  <c r="E10" i="22"/>
  <c r="F10" i="22"/>
  <c r="E11" i="22"/>
  <c r="F11" i="22"/>
  <c r="E12" i="22"/>
  <c r="F12" i="22"/>
  <c r="E13" i="22"/>
  <c r="F13" i="22"/>
  <c r="E14" i="22"/>
  <c r="F14" i="22"/>
  <c r="B15" i="22"/>
  <c r="C15" i="22"/>
  <c r="D15" i="22"/>
  <c r="E18" i="22"/>
  <c r="F18" i="22"/>
  <c r="E19" i="22"/>
  <c r="F19" i="22"/>
  <c r="E20" i="22"/>
  <c r="F20" i="22"/>
  <c r="E21" i="22"/>
  <c r="F21" i="22"/>
  <c r="E22" i="22"/>
  <c r="F22" i="22"/>
  <c r="E23" i="22"/>
  <c r="F23" i="22"/>
  <c r="E24" i="22"/>
  <c r="F24" i="22"/>
  <c r="B25" i="22"/>
  <c r="C25" i="22"/>
  <c r="D25" i="22"/>
  <c r="E8" i="21"/>
  <c r="E9" i="21"/>
  <c r="E10" i="21"/>
  <c r="E11" i="21"/>
  <c r="E12" i="21"/>
  <c r="E13" i="21"/>
  <c r="E14" i="21"/>
  <c r="B15" i="21"/>
  <c r="C15" i="21"/>
  <c r="D15" i="21"/>
  <c r="E18" i="21"/>
  <c r="E19" i="21"/>
  <c r="E20" i="21"/>
  <c r="E21" i="21"/>
  <c r="E22" i="21"/>
  <c r="E23" i="21"/>
  <c r="E24" i="21"/>
  <c r="B25" i="21"/>
  <c r="C25" i="21"/>
  <c r="D25" i="21"/>
  <c r="E8" i="20"/>
  <c r="F8" i="20"/>
  <c r="G8" i="20"/>
  <c r="H8" i="20"/>
  <c r="I8" i="20"/>
  <c r="J8" i="20"/>
  <c r="K8" i="20"/>
  <c r="L8" i="20"/>
  <c r="E9" i="20"/>
  <c r="F9" i="20"/>
  <c r="G9" i="20"/>
  <c r="H9" i="20"/>
  <c r="I9" i="20"/>
  <c r="J9" i="20"/>
  <c r="K9" i="20"/>
  <c r="L9" i="20"/>
  <c r="E10" i="20"/>
  <c r="F10" i="20"/>
  <c r="G10" i="20"/>
  <c r="H10" i="20"/>
  <c r="I10" i="20"/>
  <c r="J10" i="20"/>
  <c r="K10" i="20"/>
  <c r="L10" i="20"/>
  <c r="E11" i="20"/>
  <c r="F11" i="20"/>
  <c r="G11" i="20"/>
  <c r="H11" i="20"/>
  <c r="I11" i="20"/>
  <c r="J11" i="20"/>
  <c r="K11" i="20"/>
  <c r="L11" i="20"/>
  <c r="E12" i="20"/>
  <c r="F12" i="20"/>
  <c r="G12" i="20"/>
  <c r="H12" i="20"/>
  <c r="I12" i="20"/>
  <c r="J12" i="20"/>
  <c r="K12" i="20"/>
  <c r="L12" i="20"/>
  <c r="E13" i="20"/>
  <c r="F13" i="20"/>
  <c r="G13" i="20"/>
  <c r="H13" i="20"/>
  <c r="I13" i="20"/>
  <c r="J13" i="20"/>
  <c r="K13" i="20"/>
  <c r="L13" i="20"/>
  <c r="E14" i="20"/>
  <c r="F14" i="20"/>
  <c r="G14" i="20"/>
  <c r="H14" i="20"/>
  <c r="I14" i="20"/>
  <c r="J14" i="20"/>
  <c r="K14" i="20"/>
  <c r="L14" i="20"/>
  <c r="B15" i="20"/>
  <c r="C15" i="20"/>
  <c r="D15" i="20"/>
  <c r="E18" i="20"/>
  <c r="F18" i="20"/>
  <c r="G18" i="20"/>
  <c r="H18" i="20"/>
  <c r="I18" i="20"/>
  <c r="J18" i="20"/>
  <c r="K18" i="20"/>
  <c r="E19" i="20"/>
  <c r="F19" i="20"/>
  <c r="G19" i="20"/>
  <c r="H19" i="20"/>
  <c r="I19" i="20"/>
  <c r="J19" i="20"/>
  <c r="K19" i="20"/>
  <c r="E20" i="20"/>
  <c r="F20" i="20"/>
  <c r="G20" i="20"/>
  <c r="H20" i="20"/>
  <c r="I20" i="20"/>
  <c r="J20" i="20"/>
  <c r="K20" i="20"/>
  <c r="E21" i="20"/>
  <c r="E29" i="20" s="1"/>
  <c r="F21" i="20"/>
  <c r="G21" i="20"/>
  <c r="H21" i="20"/>
  <c r="I21" i="20"/>
  <c r="J21" i="20"/>
  <c r="K21" i="20"/>
  <c r="E22" i="20"/>
  <c r="F22" i="20"/>
  <c r="G22" i="20"/>
  <c r="H22" i="20"/>
  <c r="I22" i="20"/>
  <c r="J22" i="20"/>
  <c r="K22" i="20"/>
  <c r="E23" i="20"/>
  <c r="F23" i="20"/>
  <c r="G23" i="20"/>
  <c r="H23" i="20"/>
  <c r="I23" i="20"/>
  <c r="J23" i="20"/>
  <c r="K23" i="20"/>
  <c r="E24" i="20"/>
  <c r="F24" i="20"/>
  <c r="G24" i="20"/>
  <c r="H24" i="20"/>
  <c r="I24" i="20"/>
  <c r="J24" i="20"/>
  <c r="K24" i="20"/>
  <c r="B25" i="20"/>
  <c r="C25" i="20"/>
  <c r="D25" i="20"/>
  <c r="B15" i="18"/>
  <c r="C15" i="18"/>
  <c r="B25" i="18"/>
  <c r="C25" i="18"/>
  <c r="V8" i="5"/>
  <c r="W8" i="5"/>
  <c r="X8" i="5"/>
  <c r="V9" i="5"/>
  <c r="W9" i="5"/>
  <c r="X9" i="5"/>
  <c r="V10" i="5"/>
  <c r="W10" i="5"/>
  <c r="X10" i="5"/>
  <c r="V11" i="5"/>
  <c r="W11" i="5"/>
  <c r="X11" i="5"/>
  <c r="V12" i="5"/>
  <c r="W12" i="5"/>
  <c r="X12" i="5"/>
  <c r="V13" i="5"/>
  <c r="W13" i="5"/>
  <c r="X13" i="5"/>
  <c r="V14" i="5"/>
  <c r="W14" i="5"/>
  <c r="X14" i="5"/>
  <c r="V15" i="5"/>
  <c r="W15" i="5"/>
  <c r="X15" i="5"/>
  <c r="V16" i="5"/>
  <c r="W16" i="5"/>
  <c r="X16" i="5"/>
  <c r="V17" i="5"/>
  <c r="W17" i="5"/>
  <c r="X17" i="5"/>
  <c r="V18" i="5"/>
  <c r="W18" i="5"/>
  <c r="X18" i="5"/>
  <c r="V19" i="5"/>
  <c r="W19" i="5"/>
  <c r="X19" i="5"/>
  <c r="B20" i="5"/>
  <c r="C20" i="5"/>
  <c r="D20" i="5"/>
  <c r="E20" i="5"/>
  <c r="F20" i="5"/>
  <c r="G20" i="5"/>
  <c r="H20" i="5"/>
  <c r="I20" i="5"/>
  <c r="J20" i="5"/>
  <c r="K20" i="5"/>
  <c r="L20" i="5"/>
  <c r="M20" i="5"/>
  <c r="E20" i="7" s="1"/>
  <c r="N20" i="5"/>
  <c r="O20" i="5"/>
  <c r="P20" i="5"/>
  <c r="Q20" i="5"/>
  <c r="F20" i="7" s="1"/>
  <c r="R20" i="5"/>
  <c r="S20" i="5"/>
  <c r="T20" i="5"/>
  <c r="U20" i="5"/>
  <c r="Y53" i="5"/>
  <c r="Z24" i="5"/>
  <c r="AA24" i="5"/>
  <c r="AB24" i="5"/>
  <c r="AB53" i="5" s="1"/>
  <c r="AC24" i="5"/>
  <c r="AC53" i="5" s="1"/>
  <c r="AD24" i="5"/>
  <c r="AD53" i="5" s="1"/>
  <c r="AE24" i="5"/>
  <c r="AF24" i="5"/>
  <c r="AG24" i="5"/>
  <c r="X54" i="5"/>
  <c r="Z25" i="5"/>
  <c r="AA25" i="5"/>
  <c r="AA54" i="5" s="1"/>
  <c r="AB25" i="5"/>
  <c r="AB54" i="5" s="1"/>
  <c r="AC25" i="5"/>
  <c r="AD25" i="5"/>
  <c r="AD54" i="5" s="1"/>
  <c r="AE25" i="5"/>
  <c r="AF25" i="5"/>
  <c r="AF54" i="5" s="1"/>
  <c r="AG25" i="5"/>
  <c r="AG54" i="5" s="1"/>
  <c r="W55" i="5"/>
  <c r="Y55" i="5"/>
  <c r="Z26" i="5"/>
  <c r="AA26" i="5"/>
  <c r="AB26" i="5"/>
  <c r="AC26" i="5"/>
  <c r="AD26" i="5"/>
  <c r="AD55" i="5" s="1"/>
  <c r="AE26" i="5"/>
  <c r="AE55" i="5" s="1"/>
  <c r="AF26" i="5"/>
  <c r="AF55" i="5" s="1"/>
  <c r="AG26" i="5"/>
  <c r="AG55" i="5" s="1"/>
  <c r="Z27" i="5"/>
  <c r="AA27" i="5"/>
  <c r="AB27" i="5"/>
  <c r="AC27" i="5"/>
  <c r="AD27" i="5"/>
  <c r="AE27" i="5"/>
  <c r="AE56" i="5" s="1"/>
  <c r="AF27" i="5"/>
  <c r="AF56" i="5" s="1"/>
  <c r="AG27" i="5"/>
  <c r="AG56" i="5" s="1"/>
  <c r="X57" i="5"/>
  <c r="Z28" i="5"/>
  <c r="AA28" i="5"/>
  <c r="AB28" i="5"/>
  <c r="AB57" i="5" s="1"/>
  <c r="AC28" i="5"/>
  <c r="AD28" i="5"/>
  <c r="AD57" i="5" s="1"/>
  <c r="AE28" i="5"/>
  <c r="AE57" i="5" s="1"/>
  <c r="AF28" i="5"/>
  <c r="AG28" i="5"/>
  <c r="AG57" i="5" s="1"/>
  <c r="Z30" i="5"/>
  <c r="AA30" i="5"/>
  <c r="AB30" i="5"/>
  <c r="AC30" i="5"/>
  <c r="AD30" i="5"/>
  <c r="AE30" i="5"/>
  <c r="AF30" i="5"/>
  <c r="AG30" i="5"/>
  <c r="B59" i="5"/>
  <c r="C59" i="5"/>
  <c r="D59" i="5"/>
  <c r="C36" i="7"/>
  <c r="K59" i="5"/>
  <c r="O59" i="5"/>
  <c r="C8" i="7"/>
  <c r="D8" i="7"/>
  <c r="E8" i="7"/>
  <c r="F8" i="7"/>
  <c r="G8" i="7"/>
  <c r="C9" i="7"/>
  <c r="D9" i="7"/>
  <c r="E9" i="7"/>
  <c r="F9" i="7"/>
  <c r="G9" i="7"/>
  <c r="C10" i="7"/>
  <c r="D10" i="7"/>
  <c r="E10" i="7"/>
  <c r="F10" i="7"/>
  <c r="G10" i="7"/>
  <c r="C11" i="7"/>
  <c r="D11" i="7"/>
  <c r="E11" i="7"/>
  <c r="F11" i="7"/>
  <c r="G11" i="7"/>
  <c r="C12" i="7"/>
  <c r="D12" i="7"/>
  <c r="E12" i="7"/>
  <c r="F12" i="7"/>
  <c r="G12" i="7"/>
  <c r="C13" i="7"/>
  <c r="D13" i="7"/>
  <c r="E13" i="7"/>
  <c r="F13" i="7"/>
  <c r="G13" i="7"/>
  <c r="C14" i="7"/>
  <c r="D14" i="7"/>
  <c r="E14" i="7"/>
  <c r="F14" i="7"/>
  <c r="G14" i="7"/>
  <c r="C15" i="7"/>
  <c r="D15" i="7"/>
  <c r="E15" i="7"/>
  <c r="F15" i="7"/>
  <c r="G15" i="7"/>
  <c r="C16" i="7"/>
  <c r="D16" i="7"/>
  <c r="E16" i="7"/>
  <c r="F16" i="7"/>
  <c r="G16" i="7"/>
  <c r="C17" i="7"/>
  <c r="D17" i="7"/>
  <c r="E17" i="7"/>
  <c r="F17" i="7"/>
  <c r="G17" i="7"/>
  <c r="C18" i="7"/>
  <c r="D18" i="7"/>
  <c r="E18" i="7"/>
  <c r="F18" i="7"/>
  <c r="G18" i="7"/>
  <c r="C19" i="7"/>
  <c r="D19" i="7"/>
  <c r="E19" i="7"/>
  <c r="F19" i="7"/>
  <c r="G19" i="7"/>
  <c r="B20" i="7"/>
  <c r="C21" i="7"/>
  <c r="D21" i="7"/>
  <c r="E21" i="7"/>
  <c r="F21" i="7"/>
  <c r="G21" i="7"/>
  <c r="C24" i="7"/>
  <c r="D24" i="7"/>
  <c r="E24" i="7"/>
  <c r="F24" i="7"/>
  <c r="G24" i="7"/>
  <c r="C25" i="7"/>
  <c r="D25" i="7"/>
  <c r="E25" i="7"/>
  <c r="F25" i="7"/>
  <c r="G25" i="7"/>
  <c r="C26" i="7"/>
  <c r="D26" i="7"/>
  <c r="E26" i="7"/>
  <c r="F26" i="7"/>
  <c r="G26" i="7"/>
  <c r="C27" i="7"/>
  <c r="D27" i="7"/>
  <c r="E27" i="7"/>
  <c r="F27" i="7"/>
  <c r="G27" i="7"/>
  <c r="C28" i="7"/>
  <c r="D28" i="7"/>
  <c r="E28" i="7"/>
  <c r="F28" i="7"/>
  <c r="G28" i="7"/>
  <c r="C29" i="7"/>
  <c r="D29" i="7"/>
  <c r="E29" i="7"/>
  <c r="F29" i="7"/>
  <c r="G29" i="7"/>
  <c r="C30" i="7"/>
  <c r="D30" i="7"/>
  <c r="E30" i="7"/>
  <c r="F30" i="7"/>
  <c r="G30" i="7"/>
  <c r="C31" i="7"/>
  <c r="D31" i="7"/>
  <c r="E31" i="7"/>
  <c r="F31" i="7"/>
  <c r="G31" i="7"/>
  <c r="C32" i="7"/>
  <c r="D32" i="7"/>
  <c r="E32" i="7"/>
  <c r="F32" i="7"/>
  <c r="G32" i="7"/>
  <c r="C33" i="7"/>
  <c r="D33" i="7"/>
  <c r="E33" i="7"/>
  <c r="F33" i="7"/>
  <c r="G33" i="7"/>
  <c r="C34" i="7"/>
  <c r="D34" i="7"/>
  <c r="E34" i="7"/>
  <c r="F34" i="7"/>
  <c r="G34" i="7"/>
  <c r="C35" i="7"/>
  <c r="D35" i="7"/>
  <c r="E35" i="7"/>
  <c r="F35" i="7"/>
  <c r="G35" i="7"/>
  <c r="B36" i="7"/>
  <c r="C37" i="7"/>
  <c r="D37" i="7"/>
  <c r="E37" i="7"/>
  <c r="F37" i="7"/>
  <c r="G37" i="7"/>
  <c r="G60" i="7"/>
  <c r="F60" i="7"/>
  <c r="H60" i="7"/>
  <c r="Y31" i="17"/>
  <c r="V31" i="17"/>
  <c r="E60" i="7"/>
  <c r="I60" i="7"/>
  <c r="K60" i="7"/>
  <c r="L60" i="7"/>
  <c r="J60" i="7"/>
  <c r="C60" i="7"/>
  <c r="X53" i="5"/>
  <c r="W53" i="5"/>
  <c r="V54" i="5"/>
  <c r="V53" i="5"/>
  <c r="Y56" i="5"/>
  <c r="D31" i="17"/>
  <c r="AW31" i="17" s="1"/>
  <c r="T31" i="17"/>
  <c r="Y57" i="5"/>
  <c r="N31" i="17"/>
  <c r="Z31" i="17"/>
  <c r="R31" i="17"/>
  <c r="Q31" i="17"/>
  <c r="O31" i="17"/>
  <c r="J31" i="17"/>
  <c r="BC31" i="17" s="1"/>
  <c r="W31" i="17"/>
  <c r="H25" i="7"/>
  <c r="Y54" i="5"/>
  <c r="I31" i="17"/>
  <c r="BB31" i="17" s="1"/>
  <c r="L31" i="17"/>
  <c r="BE31" i="17" s="1"/>
  <c r="K31" i="17"/>
  <c r="BD31" i="17" s="1"/>
  <c r="F31" i="17"/>
  <c r="AY31" i="17" s="1"/>
  <c r="C31" i="17"/>
  <c r="AV31" i="17" s="1"/>
  <c r="U20" i="17"/>
  <c r="H30" i="7"/>
  <c r="H27" i="7"/>
  <c r="W56" i="5"/>
  <c r="H29" i="7"/>
  <c r="W57" i="5"/>
  <c r="V57" i="5"/>
  <c r="H24" i="7"/>
  <c r="V56" i="5"/>
  <c r="H26" i="7"/>
  <c r="V55" i="5"/>
  <c r="I59" i="5"/>
  <c r="H59" i="5"/>
  <c r="N59" i="5"/>
  <c r="D36" i="7"/>
  <c r="M59" i="5"/>
  <c r="G59" i="5"/>
  <c r="G31" i="17"/>
  <c r="AZ31" i="17" s="1"/>
  <c r="X56" i="5"/>
  <c r="AC31" i="17"/>
  <c r="X55" i="5"/>
  <c r="W54" i="5"/>
  <c r="L59" i="5"/>
  <c r="S31" i="17"/>
  <c r="E59" i="5"/>
  <c r="E36" i="7"/>
  <c r="J59" i="5"/>
  <c r="F59" i="5"/>
  <c r="H28" i="7"/>
  <c r="AB31" i="17"/>
  <c r="M31" i="17"/>
  <c r="AT54" i="5"/>
  <c r="AS27" i="5"/>
  <c r="AH31" i="13"/>
  <c r="M24" i="18"/>
  <c r="L20" i="18"/>
  <c r="AL30" i="17"/>
  <c r="CE30" i="17" s="1"/>
  <c r="AF28" i="17"/>
  <c r="AJ24" i="17"/>
  <c r="AK31" i="13"/>
  <c r="AQ31" i="13"/>
  <c r="AE31" i="13"/>
  <c r="M23" i="18"/>
  <c r="AI29" i="17"/>
  <c r="AO23" i="17"/>
  <c r="AJ31" i="13"/>
  <c r="AL30" i="5"/>
  <c r="AQ29" i="5"/>
  <c r="AF31" i="13"/>
  <c r="M18" i="18"/>
  <c r="AK27" i="17"/>
  <c r="AP26" i="17"/>
  <c r="AM25" i="17"/>
  <c r="N19" i="18"/>
  <c r="AP31" i="13"/>
  <c r="AR24" i="5"/>
  <c r="AR53" i="5" s="1"/>
  <c r="AJ24" i="5"/>
  <c r="L18" i="18"/>
  <c r="AQ29" i="17"/>
  <c r="AK27" i="5"/>
  <c r="M21" i="18"/>
  <c r="AN28" i="17"/>
  <c r="AN31" i="13"/>
  <c r="AH26" i="5"/>
  <c r="AH55" i="5" s="1"/>
  <c r="AM31" i="13"/>
  <c r="F26" i="8"/>
  <c r="H15" i="8"/>
  <c r="B21" i="8"/>
  <c r="I10" i="8"/>
  <c r="I33" i="8"/>
  <c r="G26" i="8"/>
  <c r="G60" i="8"/>
  <c r="K18" i="8"/>
  <c r="H24" i="8"/>
  <c r="F8" i="8"/>
  <c r="J25" i="8"/>
  <c r="K12" i="8"/>
  <c r="M37" i="8"/>
  <c r="L18" i="8"/>
  <c r="F25" i="8"/>
  <c r="I16" i="8"/>
  <c r="H14" i="8"/>
  <c r="K60" i="8"/>
  <c r="H11" i="8"/>
  <c r="E26" i="8"/>
  <c r="K10" i="8"/>
  <c r="G10" i="8"/>
  <c r="K19" i="8"/>
  <c r="I34" i="8"/>
  <c r="F34" i="8"/>
  <c r="F35" i="8"/>
  <c r="G16" i="8"/>
  <c r="L8" i="8"/>
  <c r="B31" i="8"/>
  <c r="J21" i="8"/>
  <c r="L31" i="8"/>
  <c r="G27" i="8"/>
  <c r="G34" i="8"/>
  <c r="E13" i="8"/>
  <c r="J12" i="8"/>
  <c r="K34" i="8"/>
  <c r="E31" i="8"/>
  <c r="H34" i="8"/>
  <c r="J15" i="8"/>
  <c r="I26" i="8"/>
  <c r="G29" i="8"/>
  <c r="F32" i="8"/>
  <c r="I25" i="8"/>
  <c r="H8" i="8"/>
  <c r="L16" i="8"/>
  <c r="J10" i="8"/>
  <c r="H19" i="8"/>
  <c r="F17" i="8"/>
  <c r="C33" i="8"/>
  <c r="G19" i="8"/>
  <c r="I28" i="8"/>
  <c r="G28" i="8"/>
  <c r="I13" i="8"/>
  <c r="H13" i="8"/>
  <c r="H37" i="8"/>
  <c r="L33" i="8"/>
  <c r="L21" i="8"/>
  <c r="J27" i="8"/>
  <c r="K14" i="8"/>
  <c r="J30" i="8"/>
  <c r="I35" i="8"/>
  <c r="I8" i="8"/>
  <c r="E34" i="8"/>
  <c r="G48" i="8"/>
  <c r="G37" i="8"/>
  <c r="L32" i="8"/>
  <c r="K21" i="8"/>
  <c r="L12" i="8"/>
  <c r="L15" i="8"/>
  <c r="M21" i="8"/>
  <c r="J13" i="8"/>
  <c r="G9" i="8"/>
  <c r="E28" i="8"/>
  <c r="G8" i="8"/>
  <c r="F27" i="8"/>
  <c r="C37" i="8"/>
  <c r="L25" i="8"/>
  <c r="L30" i="8"/>
  <c r="J18" i="8"/>
  <c r="E18" i="8"/>
  <c r="E60" i="8"/>
  <c r="I37" i="8"/>
  <c r="G32" i="8"/>
  <c r="K31" i="8"/>
  <c r="E19" i="8"/>
  <c r="G35" i="8"/>
  <c r="I17" i="8"/>
  <c r="F14" i="8"/>
  <c r="K29" i="8"/>
  <c r="K8" i="8"/>
  <c r="L24" i="8"/>
  <c r="H25" i="8"/>
  <c r="C35" i="8"/>
  <c r="J26" i="8"/>
  <c r="L26" i="8"/>
  <c r="H9" i="8"/>
  <c r="H12" i="8"/>
  <c r="E16" i="8"/>
  <c r="I9" i="8"/>
  <c r="I27" i="8"/>
  <c r="I21" i="8"/>
  <c r="L14" i="8"/>
  <c r="H31" i="8"/>
  <c r="F33" i="8"/>
  <c r="K11" i="8"/>
  <c r="F16" i="8"/>
  <c r="E11" i="8"/>
  <c r="L10" i="8"/>
  <c r="F15" i="8"/>
  <c r="G11" i="8"/>
  <c r="B60" i="8"/>
  <c r="H26" i="8"/>
  <c r="J28" i="8"/>
  <c r="K26" i="8"/>
  <c r="F21" i="8"/>
  <c r="G30" i="8"/>
  <c r="F9" i="8"/>
  <c r="K30" i="8"/>
  <c r="E30" i="8"/>
  <c r="L28" i="8"/>
  <c r="L9" i="8"/>
  <c r="L17" i="8"/>
  <c r="E25" i="8"/>
  <c r="B32" i="8"/>
  <c r="H32" i="8"/>
  <c r="E29" i="8"/>
  <c r="F12" i="8"/>
  <c r="E24" i="8"/>
  <c r="J31" i="8"/>
  <c r="L60" i="8"/>
  <c r="I18" i="8"/>
  <c r="B37" i="8"/>
  <c r="H33" i="8"/>
  <c r="K9" i="8"/>
  <c r="K13" i="8"/>
  <c r="L13" i="8"/>
  <c r="F28" i="8"/>
  <c r="F24" i="8"/>
  <c r="J33" i="8"/>
  <c r="K28" i="8"/>
  <c r="H16" i="8"/>
  <c r="J60" i="8"/>
  <c r="J14" i="8"/>
  <c r="L35" i="8"/>
  <c r="J32" i="8"/>
  <c r="G17" i="8"/>
  <c r="K32" i="8"/>
  <c r="L34" i="8"/>
  <c r="G18" i="8"/>
  <c r="E10" i="8"/>
  <c r="J24" i="8"/>
  <c r="E12" i="8"/>
  <c r="I15" i="8"/>
  <c r="G14" i="8"/>
  <c r="K16" i="8"/>
  <c r="I31" i="8"/>
  <c r="F30" i="8"/>
  <c r="H35" i="8"/>
  <c r="G15" i="8"/>
  <c r="F31" i="8"/>
  <c r="C21" i="8"/>
  <c r="C31" i="8"/>
  <c r="J8" i="8"/>
  <c r="I11" i="8"/>
  <c r="I29" i="8"/>
  <c r="H27" i="8"/>
  <c r="G12" i="8"/>
  <c r="F10" i="8"/>
  <c r="E14" i="8"/>
  <c r="K15" i="8"/>
  <c r="C32" i="8"/>
  <c r="J9" i="8"/>
  <c r="J35" i="8"/>
  <c r="I30" i="8"/>
  <c r="F60" i="8"/>
  <c r="H10" i="8"/>
  <c r="H28" i="8"/>
  <c r="H21" i="8"/>
  <c r="B34" i="8"/>
  <c r="F19" i="8"/>
  <c r="E15" i="8"/>
  <c r="E9" i="8"/>
  <c r="K24" i="8"/>
  <c r="J16" i="8"/>
  <c r="J34" i="8"/>
  <c r="I19" i="8"/>
  <c r="K37" i="8"/>
  <c r="H17" i="8"/>
  <c r="B33" i="8"/>
  <c r="F18" i="8"/>
  <c r="E32" i="8"/>
  <c r="L27" i="8"/>
  <c r="K25" i="8"/>
  <c r="K33" i="8"/>
  <c r="J17" i="8"/>
  <c r="I12" i="8"/>
  <c r="H18" i="8"/>
  <c r="G13" i="8"/>
  <c r="G31" i="8"/>
  <c r="F11" i="8"/>
  <c r="F29" i="8"/>
  <c r="E33" i="8"/>
  <c r="H29" i="8"/>
  <c r="J37" i="8"/>
  <c r="G24" i="8"/>
  <c r="B35" i="8"/>
  <c r="E8" i="8"/>
  <c r="L11" i="8"/>
  <c r="L19" i="8"/>
  <c r="L29" i="8"/>
  <c r="K17" i="8"/>
  <c r="K27" i="8"/>
  <c r="K35" i="8"/>
  <c r="C8" i="8"/>
  <c r="C34" i="8"/>
  <c r="C60" i="8"/>
  <c r="J11" i="8"/>
  <c r="J19" i="8"/>
  <c r="J29" i="8"/>
  <c r="L37" i="8"/>
  <c r="I14" i="8"/>
  <c r="I24" i="8"/>
  <c r="I32" i="8"/>
  <c r="I60" i="8"/>
  <c r="H60" i="8"/>
  <c r="H30" i="8"/>
  <c r="G25" i="8"/>
  <c r="G33" i="8"/>
  <c r="F13" i="8"/>
  <c r="G21" i="8"/>
  <c r="E17" i="8"/>
  <c r="E27" i="8"/>
  <c r="E35" i="8"/>
  <c r="CL20" i="17" l="1"/>
  <c r="AV49" i="5"/>
  <c r="AV45" i="5"/>
  <c r="AV42" i="5"/>
  <c r="AV40" i="5"/>
  <c r="AP47" i="5"/>
  <c r="AV46" i="5"/>
  <c r="AV48" i="5"/>
  <c r="AV44" i="5"/>
  <c r="AV47" i="5"/>
  <c r="AV41" i="5"/>
  <c r="AP44" i="5"/>
  <c r="AP45" i="5"/>
  <c r="S50" i="5"/>
  <c r="K50" i="5"/>
  <c r="C50" i="5"/>
  <c r="AV58" i="5"/>
  <c r="H29" i="20"/>
  <c r="W49" i="5"/>
  <c r="W42" i="5"/>
  <c r="E30" i="22"/>
  <c r="E28" i="22"/>
  <c r="AP46" i="5"/>
  <c r="G31" i="22"/>
  <c r="O50" i="5"/>
  <c r="E29" i="18"/>
  <c r="E45" i="7"/>
  <c r="G50" i="5"/>
  <c r="AM46" i="5"/>
  <c r="AE46" i="5"/>
  <c r="AM40" i="5"/>
  <c r="M29" i="18"/>
  <c r="J50" i="5"/>
  <c r="I28" i="18"/>
  <c r="J30" i="21"/>
  <c r="W40" i="5"/>
  <c r="AI46" i="5"/>
  <c r="AA46" i="5"/>
  <c r="AM43" i="5"/>
  <c r="AI40" i="5"/>
  <c r="AQ46" i="5"/>
  <c r="AQ40" i="5"/>
  <c r="AU46" i="5"/>
  <c r="AU40" i="5"/>
  <c r="W43" i="5"/>
  <c r="AI43" i="5"/>
  <c r="AU48" i="5"/>
  <c r="AP49" i="5"/>
  <c r="E36" i="8"/>
  <c r="AO55" i="5"/>
  <c r="AR54" i="5"/>
  <c r="AL53" i="5"/>
  <c r="AE43" i="5"/>
  <c r="AQ54" i="5"/>
  <c r="AP54" i="5"/>
  <c r="AP55" i="5"/>
  <c r="AR56" i="5"/>
  <c r="AL55" i="5"/>
  <c r="AO54" i="5"/>
  <c r="AO57" i="5"/>
  <c r="AQ56" i="5"/>
  <c r="AN54" i="5"/>
  <c r="AA43" i="5"/>
  <c r="AE40" i="5"/>
  <c r="AS55" i="5"/>
  <c r="AL54" i="5"/>
  <c r="AN57" i="5"/>
  <c r="AO56" i="5"/>
  <c r="AN56" i="5"/>
  <c r="AQ55" i="5"/>
  <c r="AT57" i="5"/>
  <c r="H18" i="7"/>
  <c r="I48" i="7" s="1"/>
  <c r="Z48" i="5"/>
  <c r="AI47" i="5"/>
  <c r="AA47" i="5"/>
  <c r="AI41" i="5"/>
  <c r="AA41" i="5"/>
  <c r="AA40" i="5"/>
  <c r="AQ49" i="5"/>
  <c r="AQ42" i="5"/>
  <c r="AV43" i="5"/>
  <c r="H17" i="7"/>
  <c r="H47" i="7" s="1"/>
  <c r="Z47" i="5"/>
  <c r="H9" i="7"/>
  <c r="H41" i="7" s="1"/>
  <c r="Z41" i="5"/>
  <c r="AM49" i="5"/>
  <c r="AE49" i="5"/>
  <c r="H16" i="7"/>
  <c r="Z46" i="5"/>
  <c r="AI45" i="5"/>
  <c r="AA45" i="5"/>
  <c r="AE42" i="5"/>
  <c r="L8" i="7"/>
  <c r="AP40" i="5"/>
  <c r="Z40" i="5"/>
  <c r="V48" i="5"/>
  <c r="W48" i="5"/>
  <c r="AM48" i="5"/>
  <c r="AE48" i="5"/>
  <c r="Z45" i="5"/>
  <c r="AI44" i="5"/>
  <c r="AA44" i="5"/>
  <c r="AQ48" i="5"/>
  <c r="AU49" i="5"/>
  <c r="AU45" i="5"/>
  <c r="V46" i="5"/>
  <c r="W46" i="5"/>
  <c r="V45" i="5"/>
  <c r="W45" i="5"/>
  <c r="AM47" i="5"/>
  <c r="AE47" i="5"/>
  <c r="H14" i="7"/>
  <c r="H44" i="7" s="1"/>
  <c r="Z44" i="5"/>
  <c r="AM41" i="5"/>
  <c r="AE41" i="5"/>
  <c r="AU44" i="5"/>
  <c r="V47" i="5"/>
  <c r="W47" i="5"/>
  <c r="V41" i="5"/>
  <c r="W41" i="5"/>
  <c r="BX19" i="17"/>
  <c r="AI49" i="5"/>
  <c r="AA49" i="5"/>
  <c r="AM45" i="5"/>
  <c r="AE45" i="5"/>
  <c r="AI42" i="5"/>
  <c r="AA42" i="5"/>
  <c r="AQ47" i="5"/>
  <c r="AU43" i="5"/>
  <c r="V44" i="5"/>
  <c r="W44" i="5"/>
  <c r="Z49" i="5"/>
  <c r="AI48" i="5"/>
  <c r="AA48" i="5"/>
  <c r="AM44" i="5"/>
  <c r="AE44" i="5"/>
  <c r="H11" i="7"/>
  <c r="H42" i="7" s="1"/>
  <c r="Z42" i="5"/>
  <c r="I31" i="18"/>
  <c r="AQ44" i="5"/>
  <c r="AU47" i="5"/>
  <c r="AU41" i="5"/>
  <c r="AS57" i="5"/>
  <c r="AM56" i="5"/>
  <c r="AM42" i="5"/>
  <c r="AU56" i="5"/>
  <c r="AU42" i="5"/>
  <c r="AQ57" i="5"/>
  <c r="AQ43" i="5"/>
  <c r="AP57" i="5"/>
  <c r="AP43" i="5"/>
  <c r="Z57" i="5"/>
  <c r="Z43" i="5"/>
  <c r="AQ45" i="5"/>
  <c r="AP56" i="5"/>
  <c r="AP42" i="5"/>
  <c r="AQ41" i="5"/>
  <c r="AP41" i="5"/>
  <c r="M36" i="8"/>
  <c r="L36" i="8"/>
  <c r="K36" i="8"/>
  <c r="J36" i="8"/>
  <c r="I36" i="8"/>
  <c r="H36" i="8"/>
  <c r="G36" i="8"/>
  <c r="F36" i="8"/>
  <c r="CK26" i="17"/>
  <c r="CI11" i="17"/>
  <c r="L15" i="7"/>
  <c r="M19" i="7"/>
  <c r="M11" i="7"/>
  <c r="M10" i="7"/>
  <c r="L13" i="7"/>
  <c r="CF17" i="17"/>
  <c r="CF9" i="17"/>
  <c r="M16" i="7"/>
  <c r="L11" i="7"/>
  <c r="M15" i="7"/>
  <c r="L10" i="7"/>
  <c r="M14" i="7"/>
  <c r="CH18" i="17"/>
  <c r="CH10" i="17"/>
  <c r="M13" i="7"/>
  <c r="L16" i="7"/>
  <c r="M20" i="8"/>
  <c r="L20" i="8"/>
  <c r="K20" i="8"/>
  <c r="J20" i="8"/>
  <c r="I20" i="8"/>
  <c r="H20" i="8"/>
  <c r="G20" i="8"/>
  <c r="F20" i="8"/>
  <c r="E20" i="8"/>
  <c r="I30" i="18"/>
  <c r="F29" i="20"/>
  <c r="E29" i="22"/>
  <c r="E30" i="20"/>
  <c r="K31" i="18"/>
  <c r="K30" i="18"/>
  <c r="K29" i="18"/>
  <c r="K28" i="18"/>
  <c r="L31" i="21"/>
  <c r="L30" i="21"/>
  <c r="K31" i="22"/>
  <c r="I29" i="22"/>
  <c r="E31" i="20"/>
  <c r="M28" i="18"/>
  <c r="E28" i="20"/>
  <c r="G28" i="18"/>
  <c r="H31" i="21"/>
  <c r="H30" i="21"/>
  <c r="H29" i="21"/>
  <c r="H28" i="21"/>
  <c r="J30" i="18"/>
  <c r="L28" i="18"/>
  <c r="E47" i="7"/>
  <c r="E41" i="7"/>
  <c r="BG31" i="17"/>
  <c r="CJ17" i="17"/>
  <c r="CJ9" i="17"/>
  <c r="E48" i="7"/>
  <c r="E46" i="7"/>
  <c r="CC26" i="17"/>
  <c r="CE25" i="17"/>
  <c r="BY24" i="17"/>
  <c r="BL31" i="17"/>
  <c r="E44" i="7"/>
  <c r="CF25" i="17"/>
  <c r="E40" i="7"/>
  <c r="E43" i="7"/>
  <c r="E49" i="7"/>
  <c r="E42" i="7"/>
  <c r="N24" i="8"/>
  <c r="N26" i="8"/>
  <c r="N33" i="8"/>
  <c r="N28" i="8"/>
  <c r="N25" i="8"/>
  <c r="N35" i="8"/>
  <c r="N29" i="8"/>
  <c r="N27" i="8"/>
  <c r="N31" i="8"/>
  <c r="N34" i="8"/>
  <c r="N30" i="8"/>
  <c r="D31" i="8"/>
  <c r="D37" i="8"/>
  <c r="D33" i="8"/>
  <c r="D34" i="8"/>
  <c r="D32" i="8"/>
  <c r="D35" i="8"/>
  <c r="N13" i="8"/>
  <c r="N17" i="8"/>
  <c r="N16" i="8"/>
  <c r="N10" i="8"/>
  <c r="N18" i="8"/>
  <c r="N12" i="8"/>
  <c r="N19" i="8"/>
  <c r="N15" i="8"/>
  <c r="N14" i="8"/>
  <c r="N9" i="8"/>
  <c r="N11" i="8"/>
  <c r="N8" i="8"/>
  <c r="I29" i="18"/>
  <c r="K28" i="20"/>
  <c r="E29" i="21"/>
  <c r="E31" i="18"/>
  <c r="E30" i="18"/>
  <c r="M31" i="22"/>
  <c r="L30" i="22"/>
  <c r="K29" i="22"/>
  <c r="H28" i="22"/>
  <c r="N29" i="18"/>
  <c r="M31" i="18"/>
  <c r="H28" i="18"/>
  <c r="J31" i="20"/>
  <c r="E31" i="21"/>
  <c r="G30" i="18"/>
  <c r="G29" i="18"/>
  <c r="M29" i="22"/>
  <c r="J28" i="22"/>
  <c r="G31" i="18"/>
  <c r="N30" i="18"/>
  <c r="K31" i="20"/>
  <c r="J30" i="20"/>
  <c r="F30" i="20"/>
  <c r="K29" i="20"/>
  <c r="I29" i="20"/>
  <c r="F28" i="20"/>
  <c r="I28" i="20"/>
  <c r="F30" i="22"/>
  <c r="F28" i="22"/>
  <c r="L31" i="18"/>
  <c r="J31" i="18"/>
  <c r="H31" i="18"/>
  <c r="F31" i="18"/>
  <c r="M30" i="18"/>
  <c r="H30" i="18"/>
  <c r="F30" i="18"/>
  <c r="L29" i="18"/>
  <c r="J29" i="18"/>
  <c r="H29" i="18"/>
  <c r="F29" i="18"/>
  <c r="J28" i="18"/>
  <c r="F28" i="18"/>
  <c r="M31" i="21"/>
  <c r="K31" i="21"/>
  <c r="I31" i="21"/>
  <c r="M30" i="21"/>
  <c r="I30" i="21"/>
  <c r="G30" i="21"/>
  <c r="M29" i="21"/>
  <c r="K29" i="21"/>
  <c r="I29" i="21"/>
  <c r="G29" i="21"/>
  <c r="M28" i="21"/>
  <c r="K28" i="21"/>
  <c r="I28" i="21"/>
  <c r="G28" i="21"/>
  <c r="N30" i="21"/>
  <c r="L28" i="21"/>
  <c r="L31" i="22"/>
  <c r="J31" i="22"/>
  <c r="H31" i="22"/>
  <c r="M30" i="22"/>
  <c r="K30" i="22"/>
  <c r="I30" i="22"/>
  <c r="L29" i="22"/>
  <c r="J29" i="22"/>
  <c r="K28" i="22"/>
  <c r="I28" i="22"/>
  <c r="N28" i="18"/>
  <c r="N31" i="18"/>
  <c r="L30" i="18"/>
  <c r="I31" i="20"/>
  <c r="H30" i="20"/>
  <c r="G29" i="20"/>
  <c r="G31" i="20"/>
  <c r="G30" i="20"/>
  <c r="G28" i="20"/>
  <c r="E30" i="21"/>
  <c r="F29" i="22"/>
  <c r="L31" i="20"/>
  <c r="H31" i="20"/>
  <c r="L30" i="20"/>
  <c r="M29" i="20"/>
  <c r="F31" i="21"/>
  <c r="F30" i="21"/>
  <c r="F29" i="21"/>
  <c r="F28" i="21"/>
  <c r="G31" i="21"/>
  <c r="N28" i="21"/>
  <c r="J28" i="20"/>
  <c r="L29" i="20"/>
  <c r="M30" i="20"/>
  <c r="G28" i="22"/>
  <c r="N29" i="20"/>
  <c r="N28" i="22"/>
  <c r="F31" i="20"/>
  <c r="M31" i="20"/>
  <c r="L29" i="21"/>
  <c r="N30" i="20"/>
  <c r="H28" i="20"/>
  <c r="E28" i="21"/>
  <c r="F31" i="22"/>
  <c r="H29" i="22"/>
  <c r="M28" i="22"/>
  <c r="N31" i="20"/>
  <c r="N29" i="21"/>
  <c r="K30" i="20"/>
  <c r="J29" i="20"/>
  <c r="E31" i="22"/>
  <c r="L28" i="20"/>
  <c r="J31" i="21"/>
  <c r="J29" i="21"/>
  <c r="J28" i="21"/>
  <c r="K30" i="21"/>
  <c r="I31" i="22"/>
  <c r="H30" i="22"/>
  <c r="G29" i="22"/>
  <c r="L28" i="22"/>
  <c r="J30" i="22"/>
  <c r="N29" i="22"/>
  <c r="I30" i="20"/>
  <c r="M28" i="20"/>
  <c r="G30" i="22"/>
  <c r="N30" i="22"/>
  <c r="N31" i="21"/>
  <c r="N28" i="20"/>
  <c r="N31" i="22"/>
  <c r="CH19" i="17"/>
  <c r="CJ18" i="17"/>
  <c r="CI13" i="17"/>
  <c r="R50" i="9"/>
  <c r="R26" i="9"/>
  <c r="BS15" i="17"/>
  <c r="CF19" i="17"/>
  <c r="CF15" i="17"/>
  <c r="CA26" i="17"/>
  <c r="CB14" i="17"/>
  <c r="CI8" i="17"/>
  <c r="CJ27" i="17"/>
  <c r="CG29" i="17"/>
  <c r="CK8" i="17"/>
  <c r="BX9" i="17"/>
  <c r="CF11" i="17"/>
  <c r="BQ28" i="17"/>
  <c r="CB12" i="17"/>
  <c r="CA29" i="17"/>
  <c r="CG18" i="17"/>
  <c r="BY14" i="17"/>
  <c r="BY26" i="17"/>
  <c r="CB25" i="17"/>
  <c r="BX23" i="17"/>
  <c r="CJ24" i="17"/>
  <c r="CJ13" i="17"/>
  <c r="CB18" i="17"/>
  <c r="CB10" i="17"/>
  <c r="CJ23" i="17"/>
  <c r="CB16" i="17"/>
  <c r="CE11" i="17"/>
  <c r="D50" i="5"/>
  <c r="BY28" i="17"/>
  <c r="BZ14" i="17"/>
  <c r="BX26" i="17"/>
  <c r="CD27" i="17"/>
  <c r="R13" i="9"/>
  <c r="R19" i="9"/>
  <c r="BZ12" i="17"/>
  <c r="CC9" i="17"/>
  <c r="AN40" i="5"/>
  <c r="R57" i="9"/>
  <c r="BR23" i="17"/>
  <c r="CE27" i="17"/>
  <c r="CG26" i="17"/>
  <c r="CA25" i="17"/>
  <c r="CD24" i="17"/>
  <c r="CF23" i="17"/>
  <c r="CI15" i="17"/>
  <c r="R21" i="9"/>
  <c r="BX29" i="17"/>
  <c r="CA28" i="17"/>
  <c r="R40" i="9"/>
  <c r="BV9" i="17"/>
  <c r="BY10" i="17"/>
  <c r="CE17" i="17"/>
  <c r="CE9" i="17"/>
  <c r="CA12" i="17"/>
  <c r="AO42" i="5"/>
  <c r="R44" i="9"/>
  <c r="AB46" i="5"/>
  <c r="CC13" i="17"/>
  <c r="BT23" i="17"/>
  <c r="CI14" i="17"/>
  <c r="BJ31" i="17"/>
  <c r="BW17" i="17"/>
  <c r="BO17" i="17"/>
  <c r="CD15" i="17"/>
  <c r="AS44" i="5"/>
  <c r="CI25" i="17"/>
  <c r="BZ25" i="17"/>
  <c r="CB24" i="17"/>
  <c r="CE23" i="17"/>
  <c r="CF29" i="17"/>
  <c r="CI28" i="17"/>
  <c r="BZ28" i="17"/>
  <c r="CA13" i="17"/>
  <c r="AG31" i="17"/>
  <c r="BZ16" i="17"/>
  <c r="AR46" i="5"/>
  <c r="AB45" i="5"/>
  <c r="BR14" i="17"/>
  <c r="AH47" i="5"/>
  <c r="CD11" i="17"/>
  <c r="AC49" i="5"/>
  <c r="CE16" i="17"/>
  <c r="CA11" i="17"/>
  <c r="AO31" i="17"/>
  <c r="CE15" i="17"/>
  <c r="L25" i="21"/>
  <c r="BU17" i="17"/>
  <c r="BG20" i="17"/>
  <c r="R17" i="9"/>
  <c r="AK40" i="5"/>
  <c r="BV28" i="17"/>
  <c r="BS19" i="17"/>
  <c r="BT18" i="17"/>
  <c r="BV16" i="17"/>
  <c r="BP14" i="17"/>
  <c r="AD49" i="5"/>
  <c r="AF47" i="5"/>
  <c r="AG46" i="5"/>
  <c r="CC19" i="17"/>
  <c r="BY18" i="17"/>
  <c r="CG16" i="17"/>
  <c r="CJ14" i="17"/>
  <c r="AP20" i="17"/>
  <c r="CJ26" i="17"/>
  <c r="C49" i="7"/>
  <c r="H57" i="7"/>
  <c r="R11" i="9"/>
  <c r="R48" i="9"/>
  <c r="R24" i="9"/>
  <c r="AC45" i="5"/>
  <c r="BN10" i="17"/>
  <c r="R15" i="9"/>
  <c r="BU14" i="17"/>
  <c r="CA17" i="17"/>
  <c r="CC15" i="17"/>
  <c r="BY12" i="17"/>
  <c r="CG12" i="17"/>
  <c r="BX16" i="17"/>
  <c r="CB15" i="17"/>
  <c r="CF14" i="17"/>
  <c r="BX14" i="17"/>
  <c r="BX12" i="17"/>
  <c r="CB11" i="17"/>
  <c r="N25" i="21"/>
  <c r="AO20" i="17"/>
  <c r="CD29" i="17"/>
  <c r="CF28" i="17"/>
  <c r="CC23" i="17"/>
  <c r="CK25" i="17"/>
  <c r="AT46" i="5"/>
  <c r="CJ12" i="17"/>
  <c r="AT40" i="5"/>
  <c r="AH49" i="5"/>
  <c r="AS49" i="5"/>
  <c r="CG14" i="17"/>
  <c r="AR42" i="5"/>
  <c r="CB27" i="17"/>
  <c r="CE26" i="17"/>
  <c r="CK12" i="17"/>
  <c r="BW13" i="17"/>
  <c r="CA24" i="17"/>
  <c r="AN31" i="17"/>
  <c r="R47" i="9"/>
  <c r="BT15" i="17"/>
  <c r="CG8" i="17"/>
  <c r="CI27" i="17"/>
  <c r="BZ27" i="17"/>
  <c r="CE29" i="17"/>
  <c r="BY25" i="17"/>
  <c r="R45" i="9"/>
  <c r="R33" i="9"/>
  <c r="BW28" i="17"/>
  <c r="BL18" i="17"/>
  <c r="D53" i="7"/>
  <c r="BN31" i="17"/>
  <c r="CE28" i="17"/>
  <c r="CD23" i="17"/>
  <c r="BU29" i="17"/>
  <c r="BP17" i="17"/>
  <c r="CC17" i="17"/>
  <c r="G54" i="7"/>
  <c r="D56" i="7"/>
  <c r="D55" i="7"/>
  <c r="BX8" i="17"/>
  <c r="AG47" i="5"/>
  <c r="AR48" i="5"/>
  <c r="Y41" i="5"/>
  <c r="BO9" i="17"/>
  <c r="BX15" i="17"/>
  <c r="L9" i="7"/>
  <c r="CI9" i="17"/>
  <c r="CF16" i="17"/>
  <c r="AF42" i="5"/>
  <c r="Y46" i="5"/>
  <c r="BT12" i="17"/>
  <c r="CF8" i="17"/>
  <c r="BO16" i="17"/>
  <c r="AH40" i="5"/>
  <c r="AK48" i="5"/>
  <c r="BU15" i="17"/>
  <c r="BV8" i="17"/>
  <c r="AD48" i="5"/>
  <c r="BN12" i="17"/>
  <c r="BS11" i="17"/>
  <c r="BU9" i="17"/>
  <c r="AF20" i="17"/>
  <c r="CH17" i="17"/>
  <c r="CH15" i="17"/>
  <c r="BZ15" i="17"/>
  <c r="CD10" i="17"/>
  <c r="CH9" i="17"/>
  <c r="N25" i="20"/>
  <c r="CG24" i="17"/>
  <c r="K25" i="7"/>
  <c r="K54" i="7" s="1"/>
  <c r="AI31" i="17"/>
  <c r="CK23" i="17"/>
  <c r="AT49" i="5"/>
  <c r="AH44" i="5"/>
  <c r="BT17" i="17"/>
  <c r="CG19" i="17"/>
  <c r="CC16" i="17"/>
  <c r="BY15" i="17"/>
  <c r="CG13" i="17"/>
  <c r="CG11" i="17"/>
  <c r="BY11" i="17"/>
  <c r="CC8" i="17"/>
  <c r="AS45" i="5"/>
  <c r="BX27" i="17"/>
  <c r="CC25" i="17"/>
  <c r="AS40" i="5"/>
  <c r="CK10" i="17"/>
  <c r="CA18" i="17"/>
  <c r="E15" i="20"/>
  <c r="AG45" i="5"/>
  <c r="Y44" i="5"/>
  <c r="BS23" i="17"/>
  <c r="BL15" i="17"/>
  <c r="BW8" i="17"/>
  <c r="BW14" i="17"/>
  <c r="BO14" i="17"/>
  <c r="BS18" i="17"/>
  <c r="AN41" i="5"/>
  <c r="AB56" i="5"/>
  <c r="AB42" i="5"/>
  <c r="CI10" i="17"/>
  <c r="BB20" i="17"/>
  <c r="E29" i="9"/>
  <c r="E37" i="9"/>
  <c r="E20" i="9"/>
  <c r="E16" i="9"/>
  <c r="E52" i="9"/>
  <c r="K10" i="7"/>
  <c r="CA10" i="17"/>
  <c r="AR45" i="5"/>
  <c r="CG15" i="17"/>
  <c r="BA45" i="9"/>
  <c r="BA58" i="9"/>
  <c r="BA25" i="9"/>
  <c r="BA10" i="9"/>
  <c r="BA9" i="9"/>
  <c r="BA42" i="9"/>
  <c r="BA11" i="9"/>
  <c r="BA29" i="9"/>
  <c r="BA49" i="9"/>
  <c r="BA12" i="9"/>
  <c r="BA41" i="9"/>
  <c r="BA35" i="9"/>
  <c r="BA53" i="9"/>
  <c r="BA31" i="9"/>
  <c r="BA16" i="9"/>
  <c r="BA14" i="9"/>
  <c r="BA5" i="9"/>
  <c r="BA18" i="9"/>
  <c r="BA61" i="9"/>
  <c r="BA13" i="9"/>
  <c r="BZ9" i="17"/>
  <c r="AL20" i="17"/>
  <c r="AR57" i="5"/>
  <c r="CH27" i="17"/>
  <c r="AR43" i="5"/>
  <c r="W59" i="5"/>
  <c r="W58" i="5" s="1"/>
  <c r="H36" i="7"/>
  <c r="H59" i="7" s="1"/>
  <c r="L12" i="7"/>
  <c r="CE12" i="17"/>
  <c r="BX11" i="17"/>
  <c r="AB49" i="5"/>
  <c r="BA15" i="9"/>
  <c r="L50" i="5"/>
  <c r="BA34" i="9"/>
  <c r="BN18" i="17"/>
  <c r="X48" i="5"/>
  <c r="L19" i="7"/>
  <c r="F58" i="5"/>
  <c r="BA52" i="9"/>
  <c r="CE19" i="17"/>
  <c r="BA40" i="9"/>
  <c r="BX18" i="17"/>
  <c r="BJ20" i="17"/>
  <c r="AM55" i="5"/>
  <c r="BM18" i="17"/>
  <c r="BS14" i="17"/>
  <c r="BR11" i="17"/>
  <c r="AL31" i="17"/>
  <c r="AR47" i="5"/>
  <c r="C58" i="5"/>
  <c r="G42" i="7"/>
  <c r="B58" i="5"/>
  <c r="AD40" i="5"/>
  <c r="CD26" i="17"/>
  <c r="BL12" i="17"/>
  <c r="BR15" i="17"/>
  <c r="I25" i="18"/>
  <c r="CG25" i="17"/>
  <c r="CG17" i="17"/>
  <c r="AO20" i="5"/>
  <c r="M30" i="7"/>
  <c r="AN42" i="5"/>
  <c r="BZ24" i="17"/>
  <c r="BV29" i="17"/>
  <c r="BL16" i="17"/>
  <c r="BS10" i="17"/>
  <c r="AI20" i="17"/>
  <c r="CC18" i="17"/>
  <c r="AJ44" i="5"/>
  <c r="CI16" i="17"/>
  <c r="D48" i="7"/>
  <c r="I30" i="7"/>
  <c r="CA27" i="17"/>
  <c r="BH31" i="17"/>
  <c r="C47" i="7"/>
  <c r="C41" i="7"/>
  <c r="BW18" i="17"/>
  <c r="BT11" i="17"/>
  <c r="G49" i="7"/>
  <c r="F40" i="7"/>
  <c r="BY19" i="17"/>
  <c r="BY23" i="17"/>
  <c r="AT56" i="5"/>
  <c r="M9" i="7"/>
  <c r="CA8" i="17"/>
  <c r="L15" i="20"/>
  <c r="BF31" i="17"/>
  <c r="L58" i="5"/>
  <c r="V58" i="5"/>
  <c r="H56" i="7"/>
  <c r="BQ19" i="17"/>
  <c r="BW12" i="17"/>
  <c r="BN9" i="17"/>
  <c r="AG20" i="17"/>
  <c r="AF46" i="5"/>
  <c r="AN45" i="5"/>
  <c r="K16" i="7"/>
  <c r="AL46" i="5"/>
  <c r="CA16" i="17"/>
  <c r="AT48" i="5"/>
  <c r="M18" i="7"/>
  <c r="CI18" i="17"/>
  <c r="AL56" i="5"/>
  <c r="AL42" i="5"/>
  <c r="AH54" i="5"/>
  <c r="BX24" i="17"/>
  <c r="AH41" i="5"/>
  <c r="AK53" i="5"/>
  <c r="CA23" i="17"/>
  <c r="P59" i="5"/>
  <c r="P58" i="5" s="1"/>
  <c r="F36" i="7"/>
  <c r="F59" i="7" s="1"/>
  <c r="CJ19" i="17"/>
  <c r="AT45" i="5"/>
  <c r="CC12" i="17"/>
  <c r="CC10" i="17"/>
  <c r="K30" i="7"/>
  <c r="J19" i="7"/>
  <c r="J49" i="7" s="1"/>
  <c r="AC40" i="5"/>
  <c r="M15" i="18"/>
  <c r="AS56" i="5"/>
  <c r="AS42" i="5"/>
  <c r="CD19" i="17"/>
  <c r="AO49" i="5"/>
  <c r="AA53" i="5"/>
  <c r="BQ23" i="17"/>
  <c r="BO18" i="17"/>
  <c r="K17" i="7"/>
  <c r="AL47" i="5"/>
  <c r="J29" i="7"/>
  <c r="J44" i="7" s="1"/>
  <c r="BU28" i="17"/>
  <c r="BS8" i="17"/>
  <c r="I8" i="7"/>
  <c r="CE14" i="17"/>
  <c r="L14" i="7"/>
  <c r="N15" i="18"/>
  <c r="N15" i="20"/>
  <c r="N25" i="22"/>
  <c r="K27" i="7"/>
  <c r="K56" i="7" s="1"/>
  <c r="CH16" i="17"/>
  <c r="AJ31" i="17"/>
  <c r="H58" i="5"/>
  <c r="BV27" i="17"/>
  <c r="BQ24" i="17"/>
  <c r="BP13" i="17"/>
  <c r="AN49" i="5"/>
  <c r="AH48" i="5"/>
  <c r="AM20" i="17"/>
  <c r="K58" i="5"/>
  <c r="K29" i="7"/>
  <c r="AJ45" i="5"/>
  <c r="AN48" i="5"/>
  <c r="Y48" i="5"/>
  <c r="BR26" i="17"/>
  <c r="BO19" i="17"/>
  <c r="BZ11" i="17"/>
  <c r="BY27" i="17"/>
  <c r="BW9" i="17"/>
  <c r="R50" i="5"/>
  <c r="CK18" i="17"/>
  <c r="AK56" i="5"/>
  <c r="AM53" i="5"/>
  <c r="G58" i="5"/>
  <c r="D58" i="5"/>
  <c r="BS26" i="17"/>
  <c r="V43" i="5"/>
  <c r="G15" i="20"/>
  <c r="BU18" i="17"/>
  <c r="BW15" i="17"/>
  <c r="BR12" i="17"/>
  <c r="CB26" i="17"/>
  <c r="CF24" i="17"/>
  <c r="AH43" i="5"/>
  <c r="BZ26" i="17"/>
  <c r="CE13" i="17"/>
  <c r="BX17" i="17"/>
  <c r="T58" i="5"/>
  <c r="BS28" i="17"/>
  <c r="BV25" i="17"/>
  <c r="BU10" i="17"/>
  <c r="G25" i="18"/>
  <c r="M25" i="22"/>
  <c r="CI29" i="17"/>
  <c r="CH14" i="17"/>
  <c r="CK27" i="17"/>
  <c r="AK46" i="5"/>
  <c r="AJ42" i="5"/>
  <c r="AU36" i="5"/>
  <c r="AK31" i="17"/>
  <c r="BT27" i="17"/>
  <c r="BN17" i="17"/>
  <c r="BR28" i="17"/>
  <c r="BR24" i="17"/>
  <c r="BQ17" i="17"/>
  <c r="BV11" i="17"/>
  <c r="CD12" i="17"/>
  <c r="AO45" i="5"/>
  <c r="AJ43" i="5"/>
  <c r="BZ13" i="17"/>
  <c r="J15" i="18"/>
  <c r="L15" i="18"/>
  <c r="G25" i="22"/>
  <c r="AP20" i="5"/>
  <c r="M12" i="7"/>
  <c r="CI12" i="17"/>
  <c r="AD20" i="5"/>
  <c r="K15" i="18"/>
  <c r="BN16" i="17"/>
  <c r="L18" i="7"/>
  <c r="L48" i="7" s="1"/>
  <c r="CE18" i="17"/>
  <c r="AK47" i="5"/>
  <c r="BZ17" i="17"/>
  <c r="AB47" i="5"/>
  <c r="AC47" i="5"/>
  <c r="BT16" i="17"/>
  <c r="CC11" i="17"/>
  <c r="AM20" i="5"/>
  <c r="BU11" i="17"/>
  <c r="BF20" i="17"/>
  <c r="Q50" i="5"/>
  <c r="H50" i="5"/>
  <c r="BM19" i="17"/>
  <c r="Y40" i="5"/>
  <c r="BX13" i="17"/>
  <c r="I12" i="7"/>
  <c r="AC43" i="5"/>
  <c r="CJ15" i="17"/>
  <c r="AT42" i="5"/>
  <c r="AT20" i="5"/>
  <c r="BN13" i="17"/>
  <c r="K19" i="7"/>
  <c r="CA19" i="17"/>
  <c r="L17" i="7"/>
  <c r="AO44" i="5"/>
  <c r="AN44" i="5"/>
  <c r="BE20" i="17"/>
  <c r="AF57" i="5"/>
  <c r="BY9" i="17"/>
  <c r="I28" i="7"/>
  <c r="I57" i="7" s="1"/>
  <c r="BS25" i="17"/>
  <c r="AC55" i="5"/>
  <c r="AF40" i="5"/>
  <c r="AF53" i="5"/>
  <c r="E25" i="21"/>
  <c r="E17" i="9"/>
  <c r="E8" i="9"/>
  <c r="E31" i="9"/>
  <c r="E10" i="9"/>
  <c r="E41" i="9"/>
  <c r="E57" i="9"/>
  <c r="E54" i="9"/>
  <c r="E33" i="9"/>
  <c r="BT24" i="17"/>
  <c r="AK36" i="5"/>
  <c r="AK59" i="5" s="1"/>
  <c r="AK55" i="5"/>
  <c r="U59" i="5"/>
  <c r="U58" i="5" s="1"/>
  <c r="G36" i="7"/>
  <c r="G59" i="7" s="1"/>
  <c r="BO8" i="17"/>
  <c r="H8" i="7"/>
  <c r="H40" i="7" s="1"/>
  <c r="G25" i="21"/>
  <c r="G15" i="22"/>
  <c r="CG10" i="17"/>
  <c r="AQ20" i="5"/>
  <c r="AB55" i="5"/>
  <c r="BR25" i="17"/>
  <c r="AL41" i="5"/>
  <c r="AK41" i="5"/>
  <c r="K9" i="7"/>
  <c r="CD8" i="17"/>
  <c r="AO40" i="5"/>
  <c r="BS13" i="17"/>
  <c r="AD43" i="5"/>
  <c r="G44" i="7"/>
  <c r="AA56" i="5"/>
  <c r="I27" i="7"/>
  <c r="I56" i="7" s="1"/>
  <c r="AH20" i="5"/>
  <c r="CH12" i="17"/>
  <c r="AR20" i="5"/>
  <c r="AI36" i="5"/>
  <c r="AI59" i="5" s="1"/>
  <c r="AI58" i="5" s="1"/>
  <c r="L28" i="7"/>
  <c r="AL57" i="5"/>
  <c r="AO36" i="5"/>
  <c r="L27" i="7"/>
  <c r="AR55" i="5"/>
  <c r="M26" i="7"/>
  <c r="CI26" i="17"/>
  <c r="D40" i="7"/>
  <c r="AG40" i="5"/>
  <c r="BQ29" i="17"/>
  <c r="BV19" i="17"/>
  <c r="BO12" i="17"/>
  <c r="AH20" i="17"/>
  <c r="I25" i="22"/>
  <c r="J15" i="22"/>
  <c r="I15" i="22"/>
  <c r="AF31" i="17"/>
  <c r="BL10" i="17"/>
  <c r="BV26" i="17"/>
  <c r="BT19" i="17"/>
  <c r="BU16" i="17"/>
  <c r="BQ10" i="17"/>
  <c r="BV10" i="17"/>
  <c r="CE10" i="17"/>
  <c r="CK14" i="17"/>
  <c r="AW20" i="17"/>
  <c r="BZ8" i="17"/>
  <c r="CH25" i="17"/>
  <c r="AP31" i="17"/>
  <c r="AQ31" i="17"/>
  <c r="C48" i="7"/>
  <c r="BR29" i="17"/>
  <c r="BH20" i="17"/>
  <c r="AZ20" i="17"/>
  <c r="BR17" i="17"/>
  <c r="BW10" i="17"/>
  <c r="AR20" i="17"/>
  <c r="AM31" i="17"/>
  <c r="CJ29" i="17"/>
  <c r="N25" i="18"/>
  <c r="AH31" i="17"/>
  <c r="H55" i="7"/>
  <c r="BK31" i="17"/>
  <c r="X42" i="5"/>
  <c r="H25" i="20"/>
  <c r="BR16" i="17"/>
  <c r="BT8" i="17"/>
  <c r="BZ10" i="17"/>
  <c r="BP18" i="17"/>
  <c r="BO11" i="17"/>
  <c r="BT9" i="17"/>
  <c r="CH8" i="17"/>
  <c r="BW29" i="17"/>
  <c r="BP24" i="17"/>
  <c r="Z54" i="5"/>
  <c r="N15" i="22"/>
  <c r="CC27" i="17"/>
  <c r="AM57" i="5"/>
  <c r="BA20" i="17"/>
  <c r="H15" i="22"/>
  <c r="CB19" i="17"/>
  <c r="I25" i="7"/>
  <c r="I54" i="7" s="1"/>
  <c r="AC42" i="5"/>
  <c r="AC36" i="5"/>
  <c r="AC59" i="5" s="1"/>
  <c r="BP29" i="17"/>
  <c r="AE31" i="17"/>
  <c r="M25" i="21"/>
  <c r="C56" i="7"/>
  <c r="X49" i="5"/>
  <c r="P50" i="5"/>
  <c r="F57" i="7"/>
  <c r="F44" i="7"/>
  <c r="AX20" i="17"/>
  <c r="AA57" i="5"/>
  <c r="CG28" i="17"/>
  <c r="AL49" i="5"/>
  <c r="K25" i="20"/>
  <c r="BP23" i="17"/>
  <c r="Z53" i="5"/>
  <c r="AG41" i="5"/>
  <c r="BR27" i="17"/>
  <c r="AF41" i="5"/>
  <c r="AC56" i="5"/>
  <c r="E15" i="21"/>
  <c r="E15" i="22"/>
  <c r="BA39" i="9"/>
  <c r="BB4" i="9"/>
  <c r="BB36" i="9" s="1"/>
  <c r="BA37" i="9"/>
  <c r="BA46" i="9"/>
  <c r="BA47" i="9"/>
  <c r="BA21" i="9"/>
  <c r="BA26" i="9"/>
  <c r="BA59" i="9"/>
  <c r="BA43" i="9"/>
  <c r="BA50" i="9"/>
  <c r="BA56" i="9"/>
  <c r="BA33" i="9"/>
  <c r="BA28" i="9"/>
  <c r="BA19" i="9"/>
  <c r="BA57" i="9"/>
  <c r="BA54" i="9"/>
  <c r="BA44" i="9"/>
  <c r="BA30" i="9"/>
  <c r="BA36" i="9"/>
  <c r="BA32" i="9"/>
  <c r="CB13" i="17"/>
  <c r="AB36" i="5"/>
  <c r="BR31" i="17" s="1"/>
  <c r="AF36" i="5"/>
  <c r="BV31" i="17" s="1"/>
  <c r="I24" i="7"/>
  <c r="J26" i="7"/>
  <c r="J55" i="7" s="1"/>
  <c r="BW27" i="17"/>
  <c r="BW24" i="17"/>
  <c r="BQ27" i="17"/>
  <c r="H19" i="7"/>
  <c r="H49" i="7" s="1"/>
  <c r="CK15" i="17"/>
  <c r="AB43" i="5"/>
  <c r="AR40" i="5"/>
  <c r="S4" i="9"/>
  <c r="S9" i="9" s="1"/>
  <c r="R25" i="9"/>
  <c r="R61" i="9"/>
  <c r="R55" i="9"/>
  <c r="R56" i="9"/>
  <c r="R8" i="9"/>
  <c r="R32" i="9"/>
  <c r="R58" i="9"/>
  <c r="R49" i="9"/>
  <c r="R12" i="9"/>
  <c r="R36" i="9"/>
  <c r="R52" i="9"/>
  <c r="R20" i="9"/>
  <c r="R43" i="9"/>
  <c r="BN14" i="17"/>
  <c r="BQ9" i="17"/>
  <c r="BT10" i="17"/>
  <c r="BR8" i="17"/>
  <c r="CF10" i="17"/>
  <c r="AE20" i="17"/>
  <c r="CK29" i="17"/>
  <c r="BU12" i="17"/>
  <c r="G15" i="18"/>
  <c r="H15" i="18"/>
  <c r="I15" i="18"/>
  <c r="CK28" i="17"/>
  <c r="CK17" i="17"/>
  <c r="J58" i="5"/>
  <c r="G25" i="20"/>
  <c r="CD14" i="17"/>
  <c r="CB9" i="17"/>
  <c r="CE8" i="17"/>
  <c r="BP8" i="17"/>
  <c r="CH11" i="17"/>
  <c r="AK20" i="17"/>
  <c r="AN20" i="17"/>
  <c r="AR31" i="17"/>
  <c r="CK16" i="17"/>
  <c r="R58" i="5"/>
  <c r="N58" i="5"/>
  <c r="H53" i="7"/>
  <c r="F49" i="7"/>
  <c r="F42" i="7"/>
  <c r="B50" i="5"/>
  <c r="J30" i="7"/>
  <c r="J45" i="7" s="1"/>
  <c r="BM16" i="17"/>
  <c r="BT25" i="17"/>
  <c r="BV18" i="17"/>
  <c r="BV15" i="17"/>
  <c r="BN15" i="17"/>
  <c r="BQ13" i="17"/>
  <c r="L25" i="22"/>
  <c r="M15" i="22"/>
  <c r="L15" i="22"/>
  <c r="N15" i="21"/>
  <c r="AJ20" i="17"/>
  <c r="CJ10" i="17"/>
  <c r="CC28" i="17"/>
  <c r="BU23" i="17"/>
  <c r="BV24" i="17"/>
  <c r="BV17" i="17"/>
  <c r="BP16" i="17"/>
  <c r="CH13" i="17"/>
  <c r="BX28" i="17"/>
  <c r="CH29" i="17"/>
  <c r="BY29" i="17"/>
  <c r="BM31" i="17"/>
  <c r="BL13" i="17"/>
  <c r="BM10" i="17"/>
  <c r="BP19" i="17"/>
  <c r="BT13" i="17"/>
  <c r="BP12" i="17"/>
  <c r="L25" i="20"/>
  <c r="BQ15" i="17"/>
  <c r="BQ12" i="17"/>
  <c r="AJ41" i="5"/>
  <c r="BR9" i="17"/>
  <c r="CE24" i="17"/>
  <c r="CG23" i="17"/>
  <c r="CH24" i="17"/>
  <c r="CK24" i="17"/>
  <c r="CK13" i="17"/>
  <c r="J15" i="20"/>
  <c r="AH36" i="5"/>
  <c r="AH59" i="5" s="1"/>
  <c r="K26" i="7"/>
  <c r="K55" i="7" s="1"/>
  <c r="BN11" i="17"/>
  <c r="E25" i="20"/>
  <c r="I15" i="20"/>
  <c r="BX25" i="17"/>
  <c r="AG53" i="5"/>
  <c r="BW23" i="17"/>
  <c r="K15" i="21"/>
  <c r="BU27" i="17"/>
  <c r="BP25" i="17"/>
  <c r="Z55" i="5"/>
  <c r="BS24" i="17"/>
  <c r="AC54" i="5"/>
  <c r="U50" i="5"/>
  <c r="T50" i="5"/>
  <c r="M50" i="5"/>
  <c r="F25" i="20"/>
  <c r="F15" i="20"/>
  <c r="F15" i="22"/>
  <c r="E9" i="9"/>
  <c r="E15" i="9"/>
  <c r="E46" i="9"/>
  <c r="E53" i="9"/>
  <c r="E11" i="9"/>
  <c r="E28" i="9"/>
  <c r="E56" i="9"/>
  <c r="E14" i="9"/>
  <c r="E21" i="9"/>
  <c r="E24" i="9"/>
  <c r="E26" i="9"/>
  <c r="E35" i="9"/>
  <c r="E13" i="9"/>
  <c r="E30" i="9"/>
  <c r="E61" i="9"/>
  <c r="E27" i="9"/>
  <c r="E34" i="9"/>
  <c r="H15" i="20"/>
  <c r="BQ26" i="17"/>
  <c r="J24" i="7"/>
  <c r="J53" i="7" s="1"/>
  <c r="AK42" i="5"/>
  <c r="BW25" i="17"/>
  <c r="BT29" i="17"/>
  <c r="AD45" i="5"/>
  <c r="AV20" i="17"/>
  <c r="BN8" i="17"/>
  <c r="X40" i="5"/>
  <c r="J28" i="7"/>
  <c r="J57" i="7" s="1"/>
  <c r="Y58" i="5"/>
  <c r="Y42" i="5"/>
  <c r="X20" i="5"/>
  <c r="BN20" i="17" s="1"/>
  <c r="M25" i="18"/>
  <c r="X46" i="5"/>
  <c r="AC57" i="5"/>
  <c r="BS27" i="17"/>
  <c r="BT28" i="17"/>
  <c r="AD44" i="5"/>
  <c r="D57" i="7"/>
  <c r="D59" i="7"/>
  <c r="Z56" i="5"/>
  <c r="BP26" i="17"/>
  <c r="BL14" i="17"/>
  <c r="BL9" i="17"/>
  <c r="F15" i="18"/>
  <c r="BW19" i="17"/>
  <c r="AG49" i="5"/>
  <c r="BZ18" i="17"/>
  <c r="AJ48" i="5"/>
  <c r="AH46" i="5"/>
  <c r="J16" i="7"/>
  <c r="BW16" i="17"/>
  <c r="H10" i="7"/>
  <c r="BO10" i="17"/>
  <c r="CB8" i="17"/>
  <c r="J25" i="21"/>
  <c r="AB41" i="5"/>
  <c r="BI20" i="17"/>
  <c r="F25" i="18"/>
  <c r="I15" i="21"/>
  <c r="S59" i="5"/>
  <c r="S58" i="5" s="1"/>
  <c r="BI31" i="17"/>
  <c r="CH23" i="17"/>
  <c r="F46" i="7"/>
  <c r="C45" i="7"/>
  <c r="D54" i="7"/>
  <c r="K25" i="18"/>
  <c r="AH57" i="5"/>
  <c r="K28" i="7"/>
  <c r="K57" i="7" s="1"/>
  <c r="CB29" i="17"/>
  <c r="BS29" i="17"/>
  <c r="B50" i="7"/>
  <c r="M15" i="20"/>
  <c r="M25" i="20"/>
  <c r="M15" i="21"/>
  <c r="F15" i="21"/>
  <c r="AQ20" i="17"/>
  <c r="R29" i="9"/>
  <c r="R28" i="9"/>
  <c r="R14" i="9"/>
  <c r="R31" i="9"/>
  <c r="R34" i="9"/>
  <c r="R42" i="9"/>
  <c r="R41" i="9"/>
  <c r="R30" i="9"/>
  <c r="R18" i="9"/>
  <c r="R35" i="9"/>
  <c r="R39" i="9"/>
  <c r="R46" i="9"/>
  <c r="E15" i="18"/>
  <c r="BY8" i="17"/>
  <c r="CK9" i="17"/>
  <c r="J25" i="18"/>
  <c r="CB17" i="17"/>
  <c r="AT41" i="5"/>
  <c r="R27" i="9"/>
  <c r="R16" i="9"/>
  <c r="BM15" i="17"/>
  <c r="BS12" i="17"/>
  <c r="BQ11" i="17"/>
  <c r="BQ8" i="17"/>
  <c r="BA27" i="9"/>
  <c r="BA17" i="9"/>
  <c r="BA8" i="9"/>
  <c r="BA20" i="9"/>
  <c r="BA48" i="9"/>
  <c r="BA55" i="9"/>
  <c r="F25" i="21"/>
  <c r="BZ29" i="17"/>
  <c r="CD28" i="17"/>
  <c r="CJ16" i="17"/>
  <c r="H15" i="21"/>
  <c r="CF27" i="17"/>
  <c r="CJ8" i="17"/>
  <c r="L25" i="18"/>
  <c r="R9" i="9"/>
  <c r="R59" i="9"/>
  <c r="R54" i="9"/>
  <c r="R53" i="9"/>
  <c r="R37" i="9"/>
  <c r="R10" i="9"/>
  <c r="BR13" i="17"/>
  <c r="K25" i="21"/>
  <c r="AS46" i="5"/>
  <c r="CH26" i="17"/>
  <c r="BY13" i="17"/>
  <c r="BC20" i="17"/>
  <c r="O58" i="5"/>
  <c r="AG43" i="5"/>
  <c r="BM8" i="17"/>
  <c r="BP27" i="17"/>
  <c r="AC44" i="5"/>
  <c r="BR19" i="17"/>
  <c r="CC14" i="17"/>
  <c r="BX10" i="17"/>
  <c r="AS48" i="5"/>
  <c r="BU25" i="17"/>
  <c r="BP15" i="17"/>
  <c r="CA9" i="17"/>
  <c r="CF18" i="17"/>
  <c r="AG42" i="5"/>
  <c r="AB40" i="5"/>
  <c r="BM11" i="17"/>
  <c r="BV23" i="17"/>
  <c r="BQ18" i="17"/>
  <c r="BQ16" i="17"/>
  <c r="BP9" i="17"/>
  <c r="AR49" i="5"/>
  <c r="CF12" i="17"/>
  <c r="CJ11" i="17"/>
  <c r="X45" i="5"/>
  <c r="BM13" i="17"/>
  <c r="X43" i="5"/>
  <c r="Y47" i="5"/>
  <c r="E55" i="7"/>
  <c r="D20" i="7"/>
  <c r="E50" i="7" s="1"/>
  <c r="AY20" i="17"/>
  <c r="Y49" i="5"/>
  <c r="BN19" i="17"/>
  <c r="CD18" i="17"/>
  <c r="AO48" i="5"/>
  <c r="J25" i="22"/>
  <c r="H25" i="22"/>
  <c r="E25" i="22"/>
  <c r="L15" i="21"/>
  <c r="G15" i="21"/>
  <c r="F25" i="22"/>
  <c r="K15" i="20"/>
  <c r="I25" i="21"/>
  <c r="H25" i="21"/>
  <c r="H25" i="18"/>
  <c r="E25" i="9"/>
  <c r="BL17" i="17"/>
  <c r="I25" i="20"/>
  <c r="E25" i="18"/>
  <c r="E32" i="9"/>
  <c r="E58" i="9"/>
  <c r="E43" i="9"/>
  <c r="E39" i="9"/>
  <c r="E36" i="9"/>
  <c r="E44" i="9"/>
  <c r="E40" i="9"/>
  <c r="E12" i="9"/>
  <c r="E19" i="9"/>
  <c r="E18" i="9"/>
  <c r="E59" i="9"/>
  <c r="E55" i="9"/>
  <c r="E48" i="9"/>
  <c r="E49" i="9"/>
  <c r="E45" i="9"/>
  <c r="K15" i="22"/>
  <c r="AE53" i="5"/>
  <c r="X58" i="5"/>
  <c r="J25" i="20"/>
  <c r="E47" i="9"/>
  <c r="E50" i="9"/>
  <c r="K25" i="22"/>
  <c r="E42" i="9"/>
  <c r="AG48" i="5"/>
  <c r="J18" i="7"/>
  <c r="J48" i="7" s="1"/>
  <c r="BO31" i="17"/>
  <c r="BV13" i="17"/>
  <c r="I50" i="5"/>
  <c r="X47" i="5"/>
  <c r="C59" i="7"/>
  <c r="D44" i="7"/>
  <c r="E59" i="7"/>
  <c r="D47" i="7"/>
  <c r="D49" i="7"/>
  <c r="G47" i="7"/>
  <c r="C46" i="7"/>
  <c r="G43" i="7"/>
  <c r="F41" i="7"/>
  <c r="C40" i="7"/>
  <c r="H54" i="7"/>
  <c r="G41" i="7"/>
  <c r="D46" i="7"/>
  <c r="C57" i="7"/>
  <c r="F45" i="7"/>
  <c r="C44" i="7"/>
  <c r="E56" i="7"/>
  <c r="F47" i="7"/>
  <c r="G46" i="7"/>
  <c r="D43" i="7"/>
  <c r="H46" i="7"/>
  <c r="E54" i="7"/>
  <c r="E57" i="7"/>
  <c r="C43" i="7"/>
  <c r="C54" i="7"/>
  <c r="D45" i="7"/>
  <c r="G45" i="7"/>
  <c r="F43" i="7"/>
  <c r="G48" i="7"/>
  <c r="C53" i="7"/>
  <c r="C55" i="7"/>
  <c r="F55" i="7"/>
  <c r="F53" i="7"/>
  <c r="F54" i="7"/>
  <c r="D41" i="7"/>
  <c r="F56" i="7"/>
  <c r="AJ53" i="5"/>
  <c r="AJ40" i="5"/>
  <c r="AJ36" i="5"/>
  <c r="BZ23" i="17"/>
  <c r="K24" i="7"/>
  <c r="BL19" i="17"/>
  <c r="V49" i="5"/>
  <c r="CI23" i="17"/>
  <c r="AS36" i="5"/>
  <c r="AS53" i="5"/>
  <c r="M24" i="7"/>
  <c r="E53" i="7"/>
  <c r="F48" i="7"/>
  <c r="G40" i="7"/>
  <c r="AA36" i="5"/>
  <c r="I26" i="7"/>
  <c r="I55" i="7" s="1"/>
  <c r="AA55" i="5"/>
  <c r="BQ25" i="17"/>
  <c r="AD47" i="5"/>
  <c r="I17" i="7"/>
  <c r="BS17" i="17"/>
  <c r="AO46" i="5"/>
  <c r="CD16" i="17"/>
  <c r="AN46" i="5"/>
  <c r="AF45" i="5"/>
  <c r="CD13" i="17"/>
  <c r="AO43" i="5"/>
  <c r="AN43" i="5"/>
  <c r="BS9" i="17"/>
  <c r="AC41" i="5"/>
  <c r="I9" i="7"/>
  <c r="AC20" i="5"/>
  <c r="AD41" i="5"/>
  <c r="BY16" i="17"/>
  <c r="AJ46" i="5"/>
  <c r="AI20" i="5"/>
  <c r="BU24" i="17"/>
  <c r="AE54" i="5"/>
  <c r="AE36" i="5"/>
  <c r="J25" i="7"/>
  <c r="BM9" i="17"/>
  <c r="X41" i="5"/>
  <c r="AL48" i="5"/>
  <c r="AL20" i="5"/>
  <c r="L30" i="7"/>
  <c r="CC29" i="17"/>
  <c r="W20" i="5"/>
  <c r="G57" i="7"/>
  <c r="G55" i="7"/>
  <c r="G53" i="7"/>
  <c r="G56" i="7"/>
  <c r="AD56" i="5"/>
  <c r="BT26" i="17"/>
  <c r="AD36" i="5"/>
  <c r="AD42" i="5"/>
  <c r="J27" i="7"/>
  <c r="C20" i="7"/>
  <c r="F50" i="5"/>
  <c r="AU20" i="17"/>
  <c r="E50" i="5"/>
  <c r="V42" i="5"/>
  <c r="BL11" i="17"/>
  <c r="AF49" i="5"/>
  <c r="BU19" i="17"/>
  <c r="AJ47" i="5"/>
  <c r="BY17" i="17"/>
  <c r="BO13" i="17"/>
  <c r="Y43" i="5"/>
  <c r="Y20" i="5"/>
  <c r="H13" i="7"/>
  <c r="AL43" i="5"/>
  <c r="AK20" i="5"/>
  <c r="AK43" i="5"/>
  <c r="K12" i="7"/>
  <c r="BP11" i="17"/>
  <c r="Z20" i="5"/>
  <c r="BP20" i="17" s="1"/>
  <c r="CF13" i="17"/>
  <c r="AN55" i="5"/>
  <c r="AN36" i="5"/>
  <c r="L26" i="7"/>
  <c r="CD25" i="17"/>
  <c r="AS41" i="5"/>
  <c r="CI24" i="17"/>
  <c r="AS54" i="5"/>
  <c r="AT55" i="5"/>
  <c r="AT36" i="5"/>
  <c r="CJ25" i="17"/>
  <c r="BZ19" i="17"/>
  <c r="AJ49" i="5"/>
  <c r="AJ20" i="5"/>
  <c r="AK49" i="5"/>
  <c r="CD17" i="17"/>
  <c r="AN47" i="5"/>
  <c r="AO47" i="5"/>
  <c r="K15" i="7"/>
  <c r="AL45" i="5"/>
  <c r="CA15" i="17"/>
  <c r="AK45" i="5"/>
  <c r="BQ14" i="17"/>
  <c r="AA20" i="5"/>
  <c r="AB44" i="5"/>
  <c r="BW11" i="17"/>
  <c r="J11" i="7"/>
  <c r="AH42" i="5"/>
  <c r="AG20" i="5"/>
  <c r="AP36" i="5"/>
  <c r="M27" i="7"/>
  <c r="CF26" i="17"/>
  <c r="M25" i="7"/>
  <c r="AT44" i="5"/>
  <c r="CJ28" i="17"/>
  <c r="BM17" i="17"/>
  <c r="BM12" i="17"/>
  <c r="BU13" i="17"/>
  <c r="AF43" i="5"/>
  <c r="AE20" i="5"/>
  <c r="BU20" i="17" s="1"/>
  <c r="Q58" i="5"/>
  <c r="I58" i="5"/>
  <c r="M58" i="5"/>
  <c r="E58" i="5"/>
  <c r="AS20" i="5"/>
  <c r="AT43" i="5"/>
  <c r="AS43" i="5"/>
  <c r="CG27" i="17"/>
  <c r="AQ36" i="5"/>
  <c r="M28" i="7"/>
  <c r="CK19" i="17"/>
  <c r="AU20" i="5"/>
  <c r="BD20" i="17"/>
  <c r="N50" i="5"/>
  <c r="V40" i="5"/>
  <c r="V20" i="5"/>
  <c r="BL8" i="17"/>
  <c r="AG36" i="5"/>
  <c r="AG44" i="5"/>
  <c r="I29" i="7"/>
  <c r="Z36" i="5"/>
  <c r="BP28" i="17"/>
  <c r="AB48" i="5"/>
  <c r="BR18" i="17"/>
  <c r="AC48" i="5"/>
  <c r="BS16" i="17"/>
  <c r="AC46" i="5"/>
  <c r="I16" i="7"/>
  <c r="AD46" i="5"/>
  <c r="AF20" i="5"/>
  <c r="BV20" i="17" s="1"/>
  <c r="BV14" i="17"/>
  <c r="AF44" i="5"/>
  <c r="AN20" i="5"/>
  <c r="CD9" i="17"/>
  <c r="AO41" i="5"/>
  <c r="AL44" i="5"/>
  <c r="L29" i="7"/>
  <c r="CB28" i="17"/>
  <c r="L25" i="7"/>
  <c r="AM54" i="5"/>
  <c r="CC24" i="17"/>
  <c r="AM36" i="5"/>
  <c r="Y45" i="5"/>
  <c r="BO15" i="17"/>
  <c r="H15" i="7"/>
  <c r="G20" i="7"/>
  <c r="BK20" i="17"/>
  <c r="X44" i="5"/>
  <c r="BM14" i="17"/>
  <c r="K14" i="7"/>
  <c r="AK44" i="5"/>
  <c r="CA14" i="17"/>
  <c r="AB20" i="5"/>
  <c r="AR41" i="5"/>
  <c r="CG9" i="17"/>
  <c r="CK11" i="17"/>
  <c r="AT47" i="5"/>
  <c r="M17" i="7"/>
  <c r="AS47" i="5"/>
  <c r="CI17" i="17"/>
  <c r="CH28" i="17"/>
  <c r="AR36" i="5"/>
  <c r="AR44" i="5"/>
  <c r="M29" i="7"/>
  <c r="CB23" i="17"/>
  <c r="AL36" i="5"/>
  <c r="AL40" i="5"/>
  <c r="L24" i="7"/>
  <c r="AU57" i="5"/>
  <c r="BU26" i="17"/>
  <c r="BW26" i="17"/>
  <c r="AF48" i="5"/>
  <c r="AH45" i="5"/>
  <c r="E45" i="8"/>
  <c r="H44" i="8"/>
  <c r="E41" i="8"/>
  <c r="I49" i="8"/>
  <c r="F47" i="8"/>
  <c r="B9" i="8"/>
  <c r="H42" i="8"/>
  <c r="B14" i="8"/>
  <c r="H46" i="8"/>
  <c r="H40" i="8"/>
  <c r="C30" i="8"/>
  <c r="E47" i="8"/>
  <c r="M49" i="8"/>
  <c r="L47" i="8"/>
  <c r="C18" i="8"/>
  <c r="C15" i="8"/>
  <c r="H43" i="8"/>
  <c r="G45" i="8"/>
  <c r="K44" i="8"/>
  <c r="B25" i="8"/>
  <c r="C19" i="8"/>
  <c r="M45" i="8"/>
  <c r="J48" i="8"/>
  <c r="B17" i="8"/>
  <c r="C10" i="8"/>
  <c r="L44" i="8"/>
  <c r="C11" i="8"/>
  <c r="B48" i="8"/>
  <c r="C27" i="8"/>
  <c r="J42" i="8"/>
  <c r="B26" i="8"/>
  <c r="L42" i="8"/>
  <c r="C17" i="8"/>
  <c r="G49" i="8"/>
  <c r="E44" i="8"/>
  <c r="B19" i="8"/>
  <c r="M44" i="8"/>
  <c r="H41" i="8"/>
  <c r="J46" i="8"/>
  <c r="G47" i="8"/>
  <c r="F42" i="8"/>
  <c r="G42" i="8"/>
  <c r="J41" i="8"/>
  <c r="L46" i="8"/>
  <c r="M41" i="8"/>
  <c r="B18" i="8"/>
  <c r="C29" i="8"/>
  <c r="F45" i="8"/>
  <c r="C13" i="8"/>
  <c r="G46" i="8"/>
  <c r="I42" i="8"/>
  <c r="L41" i="8"/>
  <c r="B12" i="8"/>
  <c r="I45" i="8"/>
  <c r="J47" i="8"/>
  <c r="B27" i="8"/>
  <c r="E43" i="8"/>
  <c r="K48" i="8"/>
  <c r="K45" i="8"/>
  <c r="E42" i="8"/>
  <c r="M46" i="8"/>
  <c r="E37" i="8"/>
  <c r="K40" i="8"/>
  <c r="M48" i="8"/>
  <c r="F46" i="8"/>
  <c r="G44" i="8"/>
  <c r="L43" i="8"/>
  <c r="H49" i="8"/>
  <c r="I40" i="8"/>
  <c r="I44" i="8"/>
  <c r="I48" i="8"/>
  <c r="G41" i="8"/>
  <c r="J49" i="8"/>
  <c r="K47" i="8"/>
  <c r="I46" i="8"/>
  <c r="M47" i="8"/>
  <c r="C24" i="8"/>
  <c r="F44" i="8"/>
  <c r="K42" i="8"/>
  <c r="H48" i="8"/>
  <c r="B30" i="8"/>
  <c r="B15" i="8"/>
  <c r="B13" i="8"/>
  <c r="E40" i="8"/>
  <c r="K43" i="8"/>
  <c r="J45" i="8"/>
  <c r="C26" i="8"/>
  <c r="L48" i="8"/>
  <c r="C14" i="8"/>
  <c r="E48" i="8"/>
  <c r="F40" i="8"/>
  <c r="E21" i="8"/>
  <c r="L40" i="8"/>
  <c r="B28" i="8"/>
  <c r="C25" i="8"/>
  <c r="L49" i="8"/>
  <c r="L45" i="8"/>
  <c r="C9" i="8"/>
  <c r="J44" i="8"/>
  <c r="J43" i="8"/>
  <c r="H45" i="8"/>
  <c r="B8" i="8"/>
  <c r="K49" i="8"/>
  <c r="I43" i="8"/>
  <c r="M40" i="8"/>
  <c r="B16" i="8"/>
  <c r="B24" i="8"/>
  <c r="G40" i="8"/>
  <c r="G43" i="8"/>
  <c r="F41" i="8"/>
  <c r="J40" i="8"/>
  <c r="F48" i="8"/>
  <c r="H47" i="8"/>
  <c r="F49" i="8"/>
  <c r="I41" i="8"/>
  <c r="E49" i="8"/>
  <c r="C28" i="8"/>
  <c r="M43" i="8"/>
  <c r="K41" i="8"/>
  <c r="B10" i="8"/>
  <c r="E46" i="8"/>
  <c r="B11" i="8"/>
  <c r="F43" i="8"/>
  <c r="C12" i="8"/>
  <c r="I47" i="8"/>
  <c r="B29" i="8"/>
  <c r="C16" i="8"/>
  <c r="M42" i="8"/>
  <c r="K46" i="8"/>
  <c r="I44" i="7" l="1"/>
  <c r="H48" i="7"/>
  <c r="AV50" i="5"/>
  <c r="BB56" i="9"/>
  <c r="Z50" i="5"/>
  <c r="AP50" i="5"/>
  <c r="BB28" i="9"/>
  <c r="BB53" i="9"/>
  <c r="BB32" i="9"/>
  <c r="BB44" i="9"/>
  <c r="BB54" i="9"/>
  <c r="BB10" i="9"/>
  <c r="S25" i="9"/>
  <c r="AQ50" i="5"/>
  <c r="M49" i="7"/>
  <c r="AA50" i="5"/>
  <c r="D8" i="8"/>
  <c r="V50" i="5"/>
  <c r="W50" i="5"/>
  <c r="L42" i="7"/>
  <c r="BT20" i="17"/>
  <c r="AE50" i="5"/>
  <c r="AM50" i="5"/>
  <c r="AU50" i="5"/>
  <c r="D13" i="8"/>
  <c r="D10" i="8"/>
  <c r="D11" i="8"/>
  <c r="D15" i="8"/>
  <c r="D16" i="8"/>
  <c r="M46" i="7"/>
  <c r="L46" i="7"/>
  <c r="F50" i="7"/>
  <c r="N37" i="8"/>
  <c r="AU59" i="5"/>
  <c r="AU58" i="5" s="1"/>
  <c r="AT59" i="5"/>
  <c r="AT58" i="5" s="1"/>
  <c r="AO59" i="5"/>
  <c r="L20" i="7"/>
  <c r="I53" i="7"/>
  <c r="I40" i="7"/>
  <c r="I41" i="7"/>
  <c r="N36" i="8"/>
  <c r="D24" i="8"/>
  <c r="D27" i="8"/>
  <c r="D26" i="8"/>
  <c r="D29" i="8"/>
  <c r="D28" i="8"/>
  <c r="D25" i="8"/>
  <c r="D30" i="8"/>
  <c r="N20" i="8"/>
  <c r="D9" i="8"/>
  <c r="D19" i="8"/>
  <c r="D14" i="8"/>
  <c r="D12" i="8"/>
  <c r="D17" i="8"/>
  <c r="D18" i="8"/>
  <c r="BB8" i="9"/>
  <c r="BB37" i="9"/>
  <c r="BB59" i="9"/>
  <c r="CH20" i="17"/>
  <c r="CJ20" i="17"/>
  <c r="BB33" i="9"/>
  <c r="BB9" i="9"/>
  <c r="BB46" i="9"/>
  <c r="BB17" i="9"/>
  <c r="BB19" i="9"/>
  <c r="BB43" i="9"/>
  <c r="BB14" i="9"/>
  <c r="BB34" i="9"/>
  <c r="BB5" i="9"/>
  <c r="BB48" i="9"/>
  <c r="BB13" i="9"/>
  <c r="BB52" i="9"/>
  <c r="BB58" i="9"/>
  <c r="BB25" i="9"/>
  <c r="BB16" i="9"/>
  <c r="BB24" i="9"/>
  <c r="BB50" i="9"/>
  <c r="BB31" i="9"/>
  <c r="BB45" i="9"/>
  <c r="BB29" i="9"/>
  <c r="BB55" i="9"/>
  <c r="BB47" i="9"/>
  <c r="BB41" i="9"/>
  <c r="BB20" i="9"/>
  <c r="BB21" i="9"/>
  <c r="BB18" i="9"/>
  <c r="BB35" i="9"/>
  <c r="BB27" i="9"/>
  <c r="K46" i="7"/>
  <c r="K42" i="7"/>
  <c r="CE20" i="17"/>
  <c r="L56" i="7"/>
  <c r="CK31" i="17"/>
  <c r="CB20" i="17"/>
  <c r="CA31" i="17"/>
  <c r="S44" i="9"/>
  <c r="S17" i="9"/>
  <c r="S40" i="9"/>
  <c r="S27" i="9"/>
  <c r="S34" i="9"/>
  <c r="S10" i="9"/>
  <c r="L49" i="7"/>
  <c r="J43" i="7"/>
  <c r="L47" i="7"/>
  <c r="I43" i="7"/>
  <c r="K47" i="7"/>
  <c r="H58" i="7"/>
  <c r="S56" i="9"/>
  <c r="S20" i="9"/>
  <c r="S26" i="9"/>
  <c r="S15" i="9"/>
  <c r="S14" i="9"/>
  <c r="S50" i="9"/>
  <c r="L43" i="7"/>
  <c r="K49" i="7"/>
  <c r="S43" i="9"/>
  <c r="S31" i="9"/>
  <c r="S16" i="9"/>
  <c r="S30" i="9"/>
  <c r="AB59" i="5"/>
  <c r="AB58" i="5" s="1"/>
  <c r="K45" i="7"/>
  <c r="S47" i="9"/>
  <c r="S53" i="9"/>
  <c r="S8" i="9"/>
  <c r="S33" i="9"/>
  <c r="AK58" i="5"/>
  <c r="T4" i="9"/>
  <c r="T13" i="9" s="1"/>
  <c r="S37" i="9"/>
  <c r="S5" i="9"/>
  <c r="S12" i="9"/>
  <c r="S24" i="9"/>
  <c r="S54" i="9"/>
  <c r="S21" i="9"/>
  <c r="BB57" i="9"/>
  <c r="BB11" i="9"/>
  <c r="BB61" i="9"/>
  <c r="BB39" i="9"/>
  <c r="M48" i="7"/>
  <c r="BB40" i="9"/>
  <c r="BB15" i="9"/>
  <c r="CG20" i="17"/>
  <c r="CF20" i="17"/>
  <c r="N46" i="8"/>
  <c r="K41" i="7"/>
  <c r="BS31" i="17"/>
  <c r="CC20" i="17"/>
  <c r="N40" i="8"/>
  <c r="J40" i="7"/>
  <c r="BY31" i="17"/>
  <c r="BX20" i="17"/>
  <c r="N49" i="8"/>
  <c r="H43" i="7"/>
  <c r="BZ20" i="17"/>
  <c r="D58" i="7"/>
  <c r="M45" i="7"/>
  <c r="N48" i="8"/>
  <c r="CE31" i="17"/>
  <c r="I42" i="7"/>
  <c r="K44" i="7"/>
  <c r="AO50" i="5"/>
  <c r="AH58" i="5"/>
  <c r="B56" i="8"/>
  <c r="B57" i="8"/>
  <c r="N45" i="8"/>
  <c r="C55" i="8"/>
  <c r="AF59" i="5"/>
  <c r="AF58" i="5" s="1"/>
  <c r="BX31" i="17"/>
  <c r="L57" i="7"/>
  <c r="I49" i="7"/>
  <c r="M55" i="7"/>
  <c r="S11" i="9"/>
  <c r="S19" i="9"/>
  <c r="S36" i="9"/>
  <c r="S18" i="9"/>
  <c r="S29" i="9"/>
  <c r="S52" i="9"/>
  <c r="S49" i="9"/>
  <c r="S55" i="9"/>
  <c r="S48" i="9"/>
  <c r="S57" i="9"/>
  <c r="S42" i="9"/>
  <c r="S45" i="9"/>
  <c r="S35" i="9"/>
  <c r="S61" i="9"/>
  <c r="S28" i="9"/>
  <c r="S41" i="9"/>
  <c r="S58" i="9"/>
  <c r="S32" i="9"/>
  <c r="S39" i="9"/>
  <c r="S46" i="9"/>
  <c r="S13" i="9"/>
  <c r="S59" i="9"/>
  <c r="AC58" i="5"/>
  <c r="BB30" i="9"/>
  <c r="BB12" i="9"/>
  <c r="BB42" i="9"/>
  <c r="BB49" i="9"/>
  <c r="BB26" i="9"/>
  <c r="F58" i="7"/>
  <c r="N41" i="8"/>
  <c r="K48" i="7"/>
  <c r="C58" i="7"/>
  <c r="G58" i="7"/>
  <c r="E58" i="7"/>
  <c r="N43" i="8"/>
  <c r="N47" i="8"/>
  <c r="B58" i="8"/>
  <c r="N42" i="8"/>
  <c r="C58" i="8"/>
  <c r="C56" i="8"/>
  <c r="C53" i="8"/>
  <c r="C57" i="8"/>
  <c r="N44" i="8"/>
  <c r="B53" i="8"/>
  <c r="C54" i="8"/>
  <c r="B55" i="8"/>
  <c r="B54" i="8"/>
  <c r="AL50" i="5"/>
  <c r="AL59" i="5"/>
  <c r="AL58" i="5" s="1"/>
  <c r="CB31" i="17"/>
  <c r="L36" i="7"/>
  <c r="I45" i="7"/>
  <c r="H45" i="7"/>
  <c r="AT50" i="5"/>
  <c r="CJ31" i="17"/>
  <c r="K20" i="7"/>
  <c r="CA20" i="17"/>
  <c r="L44" i="7"/>
  <c r="CI20" i="17"/>
  <c r="M20" i="7"/>
  <c r="AK50" i="5"/>
  <c r="BS20" i="17"/>
  <c r="I20" i="7"/>
  <c r="G50" i="7"/>
  <c r="CK20" i="17"/>
  <c r="AD50" i="5"/>
  <c r="J36" i="7"/>
  <c r="BT31" i="17"/>
  <c r="AD59" i="5"/>
  <c r="AD58" i="5" s="1"/>
  <c r="M44" i="7"/>
  <c r="K43" i="7"/>
  <c r="J46" i="7"/>
  <c r="I46" i="7"/>
  <c r="I36" i="7"/>
  <c r="Z59" i="5"/>
  <c r="Z58" i="5" s="1"/>
  <c r="BP31" i="17"/>
  <c r="M42" i="7"/>
  <c r="M56" i="7"/>
  <c r="BQ20" i="17"/>
  <c r="AB50" i="5"/>
  <c r="M47" i="7"/>
  <c r="AF50" i="5"/>
  <c r="M53" i="7"/>
  <c r="M40" i="7"/>
  <c r="K40" i="7"/>
  <c r="K53" i="7"/>
  <c r="CC31" i="17"/>
  <c r="AM59" i="5"/>
  <c r="AM58" i="5" s="1"/>
  <c r="M43" i="7"/>
  <c r="M57" i="7"/>
  <c r="M36" i="7"/>
  <c r="CF31" i="17"/>
  <c r="AP59" i="5"/>
  <c r="H20" i="7"/>
  <c r="H50" i="7" s="1"/>
  <c r="BO20" i="17"/>
  <c r="BQ31" i="17"/>
  <c r="AA59" i="5"/>
  <c r="AA58" i="5" s="1"/>
  <c r="CH31" i="17"/>
  <c r="AR50" i="5"/>
  <c r="AR59" i="5"/>
  <c r="CG31" i="17"/>
  <c r="AQ59" i="5"/>
  <c r="BW20" i="17"/>
  <c r="J20" i="7"/>
  <c r="AH50" i="5"/>
  <c r="BM20" i="17"/>
  <c r="X50" i="5"/>
  <c r="AI50" i="5"/>
  <c r="BY20" i="17"/>
  <c r="AS50" i="5"/>
  <c r="CI31" i="17"/>
  <c r="AS59" i="5"/>
  <c r="K36" i="7"/>
  <c r="BZ31" i="17"/>
  <c r="AJ50" i="5"/>
  <c r="AJ59" i="5"/>
  <c r="AJ58" i="5" s="1"/>
  <c r="CD20" i="17"/>
  <c r="BW31" i="17"/>
  <c r="AG50" i="5"/>
  <c r="AG59" i="5"/>
  <c r="AG58" i="5" s="1"/>
  <c r="Y50" i="5"/>
  <c r="D50" i="7"/>
  <c r="C50" i="7"/>
  <c r="J54" i="7"/>
  <c r="J41" i="7"/>
  <c r="L40" i="7"/>
  <c r="L53" i="7"/>
  <c r="M41" i="7"/>
  <c r="M54" i="7"/>
  <c r="L55" i="7"/>
  <c r="J42" i="7"/>
  <c r="J56" i="7"/>
  <c r="L45" i="7"/>
  <c r="I47" i="7"/>
  <c r="J47" i="7"/>
  <c r="BR20" i="17"/>
  <c r="AC50" i="5"/>
  <c r="L54" i="7"/>
  <c r="L41" i="7"/>
  <c r="BL20" i="17"/>
  <c r="CD31" i="17"/>
  <c r="AN59" i="5"/>
  <c r="AN50" i="5"/>
  <c r="AE59" i="5"/>
  <c r="AE58" i="5" s="1"/>
  <c r="BU31" i="17"/>
  <c r="E50" i="8"/>
  <c r="H50" i="8"/>
  <c r="B44" i="8"/>
  <c r="C41" i="8"/>
  <c r="L50" i="8"/>
  <c r="K50" i="8"/>
  <c r="B40" i="8"/>
  <c r="C47" i="8"/>
  <c r="B20" i="8"/>
  <c r="C43" i="8"/>
  <c r="B42" i="8"/>
  <c r="C44" i="8"/>
  <c r="C36" i="8"/>
  <c r="B47" i="8"/>
  <c r="M50" i="8"/>
  <c r="G50" i="8"/>
  <c r="F50" i="8"/>
  <c r="C48" i="8"/>
  <c r="C46" i="8"/>
  <c r="B45" i="8"/>
  <c r="C42" i="8"/>
  <c r="C45" i="8"/>
  <c r="F37" i="8"/>
  <c r="B41" i="8"/>
  <c r="C49" i="8"/>
  <c r="I50" i="8"/>
  <c r="B49" i="8"/>
  <c r="B46" i="8"/>
  <c r="B43" i="8"/>
  <c r="B36" i="8"/>
  <c r="C20" i="8"/>
  <c r="C40" i="8"/>
  <c r="J50" i="8"/>
  <c r="T42" i="9" l="1"/>
  <c r="T50" i="9"/>
  <c r="D46" i="8"/>
  <c r="L57" i="8"/>
  <c r="L54" i="8"/>
  <c r="L53" i="8"/>
  <c r="L58" i="8"/>
  <c r="L56" i="8"/>
  <c r="L55" i="8"/>
  <c r="L59" i="8"/>
  <c r="M57" i="8"/>
  <c r="M55" i="8"/>
  <c r="M53" i="8"/>
  <c r="M54" i="8"/>
  <c r="M56" i="8"/>
  <c r="M58" i="8"/>
  <c r="M59" i="8"/>
  <c r="AS58" i="5"/>
  <c r="AN58" i="5"/>
  <c r="AQ58" i="5"/>
  <c r="AO58" i="5"/>
  <c r="AR58" i="5"/>
  <c r="AP58" i="5"/>
  <c r="D40" i="8"/>
  <c r="D48" i="8"/>
  <c r="D43" i="8"/>
  <c r="D49" i="8"/>
  <c r="D47" i="8"/>
  <c r="D41" i="8"/>
  <c r="D42" i="8"/>
  <c r="D45" i="8"/>
  <c r="D44" i="8"/>
  <c r="D36" i="8"/>
  <c r="D53" i="8"/>
  <c r="D20" i="8"/>
  <c r="T57" i="9"/>
  <c r="T39" i="9"/>
  <c r="T59" i="9"/>
  <c r="T44" i="9"/>
  <c r="T48" i="9"/>
  <c r="T27" i="9"/>
  <c r="T10" i="9"/>
  <c r="T16" i="9"/>
  <c r="T30" i="9"/>
  <c r="T5" i="9"/>
  <c r="T11" i="9"/>
  <c r="T45" i="9"/>
  <c r="T53" i="9"/>
  <c r="T56" i="9"/>
  <c r="T49" i="9"/>
  <c r="T61" i="9"/>
  <c r="T17" i="9"/>
  <c r="T9" i="9"/>
  <c r="T31" i="9"/>
  <c r="T26" i="9"/>
  <c r="T15" i="9"/>
  <c r="T54" i="9"/>
  <c r="T34" i="9"/>
  <c r="T25" i="9"/>
  <c r="T35" i="9"/>
  <c r="T33" i="9"/>
  <c r="T46" i="9"/>
  <c r="T52" i="9"/>
  <c r="T43" i="9"/>
  <c r="D56" i="8"/>
  <c r="T37" i="9"/>
  <c r="T29" i="9"/>
  <c r="U4" i="9"/>
  <c r="U9" i="9" s="1"/>
  <c r="T32" i="9"/>
  <c r="T19" i="9"/>
  <c r="T40" i="9"/>
  <c r="T18" i="9"/>
  <c r="T21" i="9"/>
  <c r="T20" i="9"/>
  <c r="T47" i="9"/>
  <c r="T12" i="9"/>
  <c r="T36" i="9"/>
  <c r="T58" i="9"/>
  <c r="T14" i="9"/>
  <c r="T8" i="9"/>
  <c r="T55" i="9"/>
  <c r="T24" i="9"/>
  <c r="T28" i="9"/>
  <c r="T41" i="9"/>
  <c r="E53" i="8"/>
  <c r="E57" i="8"/>
  <c r="E56" i="8"/>
  <c r="E54" i="8"/>
  <c r="D57" i="8"/>
  <c r="D55" i="8"/>
  <c r="E55" i="8"/>
  <c r="U11" i="9"/>
  <c r="U53" i="9"/>
  <c r="D58" i="8"/>
  <c r="D54" i="8"/>
  <c r="C59" i="8"/>
  <c r="N50" i="8"/>
  <c r="B59" i="8"/>
  <c r="M59" i="7"/>
  <c r="M58" i="7" s="1"/>
  <c r="M50" i="7"/>
  <c r="J50" i="7"/>
  <c r="J59" i="7"/>
  <c r="J58" i="7" s="1"/>
  <c r="I59" i="7"/>
  <c r="I58" i="7" s="1"/>
  <c r="I50" i="7"/>
  <c r="L59" i="7"/>
  <c r="L58" i="7" s="1"/>
  <c r="L50" i="7"/>
  <c r="K59" i="7"/>
  <c r="K58" i="7" s="1"/>
  <c r="K50" i="7"/>
  <c r="B50" i="8"/>
  <c r="C50" i="8"/>
  <c r="U13" i="9" l="1"/>
  <c r="U24" i="9"/>
  <c r="U29" i="9"/>
  <c r="U40" i="9"/>
  <c r="U15" i="9"/>
  <c r="U54" i="9"/>
  <c r="U59" i="9"/>
  <c r="U26" i="9"/>
  <c r="U42" i="9"/>
  <c r="U47" i="9"/>
  <c r="U36" i="9"/>
  <c r="U31" i="9"/>
  <c r="U27" i="9"/>
  <c r="U20" i="9"/>
  <c r="U5" i="9"/>
  <c r="U44" i="9"/>
  <c r="U41" i="9"/>
  <c r="U50" i="9"/>
  <c r="U45" i="9"/>
  <c r="U28" i="9"/>
  <c r="U61" i="9"/>
  <c r="V4" i="9"/>
  <c r="V54" i="9" s="1"/>
  <c r="U43" i="9"/>
  <c r="U46" i="9"/>
  <c r="U16" i="9"/>
  <c r="U49" i="9"/>
  <c r="U17" i="9"/>
  <c r="U37" i="9"/>
  <c r="U33" i="9"/>
  <c r="U48" i="9"/>
  <c r="U52" i="9"/>
  <c r="U21" i="9"/>
  <c r="U58" i="9"/>
  <c r="U18" i="9"/>
  <c r="U32" i="9"/>
  <c r="U34" i="9"/>
  <c r="U30" i="9"/>
  <c r="U25" i="9"/>
  <c r="U19" i="9"/>
  <c r="U57" i="9"/>
  <c r="U55" i="9"/>
  <c r="U56" i="9"/>
  <c r="U8" i="9"/>
  <c r="U35" i="9"/>
  <c r="U12" i="9"/>
  <c r="U10" i="9"/>
  <c r="U39" i="9"/>
  <c r="U14" i="9"/>
  <c r="K58" i="8"/>
  <c r="K54" i="8"/>
  <c r="K53" i="8"/>
  <c r="K57" i="8"/>
  <c r="K56" i="8"/>
  <c r="K55" i="8"/>
  <c r="K59" i="8"/>
  <c r="H54" i="8"/>
  <c r="H53" i="8"/>
  <c r="H57" i="8"/>
  <c r="H58" i="8"/>
  <c r="H55" i="8"/>
  <c r="H56" i="8"/>
  <c r="H59" i="8"/>
  <c r="J56" i="8"/>
  <c r="J59" i="8"/>
  <c r="J53" i="8"/>
  <c r="J58" i="8"/>
  <c r="J55" i="8"/>
  <c r="J57" i="8"/>
  <c r="J54" i="8"/>
  <c r="G56" i="8"/>
  <c r="G55" i="8"/>
  <c r="G59" i="8"/>
  <c r="G58" i="8"/>
  <c r="G57" i="8"/>
  <c r="G53" i="8"/>
  <c r="G54" i="8"/>
  <c r="I55" i="8"/>
  <c r="N55" i="8" s="1"/>
  <c r="I56" i="8"/>
  <c r="N56" i="8" s="1"/>
  <c r="I57" i="8"/>
  <c r="N57" i="8" s="1"/>
  <c r="I59" i="8"/>
  <c r="N59" i="8" s="1"/>
  <c r="I53" i="8"/>
  <c r="N53" i="8" s="1"/>
  <c r="I54" i="8"/>
  <c r="N54" i="8" s="1"/>
  <c r="I58" i="8"/>
  <c r="N58" i="8" s="1"/>
  <c r="F56" i="8"/>
  <c r="F57" i="8"/>
  <c r="F58" i="8"/>
  <c r="F59" i="8"/>
  <c r="F55" i="8"/>
  <c r="F54" i="8"/>
  <c r="F53" i="8"/>
  <c r="D50" i="8"/>
  <c r="D59" i="8"/>
  <c r="V56" i="9" l="1"/>
  <c r="V47" i="9"/>
  <c r="V45" i="9"/>
  <c r="V17" i="9"/>
  <c r="V57" i="9"/>
  <c r="V49" i="9"/>
  <c r="V9" i="9"/>
  <c r="V5" i="9"/>
  <c r="V20" i="9"/>
  <c r="V26" i="9"/>
  <c r="V55" i="9"/>
  <c r="V43" i="9"/>
  <c r="V14" i="9"/>
  <c r="V13" i="9"/>
  <c r="V46" i="9"/>
  <c r="V24" i="9"/>
  <c r="V61" i="9"/>
  <c r="V27" i="9"/>
  <c r="V44" i="9"/>
  <c r="V32" i="9"/>
  <c r="V35" i="9"/>
  <c r="V41" i="9"/>
  <c r="V15" i="9"/>
  <c r="V12" i="9"/>
  <c r="V39" i="9"/>
  <c r="V40" i="9"/>
  <c r="V19" i="9"/>
  <c r="V37" i="9"/>
  <c r="V28" i="9"/>
  <c r="V52" i="9"/>
  <c r="V16" i="9"/>
  <c r="V59" i="9"/>
  <c r="V42" i="9"/>
  <c r="V58" i="9"/>
  <c r="V34" i="9"/>
  <c r="V8" i="9"/>
  <c r="V25" i="9"/>
  <c r="V33" i="9"/>
  <c r="V53" i="9"/>
  <c r="V48" i="9"/>
  <c r="V36" i="9"/>
  <c r="W4" i="9"/>
  <c r="W16" i="9" s="1"/>
  <c r="V21" i="9"/>
  <c r="V30" i="9"/>
  <c r="V10" i="9"/>
  <c r="V31" i="9"/>
  <c r="V11" i="9"/>
  <c r="V29" i="9"/>
  <c r="V18" i="9"/>
  <c r="V50" i="9"/>
  <c r="E58" i="8"/>
  <c r="W8" i="9"/>
  <c r="W27" i="9"/>
  <c r="W35" i="9" l="1"/>
  <c r="W30" i="9"/>
  <c r="W47" i="9"/>
  <c r="W26" i="9"/>
  <c r="W12" i="9"/>
  <c r="W14" i="9"/>
  <c r="W54" i="9"/>
  <c r="W31" i="9"/>
  <c r="W41" i="9"/>
  <c r="W37" i="9"/>
  <c r="W49" i="9"/>
  <c r="W24" i="9"/>
  <c r="W17" i="9"/>
  <c r="W45" i="9"/>
  <c r="W9" i="9"/>
  <c r="W40" i="9"/>
  <c r="W29" i="9"/>
  <c r="W32" i="9"/>
  <c r="W13" i="9"/>
  <c r="W21" i="9"/>
  <c r="X4" i="9"/>
  <c r="X17" i="9" s="1"/>
  <c r="W44" i="9"/>
  <c r="W58" i="9"/>
  <c r="W55" i="9"/>
  <c r="W52" i="9"/>
  <c r="W25" i="9"/>
  <c r="W15" i="9"/>
  <c r="W39" i="9"/>
  <c r="W57" i="9"/>
  <c r="W33" i="9"/>
  <c r="W11" i="9"/>
  <c r="W53" i="9"/>
  <c r="W5" i="9"/>
  <c r="W34" i="9"/>
  <c r="W56" i="9"/>
  <c r="W61" i="9"/>
  <c r="W18" i="9"/>
  <c r="W28" i="9"/>
  <c r="W10" i="9"/>
  <c r="W48" i="9"/>
  <c r="W50" i="9"/>
  <c r="W42" i="9"/>
  <c r="W20" i="9"/>
  <c r="W36" i="9"/>
  <c r="W43" i="9"/>
  <c r="W46" i="9"/>
  <c r="W19" i="9"/>
  <c r="W59" i="9"/>
  <c r="E59" i="8"/>
  <c r="X18" i="9"/>
  <c r="X29" i="9" l="1"/>
  <c r="X55" i="9"/>
  <c r="X11" i="9"/>
  <c r="X15" i="9"/>
  <c r="X54" i="9"/>
  <c r="X26" i="9"/>
  <c r="X35" i="9"/>
  <c r="X9" i="9"/>
  <c r="X32" i="9"/>
  <c r="X10" i="9"/>
  <c r="X14" i="9"/>
  <c r="X37" i="9"/>
  <c r="X42" i="9"/>
  <c r="X16" i="9"/>
  <c r="X20" i="9"/>
  <c r="X8" i="9"/>
  <c r="X40" i="9"/>
  <c r="Y4" i="9"/>
  <c r="Y46" i="9" s="1"/>
  <c r="X53" i="9"/>
  <c r="X34" i="9"/>
  <c r="X19" i="9"/>
  <c r="X30" i="9"/>
  <c r="X48" i="9"/>
  <c r="X50" i="9"/>
  <c r="X61" i="9"/>
  <c r="X58" i="9"/>
  <c r="X46" i="9"/>
  <c r="X44" i="9"/>
  <c r="X27" i="9"/>
  <c r="X5" i="9"/>
  <c r="X12" i="9"/>
  <c r="X31" i="9"/>
  <c r="X59" i="9"/>
  <c r="X28" i="9"/>
  <c r="X41" i="9"/>
  <c r="X45" i="9"/>
  <c r="X47" i="9"/>
  <c r="X21" i="9"/>
  <c r="X52" i="9"/>
  <c r="X36" i="9"/>
  <c r="X33" i="9"/>
  <c r="X39" i="9"/>
  <c r="X24" i="9"/>
  <c r="X56" i="9"/>
  <c r="X49" i="9"/>
  <c r="X25" i="9"/>
  <c r="X13" i="9"/>
  <c r="X43" i="9"/>
  <c r="X57" i="9"/>
  <c r="Y40" i="9"/>
  <c r="Y59" i="9"/>
  <c r="Y42" i="9"/>
  <c r="Y18" i="9"/>
  <c r="Y41" i="9"/>
  <c r="Y47" i="9"/>
  <c r="Y54" i="9"/>
  <c r="Y31" i="9"/>
  <c r="Y24" i="9"/>
  <c r="Y19" i="9"/>
  <c r="Y15" i="9"/>
  <c r="Y45" i="9"/>
  <c r="Y39" i="9"/>
  <c r="Y56" i="9"/>
  <c r="Y25" i="9" l="1"/>
  <c r="Y12" i="9"/>
  <c r="Y50" i="9"/>
  <c r="Y21" i="9"/>
  <c r="Y43" i="9"/>
  <c r="Y53" i="9"/>
  <c r="Y35" i="9"/>
  <c r="Y44" i="9"/>
  <c r="Y5" i="9"/>
  <c r="Y9" i="9"/>
  <c r="Y36" i="9"/>
  <c r="Y61" i="9"/>
  <c r="Y34" i="9"/>
  <c r="Y14" i="9"/>
  <c r="Y57" i="9"/>
  <c r="Y26" i="9"/>
  <c r="Y8" i="9"/>
  <c r="Y28" i="9"/>
  <c r="Y58" i="9"/>
  <c r="Z4" i="9"/>
  <c r="Z35" i="9" s="1"/>
  <c r="Y16" i="9"/>
  <c r="Y29" i="9"/>
  <c r="Y52" i="9"/>
  <c r="Y17" i="9"/>
  <c r="Y32" i="9"/>
  <c r="Y48" i="9"/>
  <c r="Y37" i="9"/>
  <c r="Y10" i="9"/>
  <c r="Y49" i="9"/>
  <c r="Y33" i="9"/>
  <c r="Y27" i="9"/>
  <c r="Y20" i="9"/>
  <c r="Y13" i="9"/>
  <c r="Y11" i="9"/>
  <c r="Y55" i="9"/>
  <c r="Y30" i="9"/>
  <c r="Z50" i="9"/>
  <c r="Z45" i="9"/>
  <c r="Z36" i="9"/>
  <c r="Z40" i="9"/>
  <c r="Z39" i="9"/>
  <c r="Z30" i="9" l="1"/>
  <c r="Z11" i="9"/>
  <c r="Z58" i="9"/>
  <c r="Z10" i="9"/>
  <c r="Z12" i="9"/>
  <c r="Z15" i="9"/>
  <c r="Z26" i="9"/>
  <c r="Z41" i="9"/>
  <c r="Z20" i="9"/>
  <c r="Z52" i="9"/>
  <c r="Z44" i="9"/>
  <c r="Z27" i="9"/>
  <c r="Z34" i="9"/>
  <c r="Z48" i="9"/>
  <c r="Z53" i="9"/>
  <c r="Z18" i="9"/>
  <c r="Z28" i="9"/>
  <c r="Z9" i="9"/>
  <c r="Z29" i="9"/>
  <c r="Z46" i="9"/>
  <c r="Z56" i="9"/>
  <c r="Z57" i="9"/>
  <c r="Z33" i="9"/>
  <c r="AA4" i="9"/>
  <c r="AA20" i="9" s="1"/>
  <c r="Z16" i="9"/>
  <c r="Z59" i="9"/>
  <c r="Z25" i="9"/>
  <c r="Z37" i="9"/>
  <c r="Z49" i="9"/>
  <c r="Z42" i="9"/>
  <c r="Z13" i="9"/>
  <c r="Z55" i="9"/>
  <c r="Z54" i="9"/>
  <c r="Z47" i="9"/>
  <c r="Z17" i="9"/>
  <c r="Z32" i="9"/>
  <c r="Z21" i="9"/>
  <c r="Z8" i="9"/>
  <c r="Z19" i="9"/>
  <c r="Z31" i="9"/>
  <c r="Z5" i="9"/>
  <c r="Z24" i="9"/>
  <c r="Z61" i="9"/>
  <c r="Z43" i="9"/>
  <c r="Z14" i="9"/>
  <c r="AA9" i="9"/>
  <c r="AA29" i="9"/>
  <c r="AA57" i="9" l="1"/>
  <c r="AA10" i="9"/>
  <c r="AA56" i="9"/>
  <c r="AA25" i="9"/>
  <c r="AA58" i="9"/>
  <c r="AA13" i="9"/>
  <c r="AA48" i="9"/>
  <c r="AA53" i="9"/>
  <c r="AA27" i="9"/>
  <c r="AA16" i="9"/>
  <c r="AA15" i="9"/>
  <c r="AA40" i="9"/>
  <c r="AA11" i="9"/>
  <c r="AA55" i="9"/>
  <c r="AA24" i="9"/>
  <c r="AA36" i="9"/>
  <c r="AA34" i="9"/>
  <c r="AA54" i="9"/>
  <c r="AB4" i="9"/>
  <c r="AB25" i="9" s="1"/>
  <c r="AA45" i="9"/>
  <c r="AA47" i="9"/>
  <c r="AA5" i="9"/>
  <c r="AA12" i="9"/>
  <c r="AA50" i="9"/>
  <c r="AA41" i="9"/>
  <c r="AA14" i="9"/>
  <c r="AA33" i="9"/>
  <c r="AA32" i="9"/>
  <c r="AA26" i="9"/>
  <c r="AA30" i="9"/>
  <c r="AA21" i="9"/>
  <c r="AA28" i="9"/>
  <c r="AA18" i="9"/>
  <c r="AA37" i="9"/>
  <c r="AA31" i="9"/>
  <c r="AA43" i="9"/>
  <c r="AA44" i="9"/>
  <c r="AA8" i="9"/>
  <c r="AA52" i="9"/>
  <c r="AA61" i="9"/>
  <c r="AA19" i="9"/>
  <c r="AA46" i="9"/>
  <c r="AA35" i="9"/>
  <c r="AA39" i="9"/>
  <c r="AA49" i="9"/>
  <c r="AA59" i="9"/>
  <c r="AA17" i="9"/>
  <c r="AA42" i="9"/>
  <c r="AB28" i="9"/>
  <c r="AB53" i="9"/>
  <c r="AB10" i="9"/>
  <c r="AB43" i="9"/>
  <c r="AB29" i="9"/>
  <c r="AB34" i="9"/>
  <c r="AB33" i="9"/>
  <c r="AB9" i="9"/>
  <c r="AB47" i="9"/>
  <c r="AB8" i="9"/>
  <c r="AB46" i="9"/>
  <c r="AB48" i="9" l="1"/>
  <c r="AB14" i="9"/>
  <c r="AB31" i="9"/>
  <c r="AB35" i="9"/>
  <c r="AB45" i="9"/>
  <c r="AB30" i="9"/>
  <c r="AB11" i="9"/>
  <c r="AB55" i="9"/>
  <c r="AB21" i="9"/>
  <c r="AB20" i="9"/>
  <c r="AB17" i="9"/>
  <c r="AB18" i="9"/>
  <c r="AB27" i="9"/>
  <c r="AB15" i="9"/>
  <c r="AB54" i="9"/>
  <c r="AB59" i="9"/>
  <c r="AB42" i="9"/>
  <c r="AB13" i="9"/>
  <c r="AB61" i="9"/>
  <c r="AB12" i="9"/>
  <c r="AB58" i="9"/>
  <c r="AB16" i="9"/>
  <c r="AB44" i="9"/>
  <c r="AB24" i="9"/>
  <c r="AB5" i="9"/>
  <c r="AB26" i="9"/>
  <c r="AB49" i="9"/>
  <c r="AB56" i="9"/>
  <c r="AB37" i="9"/>
  <c r="AB32" i="9"/>
  <c r="AB41" i="9"/>
  <c r="AB19" i="9"/>
  <c r="AB57" i="9"/>
  <c r="AB39" i="9"/>
  <c r="AB36" i="9"/>
  <c r="AB52" i="9"/>
  <c r="AC4" i="9"/>
  <c r="AC16" i="9" s="1"/>
  <c r="AB40" i="9"/>
  <c r="AB50" i="9"/>
  <c r="AC44" i="9"/>
  <c r="AC42" i="9"/>
  <c r="AC14" i="9"/>
  <c r="AC27" i="9"/>
  <c r="AC36" i="9"/>
  <c r="AC21" i="9"/>
  <c r="AC18" i="9"/>
  <c r="AC49" i="9"/>
  <c r="AC48" i="9"/>
  <c r="AC47" i="9"/>
  <c r="AC26" i="9"/>
  <c r="AC13" i="9"/>
  <c r="AC35" i="9"/>
  <c r="AC46" i="9"/>
  <c r="AC19" i="9"/>
  <c r="AC24" i="9"/>
  <c r="AC57" i="9"/>
  <c r="AC8" i="9"/>
  <c r="AC61" i="9"/>
  <c r="AC29" i="9"/>
  <c r="AC59" i="9"/>
  <c r="AC30" i="9"/>
  <c r="AC55" i="9"/>
  <c r="AC39" i="9"/>
  <c r="AC37" i="9" l="1"/>
  <c r="AC58" i="9"/>
  <c r="AC25" i="9"/>
  <c r="AC9" i="9"/>
  <c r="AC15" i="9"/>
  <c r="AC54" i="9"/>
  <c r="AC52" i="9"/>
  <c r="AC43" i="9"/>
  <c r="AC53" i="9"/>
  <c r="AC32" i="9"/>
  <c r="AC20" i="9"/>
  <c r="AC12" i="9"/>
  <c r="AC11" i="9"/>
  <c r="AC17" i="9"/>
  <c r="AC34" i="9"/>
  <c r="AC41" i="9"/>
  <c r="AC10" i="9"/>
  <c r="AC50" i="9"/>
  <c r="AC45" i="9"/>
  <c r="AC40" i="9"/>
  <c r="AC5" i="9"/>
  <c r="AC28" i="9"/>
  <c r="AC31" i="9"/>
  <c r="AC33" i="9"/>
  <c r="AC56" i="9"/>
  <c r="AD4" i="9"/>
  <c r="AD18" i="9"/>
  <c r="AD28" i="9"/>
  <c r="AD42" i="9"/>
  <c r="AD32" i="9"/>
  <c r="AD19" i="9"/>
  <c r="AD30" i="9"/>
  <c r="AD20" i="9"/>
  <c r="AD36" i="9"/>
  <c r="AD58" i="9"/>
  <c r="AD8" i="9"/>
  <c r="AD37" i="9"/>
  <c r="AD40" i="9"/>
  <c r="AD54" i="9"/>
  <c r="AD13" i="9"/>
  <c r="AD9" i="9"/>
  <c r="AD49" i="9"/>
  <c r="AD29" i="9"/>
  <c r="AD39" i="9"/>
  <c r="AD21" i="9"/>
  <c r="AD48" i="9"/>
  <c r="AD41" i="9"/>
  <c r="AD10" i="9"/>
  <c r="AD12" i="9"/>
  <c r="AD53" i="9"/>
  <c r="AD35" i="9"/>
  <c r="AD52" i="9"/>
  <c r="AD31" i="9"/>
  <c r="AD45" i="9"/>
  <c r="AD56" i="9"/>
  <c r="AD61" i="9"/>
  <c r="AD16" i="9"/>
  <c r="AD25" i="9"/>
  <c r="AD59" i="9"/>
  <c r="AD44" i="9"/>
  <c r="AD26" i="9"/>
  <c r="AD5" i="9"/>
  <c r="AD47" i="9"/>
  <c r="AD50" i="9"/>
  <c r="AD55" i="9"/>
  <c r="AD34" i="9"/>
  <c r="AD14" i="9"/>
  <c r="AD57" i="9"/>
  <c r="AD17" i="9"/>
  <c r="AD15" i="9"/>
  <c r="AD27" i="9"/>
  <c r="AE4" i="9"/>
  <c r="AD24" i="9"/>
  <c r="AD11" i="9"/>
  <c r="AD46" i="9"/>
  <c r="AD43" i="9"/>
  <c r="AD33" i="9"/>
  <c r="AE52" i="9" l="1"/>
  <c r="AE18" i="9"/>
  <c r="AE9" i="9"/>
  <c r="AE45" i="9"/>
  <c r="AE53" i="9"/>
  <c r="AE8" i="9"/>
  <c r="AE37" i="9"/>
  <c r="AE29" i="9"/>
  <c r="AE61" i="9"/>
  <c r="AE13" i="9"/>
  <c r="AE16" i="9"/>
  <c r="AE47" i="9"/>
  <c r="AE50" i="9"/>
  <c r="AE12" i="9"/>
  <c r="AE56" i="9"/>
  <c r="AE10" i="9"/>
  <c r="AE48" i="9"/>
  <c r="AE24" i="9"/>
  <c r="AE28" i="9"/>
  <c r="AE11" i="9"/>
  <c r="AE39" i="9"/>
  <c r="AE43" i="9"/>
  <c r="AE58" i="9"/>
  <c r="AE49" i="9"/>
  <c r="AE59" i="9"/>
  <c r="AE27" i="9"/>
  <c r="AE44" i="9"/>
  <c r="AE55" i="9"/>
  <c r="AE46" i="9"/>
  <c r="AE42" i="9"/>
  <c r="AE15" i="9"/>
  <c r="AE31" i="9"/>
  <c r="AE33" i="9"/>
  <c r="AE40" i="9"/>
  <c r="AE20" i="9"/>
  <c r="AE26" i="9"/>
  <c r="AE54" i="9"/>
  <c r="AE32" i="9"/>
  <c r="AE30" i="9"/>
  <c r="AE25" i="9"/>
  <c r="AF4" i="9"/>
  <c r="AE35" i="9"/>
  <c r="AE5" i="9"/>
  <c r="AE41" i="9"/>
  <c r="AE57" i="9"/>
  <c r="AE36" i="9"/>
  <c r="AE21" i="9"/>
  <c r="AE34" i="9"/>
  <c r="AE14" i="9"/>
  <c r="AE19" i="9"/>
  <c r="AE17" i="9"/>
  <c r="AF50" i="9" l="1"/>
  <c r="AF41" i="9"/>
  <c r="AF32" i="9"/>
  <c r="AF25" i="9"/>
  <c r="AF28" i="9"/>
  <c r="AF57" i="9"/>
  <c r="AF59" i="9"/>
  <c r="AF58" i="9"/>
  <c r="AF27" i="9"/>
  <c r="AF44" i="9"/>
  <c r="AF43" i="9"/>
  <c r="AF49" i="9"/>
  <c r="AF29" i="9"/>
  <c r="AF31" i="9"/>
  <c r="AF26" i="9"/>
  <c r="AF13" i="9"/>
  <c r="AF48" i="9"/>
  <c r="AF8" i="9"/>
  <c r="AF24" i="9"/>
  <c r="AF18" i="9"/>
  <c r="AF34" i="9"/>
  <c r="AF33" i="9"/>
  <c r="AF40" i="9"/>
  <c r="AF30" i="9"/>
  <c r="AF14" i="9"/>
  <c r="AF46" i="9"/>
  <c r="AF37" i="9"/>
  <c r="AG4" i="9"/>
  <c r="AF19" i="9"/>
  <c r="AF35" i="9"/>
  <c r="AF61" i="9"/>
  <c r="AF56" i="9"/>
  <c r="AF10" i="9"/>
  <c r="AF20" i="9"/>
  <c r="AF45" i="9"/>
  <c r="AF11" i="9"/>
  <c r="AF16" i="9"/>
  <c r="AF5" i="9"/>
  <c r="AF17" i="9"/>
  <c r="AF53" i="9"/>
  <c r="AF39" i="9"/>
  <c r="AF52" i="9"/>
  <c r="AF21" i="9"/>
  <c r="AF9" i="9"/>
  <c r="AF55" i="9"/>
  <c r="AF12" i="9"/>
  <c r="AF42" i="9"/>
  <c r="AF47" i="9"/>
  <c r="AF54" i="9"/>
  <c r="AF36" i="9"/>
  <c r="AF15" i="9"/>
  <c r="AG43" i="9" l="1"/>
  <c r="AG31" i="9"/>
  <c r="AG40" i="9"/>
  <c r="AG19" i="9"/>
  <c r="AG11" i="9"/>
  <c r="AG46" i="9"/>
  <c r="AG56" i="9"/>
  <c r="AG28" i="9"/>
  <c r="AG39" i="9"/>
  <c r="AG14" i="9"/>
  <c r="AG18" i="9"/>
  <c r="AG41" i="9"/>
  <c r="AG58" i="9"/>
  <c r="AG8" i="9"/>
  <c r="AG25" i="9"/>
  <c r="AG37" i="9"/>
  <c r="AG57" i="9"/>
  <c r="AG34" i="9"/>
  <c r="AG32" i="9"/>
  <c r="AG61" i="9"/>
  <c r="AG50" i="9"/>
  <c r="AG33" i="9"/>
  <c r="AG5" i="9"/>
  <c r="AG10" i="9"/>
  <c r="AG29" i="9"/>
  <c r="AG16" i="9"/>
  <c r="AG45" i="9"/>
  <c r="AG35" i="9"/>
  <c r="AG24" i="9"/>
  <c r="AH4" i="9"/>
  <c r="AG53" i="9"/>
  <c r="AG59" i="9"/>
  <c r="AG21" i="9"/>
  <c r="AG55" i="9"/>
  <c r="AG27" i="9"/>
  <c r="AG12" i="9"/>
  <c r="AG30" i="9"/>
  <c r="AG52" i="9"/>
  <c r="AG44" i="9"/>
  <c r="AG36" i="9"/>
  <c r="AG17" i="9"/>
  <c r="AG9" i="9"/>
  <c r="AG20" i="9"/>
  <c r="AG26" i="9"/>
  <c r="AG15" i="9"/>
  <c r="AG47" i="9"/>
  <c r="AG13" i="9"/>
  <c r="AG42" i="9"/>
  <c r="AG54" i="9"/>
  <c r="AG48" i="9"/>
  <c r="AG49" i="9"/>
  <c r="AH21" i="9" l="1"/>
  <c r="AH10" i="9"/>
  <c r="AH12" i="9"/>
  <c r="AH37" i="9"/>
  <c r="AH20" i="9"/>
  <c r="AH57" i="9"/>
  <c r="AH26" i="9"/>
  <c r="AH16" i="9"/>
  <c r="AH44" i="9"/>
  <c r="AH61" i="9"/>
  <c r="AH13" i="9"/>
  <c r="AH54" i="9"/>
  <c r="AH33" i="9"/>
  <c r="AI4" i="9"/>
  <c r="AH25" i="9"/>
  <c r="AH59" i="9"/>
  <c r="AH46" i="9"/>
  <c r="AH56" i="9"/>
  <c r="AH41" i="9"/>
  <c r="AH43" i="9"/>
  <c r="AH39" i="9"/>
  <c r="AH42" i="9"/>
  <c r="AH45" i="9"/>
  <c r="AH14" i="9"/>
  <c r="AH15" i="9"/>
  <c r="AH55" i="9"/>
  <c r="AH18" i="9"/>
  <c r="AH30" i="9"/>
  <c r="AH35" i="9"/>
  <c r="AH32" i="9"/>
  <c r="AH27" i="9"/>
  <c r="AH29" i="9"/>
  <c r="AH9" i="9"/>
  <c r="AH34" i="9"/>
  <c r="AH52" i="9"/>
  <c r="AH47" i="9"/>
  <c r="AH11" i="9"/>
  <c r="AH5" i="9"/>
  <c r="AH8" i="9"/>
  <c r="AH50" i="9"/>
  <c r="AH28" i="9"/>
  <c r="AH49" i="9"/>
  <c r="AH48" i="9"/>
  <c r="AH36" i="9"/>
  <c r="AH17" i="9"/>
  <c r="AH58" i="9"/>
  <c r="AH31" i="9"/>
  <c r="AH53" i="9"/>
  <c r="AH19" i="9"/>
  <c r="AH40" i="9"/>
  <c r="AH24" i="9"/>
  <c r="AI47" i="9" l="1"/>
  <c r="AI33" i="9"/>
  <c r="AI36" i="9"/>
  <c r="AI29" i="9"/>
  <c r="AI15" i="9"/>
  <c r="AI49" i="9"/>
  <c r="AI21" i="9"/>
  <c r="AI16" i="9"/>
  <c r="AI32" i="9"/>
  <c r="AI9" i="9"/>
  <c r="AI24" i="9"/>
  <c r="AI12" i="9"/>
  <c r="AI59" i="9"/>
  <c r="AI55" i="9"/>
  <c r="AI13" i="9"/>
  <c r="AI8" i="9"/>
  <c r="AI27" i="9"/>
  <c r="AI19" i="9"/>
  <c r="AI39" i="9"/>
  <c r="AI5" i="9"/>
  <c r="AI40" i="9"/>
  <c r="AI52" i="9"/>
  <c r="AI44" i="9"/>
  <c r="AI14" i="9"/>
  <c r="AI41" i="9"/>
  <c r="AI20" i="9"/>
  <c r="AI30" i="9"/>
  <c r="AI18" i="9"/>
  <c r="AI25" i="9"/>
  <c r="AI43" i="9"/>
  <c r="AI26" i="9"/>
  <c r="AI17" i="9"/>
  <c r="AI54" i="9"/>
  <c r="AI11" i="9"/>
  <c r="AI42" i="9"/>
  <c r="AJ4" i="9"/>
  <c r="AI31" i="9"/>
  <c r="AI34" i="9"/>
  <c r="AI50" i="9"/>
  <c r="AI46" i="9"/>
  <c r="AI37" i="9"/>
  <c r="AI56" i="9"/>
  <c r="AI45" i="9"/>
  <c r="AI53" i="9"/>
  <c r="AI48" i="9"/>
  <c r="AI35" i="9"/>
  <c r="AI28" i="9"/>
  <c r="AI57" i="9"/>
  <c r="AI61" i="9"/>
  <c r="AI10" i="9"/>
  <c r="AI58" i="9"/>
  <c r="AK4" i="9" l="1"/>
  <c r="AJ15" i="9"/>
  <c r="AJ13" i="9"/>
  <c r="AJ54" i="9"/>
  <c r="AJ32" i="9"/>
  <c r="AJ12" i="9"/>
  <c r="AJ55" i="9"/>
  <c r="AJ58" i="9"/>
  <c r="AJ48" i="9"/>
  <c r="AJ36" i="9"/>
  <c r="AJ10" i="9"/>
  <c r="AJ28" i="9"/>
  <c r="AJ57" i="9"/>
  <c r="AJ5" i="9"/>
  <c r="AJ43" i="9"/>
  <c r="AJ8" i="9"/>
  <c r="AJ44" i="9"/>
  <c r="AJ41" i="9"/>
  <c r="AJ29" i="9"/>
  <c r="AJ14" i="9"/>
  <c r="AJ11" i="9"/>
  <c r="AJ53" i="9"/>
  <c r="AJ49" i="9"/>
  <c r="AJ56" i="9"/>
  <c r="AJ30" i="9"/>
  <c r="AJ21" i="9"/>
  <c r="AJ61" i="9"/>
  <c r="AJ50" i="9"/>
  <c r="AJ24" i="9"/>
  <c r="AJ9" i="9"/>
  <c r="AJ16" i="9"/>
  <c r="AJ31" i="9"/>
  <c r="AJ34" i="9"/>
  <c r="AJ39" i="9"/>
  <c r="AJ19" i="9"/>
  <c r="AJ47" i="9"/>
  <c r="AJ25" i="9"/>
  <c r="AJ37" i="9"/>
  <c r="AJ46" i="9"/>
  <c r="AJ17" i="9"/>
  <c r="AJ40" i="9"/>
  <c r="AJ59" i="9"/>
  <c r="AJ26" i="9"/>
  <c r="AJ27" i="9"/>
  <c r="AJ33" i="9"/>
  <c r="AJ18" i="9"/>
  <c r="AJ35" i="9"/>
  <c r="AJ45" i="9"/>
  <c r="AJ52" i="9"/>
  <c r="AJ20" i="9"/>
  <c r="AJ42" i="9"/>
  <c r="AK34" i="9" l="1"/>
  <c r="AK50" i="9"/>
  <c r="AK58" i="9"/>
  <c r="AK35" i="9"/>
  <c r="AK13" i="9"/>
  <c r="AK19" i="9"/>
  <c r="AK47" i="9"/>
  <c r="AK26" i="9"/>
  <c r="AK12" i="9"/>
  <c r="AK59" i="9"/>
  <c r="AK39" i="9"/>
  <c r="AK43" i="9"/>
  <c r="AK8" i="9"/>
  <c r="AK52" i="9"/>
  <c r="AK30" i="9"/>
  <c r="AK56" i="9"/>
  <c r="AK9" i="9"/>
  <c r="AK42" i="9"/>
  <c r="AK33" i="9"/>
  <c r="AK53" i="9"/>
  <c r="AK21" i="9"/>
  <c r="AK11" i="9"/>
  <c r="AK57" i="9"/>
  <c r="AK20" i="9"/>
  <c r="AK10" i="9"/>
  <c r="AK17" i="9"/>
  <c r="AK32" i="9"/>
  <c r="AK46" i="9"/>
  <c r="AK16" i="9"/>
  <c r="AK48" i="9"/>
  <c r="AL4" i="9"/>
  <c r="AK15" i="9"/>
  <c r="AK14" i="9"/>
  <c r="AK28" i="9"/>
  <c r="AK41" i="9"/>
  <c r="AK44" i="9"/>
  <c r="AK25" i="9"/>
  <c r="AK40" i="9"/>
  <c r="AK27" i="9"/>
  <c r="AK36" i="9"/>
  <c r="AK49" i="9"/>
  <c r="AK37" i="9"/>
  <c r="AK45" i="9"/>
  <c r="AK31" i="9"/>
  <c r="AK55" i="9"/>
  <c r="AK18" i="9"/>
  <c r="AK5" i="9"/>
  <c r="AK29" i="9"/>
  <c r="AK54" i="9"/>
  <c r="AK61" i="9"/>
  <c r="AK24" i="9"/>
  <c r="AL54" i="9" l="1"/>
  <c r="AL48" i="9"/>
  <c r="AL18" i="9"/>
  <c r="AL30" i="9"/>
  <c r="AL8" i="9"/>
  <c r="AL41" i="9"/>
  <c r="AL52" i="9"/>
  <c r="AL35" i="9"/>
  <c r="AL9" i="9"/>
  <c r="AL49" i="9"/>
  <c r="AL44" i="9"/>
  <c r="AM4" i="9"/>
  <c r="AL19" i="9"/>
  <c r="AL61" i="9"/>
  <c r="AL25" i="9"/>
  <c r="AL20" i="9"/>
  <c r="AL13" i="9"/>
  <c r="AL29" i="9"/>
  <c r="AL14" i="9"/>
  <c r="AL26" i="9"/>
  <c r="AL28" i="9"/>
  <c r="AL10" i="9"/>
  <c r="AL53" i="9"/>
  <c r="AL42" i="9"/>
  <c r="AL5" i="9"/>
  <c r="AL58" i="9"/>
  <c r="AL55" i="9"/>
  <c r="AL32" i="9"/>
  <c r="AL24" i="9"/>
  <c r="AL11" i="9"/>
  <c r="AL37" i="9"/>
  <c r="AL31" i="9"/>
  <c r="AL36" i="9"/>
  <c r="AL12" i="9"/>
  <c r="AL40" i="9"/>
  <c r="AL50" i="9"/>
  <c r="AL33" i="9"/>
  <c r="AL57" i="9"/>
  <c r="AL21" i="9"/>
  <c r="AL47" i="9"/>
  <c r="AL46" i="9"/>
  <c r="AL39" i="9"/>
  <c r="AL45" i="9"/>
  <c r="AL56" i="9"/>
  <c r="AL15" i="9"/>
  <c r="AL17" i="9"/>
  <c r="AL34" i="9"/>
  <c r="AL27" i="9"/>
  <c r="AL43" i="9"/>
  <c r="AL59" i="9"/>
  <c r="AL16" i="9"/>
  <c r="AM48" i="9" l="1"/>
  <c r="AM17" i="9"/>
  <c r="AM39" i="9"/>
  <c r="AM24" i="9"/>
  <c r="AM26" i="9"/>
  <c r="AM19" i="9"/>
  <c r="AM49" i="9"/>
  <c r="AM16" i="9"/>
  <c r="AM11" i="9"/>
  <c r="AN4" i="9"/>
  <c r="AM57" i="9"/>
  <c r="AM43" i="9"/>
  <c r="AM52" i="9"/>
  <c r="AM55" i="9"/>
  <c r="AM56" i="9"/>
  <c r="AM21" i="9"/>
  <c r="AM18" i="9"/>
  <c r="AM46" i="9"/>
  <c r="AM9" i="9"/>
  <c r="AM28" i="9"/>
  <c r="AM25" i="9"/>
  <c r="AM12" i="9"/>
  <c r="AM35" i="9"/>
  <c r="AM59" i="9"/>
  <c r="AM29" i="9"/>
  <c r="AM8" i="9"/>
  <c r="AM54" i="9"/>
  <c r="AM50" i="9"/>
  <c r="AM41" i="9"/>
  <c r="AM13" i="9"/>
  <c r="AM40" i="9"/>
  <c r="AM44" i="9"/>
  <c r="AM61" i="9"/>
  <c r="AM5" i="9"/>
  <c r="AM10" i="9"/>
  <c r="AM45" i="9"/>
  <c r="AM33" i="9"/>
  <c r="AM32" i="9"/>
  <c r="AM53" i="9"/>
  <c r="AM30" i="9"/>
  <c r="AM14" i="9"/>
  <c r="AM34" i="9"/>
  <c r="AM36" i="9"/>
  <c r="AM47" i="9"/>
  <c r="AM37" i="9"/>
  <c r="AM20" i="9"/>
  <c r="AM27" i="9"/>
  <c r="AM58" i="9"/>
  <c r="AM31" i="9"/>
  <c r="AM15" i="9"/>
  <c r="AM42" i="9"/>
  <c r="AN21" i="9" l="1"/>
  <c r="AN29" i="9"/>
  <c r="AN47" i="9"/>
  <c r="AN34" i="9"/>
  <c r="AN14" i="9"/>
  <c r="AN5" i="9"/>
  <c r="AN57" i="9"/>
  <c r="AN8" i="9"/>
  <c r="AN61" i="9"/>
  <c r="AN20" i="9"/>
  <c r="AN11" i="9"/>
  <c r="AN27" i="9"/>
  <c r="AN49" i="9"/>
  <c r="AN44" i="9"/>
  <c r="AN25" i="9"/>
  <c r="AN39" i="9"/>
  <c r="AN41" i="9"/>
  <c r="AN10" i="9"/>
  <c r="AN9" i="9"/>
  <c r="AN18" i="9"/>
  <c r="AN24" i="9"/>
  <c r="AN15" i="9"/>
  <c r="AN50" i="9"/>
  <c r="AN32" i="9"/>
  <c r="AN59" i="9"/>
  <c r="AN17" i="9"/>
  <c r="AN40" i="9"/>
  <c r="AN28" i="9"/>
  <c r="AN53" i="9"/>
  <c r="AN13" i="9"/>
  <c r="AN45" i="9"/>
  <c r="AN16" i="9"/>
  <c r="AN19" i="9"/>
  <c r="AN35" i="9"/>
  <c r="AN52" i="9"/>
  <c r="AN54" i="9"/>
  <c r="AN30" i="9"/>
  <c r="AN55" i="9"/>
  <c r="AN12" i="9"/>
  <c r="AN31" i="9"/>
  <c r="AN42" i="9"/>
  <c r="AN36" i="9"/>
  <c r="AN37" i="9"/>
  <c r="AO4" i="9"/>
  <c r="AN33" i="9"/>
  <c r="AN26" i="9"/>
  <c r="AN43" i="9"/>
  <c r="AN58" i="9"/>
  <c r="AN46" i="9"/>
  <c r="AN56" i="9"/>
  <c r="AN48" i="9"/>
  <c r="AO49" i="9" l="1"/>
  <c r="AO54" i="9"/>
  <c r="AO8" i="9"/>
  <c r="AO53" i="9"/>
  <c r="AO50" i="9"/>
  <c r="AO5" i="9"/>
  <c r="AO21" i="9"/>
  <c r="AO30" i="9"/>
  <c r="AO9" i="9"/>
  <c r="AO14" i="9"/>
  <c r="AO15" i="9"/>
  <c r="AO47" i="9"/>
  <c r="AO58" i="9"/>
  <c r="AO27" i="9"/>
  <c r="AO52" i="9"/>
  <c r="AO24" i="9"/>
  <c r="AO61" i="9"/>
  <c r="AO40" i="9"/>
  <c r="AO42" i="9"/>
  <c r="AO37" i="9"/>
  <c r="AO18" i="9"/>
  <c r="AO44" i="9"/>
  <c r="AO13" i="9"/>
  <c r="AO17" i="9"/>
  <c r="AO12" i="9"/>
  <c r="AO19" i="9"/>
  <c r="AO25" i="9"/>
  <c r="AO32" i="9"/>
  <c r="AP4" i="9"/>
  <c r="AO26" i="9"/>
  <c r="AO55" i="9"/>
  <c r="AO34" i="9"/>
  <c r="AO46" i="9"/>
  <c r="AO45" i="9"/>
  <c r="AO29" i="9"/>
  <c r="AO20" i="9"/>
  <c r="AO36" i="9"/>
  <c r="AO33" i="9"/>
  <c r="AO11" i="9"/>
  <c r="AO48" i="9"/>
  <c r="AO16" i="9"/>
  <c r="AO35" i="9"/>
  <c r="AO39" i="9"/>
  <c r="AO41" i="9"/>
  <c r="AO57" i="9"/>
  <c r="AO10" i="9"/>
  <c r="AO43" i="9"/>
  <c r="AO56" i="9"/>
  <c r="AO31" i="9"/>
  <c r="AO59" i="9"/>
  <c r="AO28" i="9"/>
  <c r="AP27" i="9" l="1"/>
  <c r="AP59" i="9"/>
  <c r="AP39" i="9"/>
  <c r="AP42" i="9"/>
  <c r="AP40" i="9"/>
  <c r="AP55" i="9"/>
  <c r="AP57" i="9"/>
  <c r="AP36" i="9"/>
  <c r="AP8" i="9"/>
  <c r="AP47" i="9"/>
  <c r="AP19" i="9"/>
  <c r="AP53" i="9"/>
  <c r="AP11" i="9"/>
  <c r="AP26" i="9"/>
  <c r="AP34" i="9"/>
  <c r="AP49" i="9"/>
  <c r="AP31" i="9"/>
  <c r="AP32" i="9"/>
  <c r="AP21" i="9"/>
  <c r="AP48" i="9"/>
  <c r="AP24" i="9"/>
  <c r="AP58" i="9"/>
  <c r="AP16" i="9"/>
  <c r="AP35" i="9"/>
  <c r="AP10" i="9"/>
  <c r="AP45" i="9"/>
  <c r="AP9" i="9"/>
  <c r="AP25" i="9"/>
  <c r="AP18" i="9"/>
  <c r="AP13" i="9"/>
  <c r="AP43" i="9"/>
  <c r="AP52" i="9"/>
  <c r="AP30" i="9"/>
  <c r="AP41" i="9"/>
  <c r="AP46" i="9"/>
  <c r="AP17" i="9"/>
  <c r="AP33" i="9"/>
  <c r="AP12" i="9"/>
  <c r="AP20" i="9"/>
  <c r="AP54" i="9"/>
  <c r="AP61" i="9"/>
  <c r="AP14" i="9"/>
  <c r="AP56" i="9"/>
  <c r="AQ4" i="9"/>
  <c r="AP29" i="9"/>
  <c r="AP15" i="9"/>
  <c r="AP50" i="9"/>
  <c r="AP37" i="9"/>
  <c r="AP44" i="9"/>
  <c r="AP28" i="9"/>
  <c r="AP5" i="9"/>
  <c r="AR4" i="9" l="1"/>
  <c r="AQ45" i="9"/>
  <c r="AQ39" i="9"/>
  <c r="AQ11" i="9"/>
  <c r="AQ42" i="9"/>
  <c r="AQ57" i="9"/>
  <c r="AQ13" i="9"/>
  <c r="AQ24" i="9"/>
  <c r="AQ35" i="9"/>
  <c r="AQ59" i="9"/>
  <c r="AQ37" i="9"/>
  <c r="AQ21" i="9"/>
  <c r="AQ10" i="9"/>
  <c r="AQ55" i="9"/>
  <c r="AQ54" i="9"/>
  <c r="AQ49" i="9"/>
  <c r="AQ20" i="9"/>
  <c r="AQ56" i="9"/>
  <c r="AQ44" i="9"/>
  <c r="AQ29" i="9"/>
  <c r="AQ30" i="9"/>
  <c r="AQ34" i="9"/>
  <c r="AQ27" i="9"/>
  <c r="AQ8" i="9"/>
  <c r="AQ53" i="9"/>
  <c r="AQ61" i="9"/>
  <c r="AQ12" i="9"/>
  <c r="AQ41" i="9"/>
  <c r="AQ32" i="9"/>
  <c r="AQ28" i="9"/>
  <c r="AQ46" i="9"/>
  <c r="AQ31" i="9"/>
  <c r="AQ48" i="9"/>
  <c r="AQ18" i="9"/>
  <c r="AQ40" i="9"/>
  <c r="AQ16" i="9"/>
  <c r="AQ19" i="9"/>
  <c r="AQ9" i="9"/>
  <c r="AQ17" i="9"/>
  <c r="AQ14" i="9"/>
  <c r="AQ33" i="9"/>
  <c r="AQ52" i="9"/>
  <c r="AQ25" i="9"/>
  <c r="AQ26" i="9"/>
  <c r="AQ5" i="9"/>
  <c r="AQ58" i="9"/>
  <c r="AQ47" i="9"/>
  <c r="AQ15" i="9"/>
  <c r="AQ50" i="9"/>
  <c r="AQ43" i="9"/>
  <c r="AQ36" i="9"/>
  <c r="AR20" i="9" l="1"/>
  <c r="AR24" i="9"/>
  <c r="AR46" i="9"/>
  <c r="AR53" i="9"/>
  <c r="AR57" i="9"/>
  <c r="AR55" i="9"/>
  <c r="AR37" i="9"/>
  <c r="AR45" i="9"/>
  <c r="AR28" i="9"/>
  <c r="AR52" i="9"/>
  <c r="AR17" i="9"/>
  <c r="AR34" i="9"/>
  <c r="AR61" i="9"/>
  <c r="AR25" i="9"/>
  <c r="AR10" i="9"/>
  <c r="AR26" i="9"/>
  <c r="AR54" i="9"/>
  <c r="AR19" i="9"/>
  <c r="AR40" i="9"/>
  <c r="AR44" i="9"/>
  <c r="AR31" i="9"/>
  <c r="AR11" i="9"/>
  <c r="AR39" i="9"/>
  <c r="AR27" i="9"/>
  <c r="AR49" i="9"/>
  <c r="AR59" i="9"/>
  <c r="AR14" i="9"/>
  <c r="AR12" i="9"/>
  <c r="AR41" i="9"/>
  <c r="AR5" i="9"/>
  <c r="AR32" i="9"/>
  <c r="AR9" i="9"/>
  <c r="AR47" i="9"/>
  <c r="AR43" i="9"/>
  <c r="AR58" i="9"/>
  <c r="AR13" i="9"/>
  <c r="AR18" i="9"/>
  <c r="AR35" i="9"/>
  <c r="AR15" i="9"/>
  <c r="AR36" i="9"/>
  <c r="AR50" i="9"/>
  <c r="AR30" i="9"/>
  <c r="AR29" i="9"/>
  <c r="AR21" i="9"/>
  <c r="AR8" i="9"/>
  <c r="AR48" i="9"/>
  <c r="AR42" i="9"/>
  <c r="AR33" i="9"/>
  <c r="AR16" i="9"/>
  <c r="AS4" i="9"/>
  <c r="AR56" i="9"/>
  <c r="AS50" i="9" l="1"/>
  <c r="AS31" i="9"/>
  <c r="AS14" i="9"/>
  <c r="AS11" i="9"/>
  <c r="AS61" i="9"/>
  <c r="AS5" i="9"/>
  <c r="AS10" i="9"/>
  <c r="AS55" i="9"/>
  <c r="AS39" i="9"/>
  <c r="AS42" i="9"/>
  <c r="AS34" i="9"/>
  <c r="AS29" i="9"/>
  <c r="AS25" i="9"/>
  <c r="AS47" i="9"/>
  <c r="AS17" i="9"/>
  <c r="AS28" i="9"/>
  <c r="AS19" i="9"/>
  <c r="AS9" i="9"/>
  <c r="AS46" i="9"/>
  <c r="AS12" i="9"/>
  <c r="AS35" i="9"/>
  <c r="AS21" i="9"/>
  <c r="AS20" i="9"/>
  <c r="AS56" i="9"/>
  <c r="AS18" i="9"/>
  <c r="AS44" i="9"/>
  <c r="AS54" i="9"/>
  <c r="AS41" i="9"/>
  <c r="AT4" i="9"/>
  <c r="AS32" i="9"/>
  <c r="AS13" i="9"/>
  <c r="AS27" i="9"/>
  <c r="AS16" i="9"/>
  <c r="AS45" i="9"/>
  <c r="AS40" i="9"/>
  <c r="AS8" i="9"/>
  <c r="AS58" i="9"/>
  <c r="AS15" i="9"/>
  <c r="AS43" i="9"/>
  <c r="AS57" i="9"/>
  <c r="AS49" i="9"/>
  <c r="AS24" i="9"/>
  <c r="AS36" i="9"/>
  <c r="AS52" i="9"/>
  <c r="AS33" i="9"/>
  <c r="AS26" i="9"/>
  <c r="AS48" i="9"/>
  <c r="AS37" i="9"/>
  <c r="AS53" i="9"/>
  <c r="AS30" i="9"/>
  <c r="AS59" i="9"/>
  <c r="AT24" i="9" l="1"/>
  <c r="AT33" i="9"/>
  <c r="AT59" i="9"/>
  <c r="AT42" i="9"/>
  <c r="AT54" i="9"/>
  <c r="AT10" i="9"/>
  <c r="AT52" i="9"/>
  <c r="AT44" i="9"/>
  <c r="AT17" i="9"/>
  <c r="AT45" i="9"/>
  <c r="AT16" i="9"/>
  <c r="AT13" i="9"/>
  <c r="AT49" i="9"/>
  <c r="AT39" i="9"/>
  <c r="AT50" i="9"/>
  <c r="AT36" i="9"/>
  <c r="AT19" i="9"/>
  <c r="AT26" i="9"/>
  <c r="AT58" i="9"/>
  <c r="AT9" i="9"/>
  <c r="AT5" i="9"/>
  <c r="AT48" i="9"/>
  <c r="AT47" i="9"/>
  <c r="AT46" i="9"/>
  <c r="AT34" i="9"/>
  <c r="AU4" i="9"/>
  <c r="AT40" i="9"/>
  <c r="AT61" i="9"/>
  <c r="AT29" i="9"/>
  <c r="AT56" i="9"/>
  <c r="AT57" i="9"/>
  <c r="AT28" i="9"/>
  <c r="AT53" i="9"/>
  <c r="AT11" i="9"/>
  <c r="AT37" i="9"/>
  <c r="AT12" i="9"/>
  <c r="AT55" i="9"/>
  <c r="AT31" i="9"/>
  <c r="AT35" i="9"/>
  <c r="AT8" i="9"/>
  <c r="AT18" i="9"/>
  <c r="AT20" i="9"/>
  <c r="AT43" i="9"/>
  <c r="AT27" i="9"/>
  <c r="AT25" i="9"/>
  <c r="AT15" i="9"/>
  <c r="AT30" i="9"/>
  <c r="AT21" i="9"/>
  <c r="AT41" i="9"/>
  <c r="AT32" i="9"/>
  <c r="AT14" i="9"/>
  <c r="AU52" i="9" l="1"/>
  <c r="AU31" i="9"/>
  <c r="AU13" i="9"/>
  <c r="AU9" i="9"/>
  <c r="AU55" i="9"/>
  <c r="AU47" i="9"/>
  <c r="AU29" i="9"/>
  <c r="AU53" i="9"/>
  <c r="AU27" i="9"/>
  <c r="AU18" i="9"/>
  <c r="AU20" i="9"/>
  <c r="AU32" i="9"/>
  <c r="AU17" i="9"/>
  <c r="AU46" i="9"/>
  <c r="AU50" i="9"/>
  <c r="AU24" i="9"/>
  <c r="AU43" i="9"/>
  <c r="AU25" i="9"/>
  <c r="AU34" i="9"/>
  <c r="AU14" i="9"/>
  <c r="AU57" i="9"/>
  <c r="AU33" i="9"/>
  <c r="AU16" i="9"/>
  <c r="AU5" i="9"/>
  <c r="AU54" i="9"/>
  <c r="AU41" i="9"/>
  <c r="AU56" i="9"/>
  <c r="AU61" i="9"/>
  <c r="AU21" i="9"/>
  <c r="AU42" i="9"/>
  <c r="AU45" i="9"/>
  <c r="AU44" i="9"/>
  <c r="AU30" i="9"/>
  <c r="AU11" i="9"/>
  <c r="AU49" i="9"/>
  <c r="AU37" i="9"/>
  <c r="AU12" i="9"/>
  <c r="AU19" i="9"/>
  <c r="AU8" i="9"/>
  <c r="AU26" i="9"/>
  <c r="AU40" i="9"/>
  <c r="AU10" i="9"/>
  <c r="AU28" i="9"/>
  <c r="AU48" i="9"/>
  <c r="AU58" i="9"/>
  <c r="AU36" i="9"/>
  <c r="AU39" i="9"/>
  <c r="AU15" i="9"/>
  <c r="AU59" i="9"/>
  <c r="AU35" i="9"/>
  <c r="AV4" i="9"/>
  <c r="AV41" i="9" l="1"/>
  <c r="AV25" i="9"/>
  <c r="AV50" i="9"/>
  <c r="AV13" i="9"/>
  <c r="AV58" i="9"/>
  <c r="AV28" i="9"/>
  <c r="AV61" i="9"/>
  <c r="AV43" i="9"/>
  <c r="AV59" i="9"/>
  <c r="AV12" i="9"/>
  <c r="AV44" i="9"/>
  <c r="AV49" i="9"/>
  <c r="AV27" i="9"/>
  <c r="AV24" i="9"/>
  <c r="AV36" i="9"/>
  <c r="AV45" i="9"/>
  <c r="AV56" i="9"/>
  <c r="AV20" i="9"/>
  <c r="AV5" i="9"/>
  <c r="AV8" i="9"/>
  <c r="AV48" i="9"/>
  <c r="AW4" i="9"/>
  <c r="AV46" i="9"/>
  <c r="AV30" i="9"/>
  <c r="AV17" i="9"/>
  <c r="AV19" i="9"/>
  <c r="AV57" i="9"/>
  <c r="AV14" i="9"/>
  <c r="AV10" i="9"/>
  <c r="AV34" i="9"/>
  <c r="AV16" i="9"/>
  <c r="AV47" i="9"/>
  <c r="AV9" i="9"/>
  <c r="AV37" i="9"/>
  <c r="AV40" i="9"/>
  <c r="AV21" i="9"/>
  <c r="AV35" i="9"/>
  <c r="AV29" i="9"/>
  <c r="AV52" i="9"/>
  <c r="AV42" i="9"/>
  <c r="AV11" i="9"/>
  <c r="AV15" i="9"/>
  <c r="AV18" i="9"/>
  <c r="AV54" i="9"/>
  <c r="AV26" i="9"/>
  <c r="AV31" i="9"/>
  <c r="AV39" i="9"/>
  <c r="AV53" i="9"/>
  <c r="AV33" i="9"/>
  <c r="AV32" i="9"/>
  <c r="AV55" i="9"/>
  <c r="AW27" i="9" l="1"/>
  <c r="AW21" i="9"/>
  <c r="AW28" i="9"/>
  <c r="AW5" i="9"/>
  <c r="AW44" i="9"/>
  <c r="AW49" i="9"/>
  <c r="AW13" i="9"/>
  <c r="AW47" i="9"/>
  <c r="AW34" i="9"/>
  <c r="AW59" i="9"/>
  <c r="AW31" i="9"/>
  <c r="AW56" i="9"/>
  <c r="AW19" i="9"/>
  <c r="AW25" i="9"/>
  <c r="AW46" i="9"/>
  <c r="AW30" i="9"/>
  <c r="AW26" i="9"/>
  <c r="AW35" i="9"/>
  <c r="AW52" i="9"/>
  <c r="AW29" i="9"/>
  <c r="AW11" i="9"/>
  <c r="AW33" i="9"/>
  <c r="AW55" i="9"/>
  <c r="AW8" i="9"/>
  <c r="AW41" i="9"/>
  <c r="AW17" i="9"/>
  <c r="AX4" i="9"/>
  <c r="AW61" i="9"/>
  <c r="AW54" i="9"/>
  <c r="AW40" i="9"/>
  <c r="AW53" i="9"/>
  <c r="AW37" i="9"/>
  <c r="AW10" i="9"/>
  <c r="AW45" i="9"/>
  <c r="AW16" i="9"/>
  <c r="AW12" i="9"/>
  <c r="AW39" i="9"/>
  <c r="AW20" i="9"/>
  <c r="AW32" i="9"/>
  <c r="AW48" i="9"/>
  <c r="AW58" i="9"/>
  <c r="AW24" i="9"/>
  <c r="AW50" i="9"/>
  <c r="AW43" i="9"/>
  <c r="AW57" i="9"/>
  <c r="AW14" i="9"/>
  <c r="AW18" i="9"/>
  <c r="AW42" i="9"/>
  <c r="AW15" i="9"/>
  <c r="AW36" i="9"/>
  <c r="AW9" i="9"/>
  <c r="AX30" i="9" l="1"/>
  <c r="AX12" i="9"/>
  <c r="AY4" i="9"/>
  <c r="AX41" i="9"/>
  <c r="AX27" i="9"/>
  <c r="AX54" i="9"/>
  <c r="AX20" i="9"/>
  <c r="AX46" i="9"/>
  <c r="AX10" i="9"/>
  <c r="AX58" i="9"/>
  <c r="AX25" i="9"/>
  <c r="AX55" i="9"/>
  <c r="AX40" i="9"/>
  <c r="AX48" i="9"/>
  <c r="AX17" i="9"/>
  <c r="AX28" i="9"/>
  <c r="AX24" i="9"/>
  <c r="AX19" i="9"/>
  <c r="AX45" i="9"/>
  <c r="AX52" i="9"/>
  <c r="AX13" i="9"/>
  <c r="AX21" i="9"/>
  <c r="AX29" i="9"/>
  <c r="AX59" i="9"/>
  <c r="AX53" i="9"/>
  <c r="AX47" i="9"/>
  <c r="AX49" i="9"/>
  <c r="AX32" i="9"/>
  <c r="AX56" i="9"/>
  <c r="AX36" i="9"/>
  <c r="AX35" i="9"/>
  <c r="AX43" i="9"/>
  <c r="AX9" i="9"/>
  <c r="AX26" i="9"/>
  <c r="AX11" i="9"/>
  <c r="AX31" i="9"/>
  <c r="AX14" i="9"/>
  <c r="AX50" i="9"/>
  <c r="AX16" i="9"/>
  <c r="AX61" i="9"/>
  <c r="AX44" i="9"/>
  <c r="AX8" i="9"/>
  <c r="AX34" i="9"/>
  <c r="AX42" i="9"/>
  <c r="AX57" i="9"/>
  <c r="AX5" i="9"/>
  <c r="AX18" i="9"/>
  <c r="AX15" i="9"/>
  <c r="AX33" i="9"/>
  <c r="AX37" i="9"/>
  <c r="AX39" i="9"/>
  <c r="AY11" i="9" l="1"/>
  <c r="AY9" i="9"/>
  <c r="AY18" i="9"/>
  <c r="AY44" i="9"/>
  <c r="AY48" i="9"/>
  <c r="AY19" i="9"/>
  <c r="AY45" i="9"/>
  <c r="AY30" i="9"/>
  <c r="AY61" i="9"/>
  <c r="AY36" i="9"/>
  <c r="AY26" i="9"/>
  <c r="AY24" i="9"/>
  <c r="AY59" i="9"/>
  <c r="AY56" i="9"/>
  <c r="AY17" i="9"/>
  <c r="AY16" i="9"/>
  <c r="AY21" i="9"/>
  <c r="AY37" i="9"/>
  <c r="AY49" i="9"/>
  <c r="AY33" i="9"/>
  <c r="AY42" i="9"/>
  <c r="AY46" i="9"/>
  <c r="AY28" i="9"/>
  <c r="AY35" i="9"/>
  <c r="AY39" i="9"/>
  <c r="AY47" i="9"/>
  <c r="AY14" i="9"/>
  <c r="AY12" i="9"/>
  <c r="AY53" i="9"/>
  <c r="AY52" i="9"/>
  <c r="AY10" i="9"/>
  <c r="AY31" i="9"/>
  <c r="AY50" i="9"/>
  <c r="AY20" i="9"/>
  <c r="AY43" i="9"/>
  <c r="AY25" i="9"/>
  <c r="AY34" i="9"/>
  <c r="AY40" i="9"/>
  <c r="AY5" i="9"/>
  <c r="AY41" i="9"/>
  <c r="AY57" i="9"/>
  <c r="AY58" i="9"/>
  <c r="AY32" i="9"/>
  <c r="AY27" i="9"/>
  <c r="AY15" i="9"/>
  <c r="AY13" i="9"/>
  <c r="AY8" i="9"/>
  <c r="AY54" i="9"/>
  <c r="AY29" i="9"/>
  <c r="AY55" i="9"/>
</calcChain>
</file>

<file path=xl/sharedStrings.xml><?xml version="1.0" encoding="utf-8"?>
<sst xmlns="http://schemas.openxmlformats.org/spreadsheetml/2006/main" count="1812" uniqueCount="351">
  <si>
    <t>Total</t>
  </si>
  <si>
    <t xml:space="preserve">Total generation </t>
  </si>
  <si>
    <t>Installed Capacity</t>
  </si>
  <si>
    <t>Generation</t>
  </si>
  <si>
    <t>Onshore Wind</t>
  </si>
  <si>
    <t>Shoreline wave / tidal</t>
  </si>
  <si>
    <t>Solar photovoltaics</t>
  </si>
  <si>
    <t>Small scale Hydro</t>
  </si>
  <si>
    <t>Large scale Hydro</t>
  </si>
  <si>
    <t xml:space="preserve">Landfill gas </t>
  </si>
  <si>
    <t>Sewage sludge digestion</t>
  </si>
  <si>
    <t>Municipal solid waste combustion</t>
  </si>
  <si>
    <t>Co-firing with fossil fuels</t>
  </si>
  <si>
    <r>
      <t>Offshore Wind</t>
    </r>
    <r>
      <rPr>
        <vertAlign val="superscript"/>
        <sz val="10"/>
        <rFont val="Arial"/>
        <family val="2"/>
      </rPr>
      <t xml:space="preserve"> 1</t>
    </r>
  </si>
  <si>
    <r>
      <t>Co-firing</t>
    </r>
    <r>
      <rPr>
        <vertAlign val="superscript"/>
        <sz val="10"/>
        <rFont val="Arial"/>
        <family val="2"/>
      </rPr>
      <t xml:space="preserve"> 4</t>
    </r>
  </si>
  <si>
    <r>
      <t>Onshore Wind</t>
    </r>
    <r>
      <rPr>
        <vertAlign val="superscript"/>
        <sz val="10"/>
        <rFont val="Arial"/>
        <family val="2"/>
      </rPr>
      <t xml:space="preserve"> 5</t>
    </r>
  </si>
  <si>
    <r>
      <t>Offshore Wind</t>
    </r>
    <r>
      <rPr>
        <vertAlign val="superscript"/>
        <sz val="10"/>
        <rFont val="Arial"/>
        <family val="2"/>
      </rPr>
      <t xml:space="preserve"> 6</t>
    </r>
  </si>
  <si>
    <r>
      <t>Non-biodegradable wastes</t>
    </r>
    <r>
      <rPr>
        <vertAlign val="superscript"/>
        <sz val="10"/>
        <rFont val="Arial"/>
        <family val="2"/>
      </rPr>
      <t xml:space="preserve"> 10</t>
    </r>
  </si>
  <si>
    <t>Year</t>
  </si>
  <si>
    <t>Quarter</t>
  </si>
  <si>
    <t>Annual!</t>
  </si>
  <si>
    <t>Quarter!</t>
  </si>
  <si>
    <t>Installed Capacity, by tariff type</t>
  </si>
  <si>
    <t>Offshore Wind</t>
  </si>
  <si>
    <t>Cumulative Installed Capacity 1</t>
  </si>
  <si>
    <t>Plant Biomass 3</t>
  </si>
  <si>
    <t>Plant Biomass 6, 9</t>
  </si>
  <si>
    <t>Hydro</t>
  </si>
  <si>
    <t>Load Factors</t>
  </si>
  <si>
    <t>Plant Biomass</t>
  </si>
  <si>
    <t>6 RENEWABLES</t>
  </si>
  <si>
    <t>Table 6.1. Renewable electricity capacity and generation</t>
  </si>
  <si>
    <t>Wind</t>
  </si>
  <si>
    <t>Days in quarter</t>
  </si>
  <si>
    <t>Generation 4</t>
  </si>
  <si>
    <t>Hydro 5</t>
  </si>
  <si>
    <t>Landfill gas 5</t>
  </si>
  <si>
    <t>Sewage sludge digestion 5</t>
  </si>
  <si>
    <t>Other biomass (inc. co-firing) 5 6</t>
  </si>
  <si>
    <t>Anaerobic Digestion</t>
  </si>
  <si>
    <t>Biodegradable municipal solid waste combustion 6, 7</t>
  </si>
  <si>
    <t>Biodegradable municipal solid waste combustion</t>
  </si>
  <si>
    <t>Animal Biomass (non-AD) 2</t>
  </si>
  <si>
    <t>Animal Biomass (non-AD) 6, 8</t>
  </si>
  <si>
    <t>Animal Biomass (non-AD)</t>
  </si>
  <si>
    <t>2011Q1</t>
  </si>
  <si>
    <t>2011Q2</t>
  </si>
  <si>
    <t>2011Q3</t>
  </si>
  <si>
    <t>2011Q4</t>
  </si>
  <si>
    <t>2012Q1</t>
  </si>
  <si>
    <t>2012Q2</t>
  </si>
  <si>
    <t>differences against UK</t>
  </si>
  <si>
    <t>2010Q4</t>
  </si>
  <si>
    <t>Energy from waste</t>
  </si>
  <si>
    <t>2012Q3</t>
  </si>
  <si>
    <t>2012Q4</t>
  </si>
  <si>
    <t>2013Q1</t>
  </si>
  <si>
    <t>2013Q2</t>
  </si>
  <si>
    <t>2013Q3</t>
  </si>
  <si>
    <t>2013Q4</t>
  </si>
  <si>
    <t>2014Q1</t>
  </si>
  <si>
    <t>2014Q2</t>
  </si>
  <si>
    <t>Days in year</t>
  </si>
  <si>
    <t>Solar PV 5</t>
  </si>
  <si>
    <t>Solar PV</t>
  </si>
  <si>
    <t>Landfill gas</t>
  </si>
  <si>
    <t>Wales - Quarter</t>
  </si>
  <si>
    <t>Wales - Annual</t>
  </si>
  <si>
    <t>Scotland - Quarter</t>
  </si>
  <si>
    <t>Scotland - Annual</t>
  </si>
  <si>
    <t>Northern Ireland - Quarter</t>
  </si>
  <si>
    <t>Northern Ireland - Annual</t>
  </si>
  <si>
    <t>England - Quarter</t>
  </si>
  <si>
    <t>England - Annual</t>
  </si>
  <si>
    <t xml:space="preserve">Annual </t>
  </si>
  <si>
    <t>Main table</t>
  </si>
  <si>
    <t>Contents</t>
  </si>
  <si>
    <t>2014Q3</t>
  </si>
  <si>
    <t>2014Q4</t>
  </si>
  <si>
    <t>2015Q1</t>
  </si>
  <si>
    <t>2015Q2</t>
  </si>
  <si>
    <t>2015Q3</t>
  </si>
  <si>
    <t>2015Q4</t>
  </si>
  <si>
    <t>2016Q1</t>
  </si>
  <si>
    <t>2016q1</t>
  </si>
  <si>
    <t>renewablesstatistics@beis.gov.uk</t>
  </si>
  <si>
    <t>2016Q2</t>
  </si>
  <si>
    <t>2016q2</t>
  </si>
  <si>
    <t>2016Q3</t>
  </si>
  <si>
    <t>2016q3</t>
  </si>
  <si>
    <t>2016Q4</t>
  </si>
  <si>
    <t>2016q4</t>
  </si>
  <si>
    <t>2017q1</t>
  </si>
  <si>
    <t>2017Q1</t>
  </si>
  <si>
    <t>2017q2</t>
  </si>
  <si>
    <t>2017Q3</t>
  </si>
  <si>
    <t>2017q3</t>
  </si>
  <si>
    <t>Renewable share of electricity generation (%)</t>
  </si>
  <si>
    <t>Onshore wind</t>
  </si>
  <si>
    <t>Offshore wind</t>
  </si>
  <si>
    <t>All renewables</t>
  </si>
  <si>
    <t>2017q4</t>
  </si>
  <si>
    <t>newsdesk@beis.gov.uk</t>
  </si>
  <si>
    <r>
      <t>Total electricity generation (inc. non-renewables)</t>
    </r>
    <r>
      <rPr>
        <b/>
        <vertAlign val="superscript"/>
        <sz val="9"/>
        <rFont val="Arial"/>
        <family val="2"/>
      </rPr>
      <t>12</t>
    </r>
  </si>
  <si>
    <t>Bioenergy and waste</t>
  </si>
  <si>
    <t>Solar PV capacity</t>
  </si>
  <si>
    <t>TOTAL</t>
  </si>
  <si>
    <t>TOTAL (excluding co-firing and non-biodegradable wastes)</t>
  </si>
  <si>
    <t>Bioenergy</t>
  </si>
  <si>
    <t xml:space="preserve">Solar PV and onshore wind figures include installations confirmed on the FiTs scheme, plus a large number of sub 50 kW installations commissioned and registered on the Microgeneration Certification Scheme (MCS), some of which were not accredited on FiTs or were awaiting confirmation when the FiT scheme closed in March 2019. The solar PV figures will also include installations accredited on the Renewables Obligation, and any operational installations awaiting accreditation.
These figures do not currently include unsubsidised solar installations below 1MW capacity not registered on the MCS though we are reviewing data sources to improve coverage.
Due to timing differences, the solar capacity figures presented here may differ from those presented in the monthly solar deployment table, available at: </t>
  </si>
  <si>
    <t>Regional Tables</t>
  </si>
  <si>
    <t>Q1</t>
  </si>
  <si>
    <t>Q2</t>
  </si>
  <si>
    <t>Q3</t>
  </si>
  <si>
    <t>Q4</t>
  </si>
  <si>
    <t>2019
3rd quarter</t>
  </si>
  <si>
    <t>2019
4th quarter</t>
  </si>
  <si>
    <t>2020
1st quarter</t>
  </si>
  <si>
    <t>2020
2nd quarter</t>
  </si>
  <si>
    <t>2020
3rd quarter</t>
  </si>
  <si>
    <t>2020
4th quarter</t>
  </si>
  <si>
    <t>2021
1st quarter</t>
  </si>
  <si>
    <t>Animal Biomass (non-AD) [note 2]</t>
  </si>
  <si>
    <t>Plant Biomass [note 3]</t>
  </si>
  <si>
    <t>Co-firing [note 4]</t>
  </si>
  <si>
    <t>Onshore Wind [note 6]</t>
  </si>
  <si>
    <t>Offshore Wind [note 6] [note 7]</t>
  </si>
  <si>
    <t>Shoreline wave / tidal [note 6]</t>
  </si>
  <si>
    <t>Solar photovoltaics [note 6]</t>
  </si>
  <si>
    <t>Landfill gas [note 6]</t>
  </si>
  <si>
    <t>Sewage sludge digestion [note 6]</t>
  </si>
  <si>
    <t>Hydro [note 6]</t>
  </si>
  <si>
    <t>Energy from waste [note 8]</t>
  </si>
  <si>
    <t>Animal Biomass (non-AD) [note 2] [note 6]</t>
  </si>
  <si>
    <t>Plant Biomass [note 3] [note 6]</t>
  </si>
  <si>
    <t>Non-biodegradable wastes [note 9]</t>
  </si>
  <si>
    <t>Units are specified In the table header or in the row label</t>
  </si>
  <si>
    <t>Annual per cent change</t>
  </si>
  <si>
    <t>2021
2nd quarter</t>
  </si>
  <si>
    <t>2019</t>
  </si>
  <si>
    <t>2020</t>
  </si>
  <si>
    <t>Some cells refer to notes, which can be found in the 'Notes' sheet.</t>
  </si>
  <si>
    <t>Units are specified In the table header or in the row label.</t>
  </si>
  <si>
    <t>2009</t>
  </si>
  <si>
    <t>2010</t>
  </si>
  <si>
    <t>2011</t>
  </si>
  <si>
    <t>2012</t>
  </si>
  <si>
    <t>2013</t>
  </si>
  <si>
    <t>2014</t>
  </si>
  <si>
    <t>2015</t>
  </si>
  <si>
    <t>2016</t>
  </si>
  <si>
    <t>2017</t>
  </si>
  <si>
    <t>2018</t>
  </si>
  <si>
    <t>2010 
1st quarter</t>
  </si>
  <si>
    <t>2010 
2nd quarter</t>
  </si>
  <si>
    <t>2010 
3rd quarter</t>
  </si>
  <si>
    <t>2010 
4th quarter</t>
  </si>
  <si>
    <t>2011 
1st quarter</t>
  </si>
  <si>
    <t>2011 
2nd quarter</t>
  </si>
  <si>
    <t>2011 
3rd quarter</t>
  </si>
  <si>
    <t>2011 
4th quarter</t>
  </si>
  <si>
    <t>2012 
1st quarter</t>
  </si>
  <si>
    <t>2012 
2nd quarter</t>
  </si>
  <si>
    <t>2012 
3rd quarter</t>
  </si>
  <si>
    <t>2012 
4th quarter</t>
  </si>
  <si>
    <t>2013 
1st quarter</t>
  </si>
  <si>
    <t>2013 
2nd quarter</t>
  </si>
  <si>
    <t>2013 
3rd quarter</t>
  </si>
  <si>
    <t>2013 
4th quarter</t>
  </si>
  <si>
    <t>2014 
1st quarter</t>
  </si>
  <si>
    <t>2014 
2nd quarter</t>
  </si>
  <si>
    <t>2014 
3rd quarter</t>
  </si>
  <si>
    <t>2014 
4th quarter</t>
  </si>
  <si>
    <t>2015 
1st quarter</t>
  </si>
  <si>
    <t>2015 
2nd quarter</t>
  </si>
  <si>
    <t>2015 
3rd quarter</t>
  </si>
  <si>
    <t>2015 
4th quarter</t>
  </si>
  <si>
    <t>2016 
1st quarter</t>
  </si>
  <si>
    <t>2016 
2nd quarter</t>
  </si>
  <si>
    <t>2016 
3rd quarter</t>
  </si>
  <si>
    <t>2016 
4th quarter</t>
  </si>
  <si>
    <t>2017 
1st quarter</t>
  </si>
  <si>
    <t>2017 
2nd quarter</t>
  </si>
  <si>
    <t>2017 
3rd quarter</t>
  </si>
  <si>
    <t>2017 
4th quarter</t>
  </si>
  <si>
    <t>2018 
1st quarter</t>
  </si>
  <si>
    <t>2018 
2nd quarter</t>
  </si>
  <si>
    <t>2018 
3rd quarter</t>
  </si>
  <si>
    <t>2018 
4th quarter</t>
  </si>
  <si>
    <t>2019 
1st quarter</t>
  </si>
  <si>
    <t>2019 
2nd quarter</t>
  </si>
  <si>
    <t>2019 
3rd quarter</t>
  </si>
  <si>
    <t>2019 
4th quarter</t>
  </si>
  <si>
    <t>2020 
1st quarter</t>
  </si>
  <si>
    <t>2020 
2nd quarter</t>
  </si>
  <si>
    <t>2020 
3rd quarter</t>
  </si>
  <si>
    <t>2020 
4th quarter</t>
  </si>
  <si>
    <t>2021 
1st quarter</t>
  </si>
  <si>
    <t>2021 
2nd quarter</t>
  </si>
  <si>
    <t xml:space="preserve">Publication dates </t>
  </si>
  <si>
    <t>Data period</t>
  </si>
  <si>
    <t xml:space="preserve">Revisions </t>
  </si>
  <si>
    <t xml:space="preserve">Further information </t>
  </si>
  <si>
    <t xml:space="preserve">The data tables and accompanying cover sheet, contents, and commentary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</si>
  <si>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</si>
  <si>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</si>
  <si>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Time periods used in this workbook refer to calendar quarters, i.e. quarter 1 represents January to March, quarter 2 April to June, quarter 3 July to September and quarter 4 October to December, and calendar years i.e. January to December </t>
  </si>
  <si>
    <t xml:space="preserve">Links to additional further information in cells below </t>
  </si>
  <si>
    <t>Energy trends publication (opens in a new window)</t>
  </si>
  <si>
    <t>Energy statistics revisions policy (opens in a new window)</t>
  </si>
  <si>
    <t>Glossary and acronyms (opens in a new window)</t>
  </si>
  <si>
    <t xml:space="preserve">Contact details </t>
  </si>
  <si>
    <t xml:space="preserve">Statistical enquiries </t>
  </si>
  <si>
    <t xml:space="preserve">Media enquiries </t>
  </si>
  <si>
    <t>020 7215 1000</t>
  </si>
  <si>
    <t>Data sources and methodology for renewables statistics (opens in a new window)</t>
  </si>
  <si>
    <t>020 7215 5394</t>
  </si>
  <si>
    <t>William Spry</t>
  </si>
  <si>
    <t xml:space="preserve">Commentary </t>
  </si>
  <si>
    <t xml:space="preserve">In the latest quarter </t>
  </si>
  <si>
    <t>Link to Solar Deployment table (opens in new window)</t>
  </si>
  <si>
    <t>Renewable electricity tables have been produced for the four UK countries, commencing 2011 Q1.  Producing tables at this more disaggregated level risks disclosure of individual site data so some technologies have been aggregated such as offshore and onshore wind.
For more detailed country breakdowns, please see:
For a small number of FiT schemes (GB only), the location is unknown and has been estimated:  all 'unknown' hydro is allocated to  Scotland, Anaerobic Digestion to England, and Solar PV and Wind has been apportioned across the three countries according to each country's 'share' of the overall FiT generation for that quarter.  BEIS will continue to review this allocation.
For more detailed country breakdowns, please see:</t>
  </si>
  <si>
    <t>Link to regional renewables statistics (opens in new window)</t>
  </si>
  <si>
    <t>Notes</t>
  </si>
  <si>
    <t xml:space="preserve">This worksheet contains one table 
</t>
  </si>
  <si>
    <t xml:space="preserve">Note </t>
  </si>
  <si>
    <t>Description</t>
  </si>
  <si>
    <t>Note 1</t>
  </si>
  <si>
    <t>Note 2</t>
  </si>
  <si>
    <t xml:space="preserve">Note 3 </t>
  </si>
  <si>
    <t>Note 4</t>
  </si>
  <si>
    <t>Cumulative capacity at the end of the quarter/year</t>
  </si>
  <si>
    <t xml:space="preserve">Includes the use of poultry litter and meat and bone. </t>
  </si>
  <si>
    <t>This is the amount of fossil fuelled capacity used for co-firing of renewables based on the proportion of generation accounted for by the renewable source over the course of the year.</t>
  </si>
  <si>
    <t>As published in ET 5.1 available at https://assets.publishing.service.gov.uk/government/uploads/system/uploads/attachment_data/file/811878/ET_5.1.xls</t>
  </si>
  <si>
    <t>Percentage change between the most recent quarter and the same quarter a year earlier; (+) represents a positive percentage change greater than 100%.</t>
  </si>
  <si>
    <t>Load factors are calculated based on installed capacity at the beginning and the end of the quarter/year.  These can be influenced by the time in the period when new capacity came online. Load factors on an unchanged configuration basis, which consider just those sites operational throughout the year, are available annually in table DUKES 6.5, at https://www.gov.uk/government/statistics/renewable-sources-of-energy-chapter-6-digest-of-united-kingdom-energy-statistics-dukes</t>
  </si>
  <si>
    <t>Biodegradable part only, which accounts for 50% from 2015.</t>
  </si>
  <si>
    <t>For 2009, shoreline wave and tidal are included in offshore wind.</t>
  </si>
  <si>
    <t>Actual generation figures are given where available, but otherwise are estimated using a typical load factor or the design load factor, where known.  Generation from FiT schemes is estimated this way.</t>
  </si>
  <si>
    <t>Generation figures for the latest quarter are highly provisional, particularly for the thermal renewable technologies (such as landfill gas) in the lower half of the table.</t>
  </si>
  <si>
    <t>Note 5</t>
  </si>
  <si>
    <t>Note 6</t>
  </si>
  <si>
    <t>Note 7</t>
  </si>
  <si>
    <t>Note 8</t>
  </si>
  <si>
    <t>Note 9</t>
  </si>
  <si>
    <t>Note 10</t>
  </si>
  <si>
    <t>Note 11</t>
  </si>
  <si>
    <t>Note 12</t>
  </si>
  <si>
    <t xml:space="preserve">Includes the use of straw and energy crops.  Also includes high-range co-firing (more than 85% biomass). </t>
  </si>
  <si>
    <t>This worksheet contains one table</t>
  </si>
  <si>
    <t xml:space="preserve">This table includes a list of worksheets in this workbook with links to those worksheets </t>
  </si>
  <si>
    <t>Cover Sheet</t>
  </si>
  <si>
    <t>Commentary</t>
  </si>
  <si>
    <t>Front page with general details, sources and contacts</t>
  </si>
  <si>
    <t>This page</t>
  </si>
  <si>
    <t>Renewable electricity capacity and generation in the UK, main statistics</t>
  </si>
  <si>
    <t>Renewable electricity capacity and generation in the UK, annual breakdown 2009-2020</t>
  </si>
  <si>
    <t>Renewable electricity capacity and generation in England, quarterly  breakdown Quarter 4 2010 - Quarter 2 2021</t>
  </si>
  <si>
    <t>Renewable electricity capacity and generation in Northern Ireland, quarterly  breakdown Quarter 4 2010 - Quarter 2 2021</t>
  </si>
  <si>
    <t>Renewable electricity capacity and generation in Scotland, quarterly  breakdown Quarter 4 2010 - Quarter 2 2021</t>
  </si>
  <si>
    <t>Renewable electricity capacity and generation in Wales, quarterly  breakdown Quarter 4 2010 - Quarter 2 2021</t>
  </si>
  <si>
    <t>Renewable electricity capacity and generation in England, annual breakdown 2008-2020</t>
  </si>
  <si>
    <t>Renewable electricity capacity and generation in Northern Ireland, annual breakdown 2008-2020</t>
  </si>
  <si>
    <t>Renewable electricity capacity and generation in Scotland, annual breakdown 2008-2020</t>
  </si>
  <si>
    <t>Renewable electricity capacity and generation in Wales, annual breakdown 2008-2020</t>
  </si>
  <si>
    <t>Notes to the data tables</t>
  </si>
  <si>
    <t>Brief notes on trends and main points from this release</t>
  </si>
  <si>
    <t>[x]</t>
  </si>
  <si>
    <t>This worksheet contains 3 tables, arranged vertically on top of each other and separated by a blank row.</t>
  </si>
  <si>
    <r>
      <t>SHARES OF ELECTRICITY GENERATED (</t>
    </r>
    <r>
      <rPr>
        <b/>
        <i/>
        <sz val="12"/>
        <rFont val="Calibri"/>
        <family val="2"/>
      </rPr>
      <t>%</t>
    </r>
    <r>
      <rPr>
        <b/>
        <sz val="12"/>
        <rFont val="Calibri"/>
        <family val="2"/>
      </rPr>
      <t>)</t>
    </r>
  </si>
  <si>
    <t>ELECTRICITY GENERATED (GWh) [note 5]</t>
  </si>
  <si>
    <t>LOAD FACTORS (%) [note 10]</t>
  </si>
  <si>
    <r>
      <t>SHARES OF ELECTRICITY GENERATED (</t>
    </r>
    <r>
      <rPr>
        <i/>
        <sz val="12"/>
        <rFont val="Calibri"/>
        <family val="2"/>
        <scheme val="minor"/>
      </rPr>
      <t>%</t>
    </r>
    <r>
      <rPr>
        <b/>
        <sz val="12"/>
        <rFont val="Calibri"/>
        <family val="2"/>
        <scheme val="minor"/>
      </rPr>
      <t>)</t>
    </r>
  </si>
  <si>
    <t>Other biomass [note 2]</t>
  </si>
  <si>
    <t>Other biomass (inc. co-firing) [note 4]</t>
  </si>
  <si>
    <t>Renewable annual electricity capacity and generation in England [note 13]</t>
  </si>
  <si>
    <t>Note 13</t>
  </si>
  <si>
    <t>2008</t>
  </si>
  <si>
    <t>Solar PV [note 6]</t>
  </si>
  <si>
    <r>
      <t>LOAD FACTORS</t>
    </r>
    <r>
      <rPr>
        <b/>
        <i/>
        <sz val="12"/>
        <color indexed="8"/>
        <rFont val="Calibri"/>
        <family val="2"/>
        <scheme val="minor"/>
      </rPr>
      <t xml:space="preserve"> (%) [note 10]</t>
    </r>
  </si>
  <si>
    <t>Renewable quarterly  electricity capacity and generation in England [note 13]</t>
  </si>
  <si>
    <r>
      <t xml:space="preserve">ELECTRICITY GENERATED </t>
    </r>
    <r>
      <rPr>
        <i/>
        <sz val="12"/>
        <color indexed="8"/>
        <rFont val="Calibri"/>
        <family val="2"/>
        <scheme val="minor"/>
      </rPr>
      <t>(GWh) [note 6]</t>
    </r>
  </si>
  <si>
    <r>
      <t>CUMULATIVE INSTALLED CAPACITY (</t>
    </r>
    <r>
      <rPr>
        <sz val="12"/>
        <color indexed="8"/>
        <rFont val="Calibri"/>
        <family val="2"/>
        <scheme val="minor"/>
      </rPr>
      <t>MW</t>
    </r>
    <r>
      <rPr>
        <b/>
        <sz val="12"/>
        <color indexed="8"/>
        <rFont val="Calibri"/>
        <family val="2"/>
        <scheme val="minor"/>
      </rPr>
      <t>) [note 1]</t>
    </r>
  </si>
  <si>
    <r>
      <t>ELECTRICITY GENERATED (</t>
    </r>
    <r>
      <rPr>
        <sz val="12"/>
        <color indexed="8"/>
        <rFont val="Calibri"/>
        <family val="2"/>
        <scheme val="minor"/>
      </rPr>
      <t>GWh</t>
    </r>
    <r>
      <rPr>
        <b/>
        <sz val="12"/>
        <color indexed="8"/>
        <rFont val="Calibri"/>
        <family val="2"/>
        <scheme val="minor"/>
      </rPr>
      <t>) [note 6]</t>
    </r>
  </si>
  <si>
    <r>
      <t>SHARES OF ELECTRICITY GENERATED  (</t>
    </r>
    <r>
      <rPr>
        <sz val="12"/>
        <rFont val="Calibri"/>
        <family val="2"/>
        <scheme val="minor"/>
      </rPr>
      <t>%</t>
    </r>
    <r>
      <rPr>
        <b/>
        <sz val="12"/>
        <rFont val="Calibri"/>
        <family val="2"/>
        <scheme val="minor"/>
      </rPr>
      <t>)</t>
    </r>
  </si>
  <si>
    <r>
      <t xml:space="preserve">CUMULATIVE INSTALLED CAPACITY </t>
    </r>
    <r>
      <rPr>
        <sz val="12"/>
        <color indexed="8"/>
        <rFont val="Calibri"/>
        <family val="2"/>
        <scheme val="minor"/>
      </rPr>
      <t>(MW) [note 1]</t>
    </r>
  </si>
  <si>
    <r>
      <t xml:space="preserve">ELECTRICITY GENERATED </t>
    </r>
    <r>
      <rPr>
        <i/>
        <sz val="12"/>
        <color indexed="8"/>
        <rFont val="Calibri"/>
        <family val="2"/>
        <scheme val="minor"/>
      </rPr>
      <t>(GWh) [note 5]</t>
    </r>
  </si>
  <si>
    <t>Includes co-firing, plant biomass, animal biomass and biodegradable part of energy from waste.</t>
  </si>
  <si>
    <t>Note 14</t>
  </si>
  <si>
    <t>Other biomass (inc. co-firing) [note 6] [note 14]</t>
  </si>
  <si>
    <r>
      <t>LOAD FACTORS</t>
    </r>
    <r>
      <rPr>
        <b/>
        <sz val="12"/>
        <color indexed="8"/>
        <rFont val="Calibri"/>
        <family val="2"/>
        <scheme val="minor"/>
      </rPr>
      <t xml:space="preserve"> (%) [note 10]</t>
    </r>
  </si>
  <si>
    <t>Freeze panes is active in this worksheet. To disable this feature, navigate to the 'View' ribbon, select 'Freeze panes' and click on 'Unfreeze panes'</t>
  </si>
  <si>
    <t>This worksheet contains 4 tables, arranged vertically on top of each other and separated by a blank row</t>
  </si>
  <si>
    <t>This worksheet contains 3 tables, arranged vertically on top of each other and separated by a blank row</t>
  </si>
  <si>
    <t>Renewable annual electricity capacity and generation in Scotland</t>
  </si>
  <si>
    <t>Renewable quarterly electricity capacity and generation in Northern Ireland</t>
  </si>
  <si>
    <t>Renewable annual electricity capacity and generation in Northern Ireland</t>
  </si>
  <si>
    <t>Other biomass (inc. co-firing) [note 14]</t>
  </si>
  <si>
    <r>
      <t>LOAD FACTORS (</t>
    </r>
    <r>
      <rPr>
        <i/>
        <sz val="12"/>
        <color indexed="8"/>
        <rFont val="Calibri"/>
        <family val="2"/>
        <scheme val="minor"/>
      </rPr>
      <t>%</t>
    </r>
    <r>
      <rPr>
        <b/>
        <sz val="12"/>
        <color indexed="8"/>
        <rFont val="Calibri"/>
        <family val="2"/>
        <scheme val="minor"/>
      </rPr>
      <t>) [note 10]</t>
    </r>
  </si>
  <si>
    <t>Renewable quarterly electricity capacity and generation in Scotland</t>
  </si>
  <si>
    <r>
      <t xml:space="preserve">ELECTRICITY GENERATED </t>
    </r>
    <r>
      <rPr>
        <sz val="12"/>
        <color rgb="FF000000"/>
        <rFont val="Calibri"/>
        <family val="2"/>
        <scheme val="minor"/>
      </rPr>
      <t>(GWh) [note 5]</t>
    </r>
  </si>
  <si>
    <r>
      <t>LOAD FACTORS (</t>
    </r>
    <r>
      <rPr>
        <i/>
        <sz val="12"/>
        <color indexed="8"/>
        <rFont val="Calibri"/>
        <family val="2"/>
        <scheme val="minor"/>
      </rPr>
      <t>%</t>
    </r>
    <r>
      <rPr>
        <b/>
        <sz val="12"/>
        <color indexed="8"/>
        <rFont val="Calibri"/>
        <family val="2"/>
        <scheme val="minor"/>
      </rPr>
      <t xml:space="preserve">) [note 10] </t>
    </r>
  </si>
  <si>
    <t>Renewable annual electricity capacity and generation in Wales</t>
  </si>
  <si>
    <r>
      <t>LOAD FACTORS (</t>
    </r>
    <r>
      <rPr>
        <sz val="12"/>
        <color indexed="8"/>
        <rFont val="Calibri"/>
        <family val="2"/>
        <scheme val="minor"/>
      </rPr>
      <t>%</t>
    </r>
    <r>
      <rPr>
        <b/>
        <sz val="12"/>
        <color indexed="8"/>
        <rFont val="Calibri"/>
        <family val="2"/>
        <scheme val="minor"/>
      </rPr>
      <t>) [note 10]</t>
    </r>
  </si>
  <si>
    <r>
      <t>LOAD FACTORS (</t>
    </r>
    <r>
      <rPr>
        <sz val="12"/>
        <color indexed="8"/>
        <rFont val="Calibri"/>
        <family val="2"/>
        <scheme val="minor"/>
      </rPr>
      <t>%</t>
    </r>
    <r>
      <rPr>
        <b/>
        <sz val="12"/>
        <color indexed="8"/>
        <rFont val="Calibri"/>
        <family val="2"/>
        <scheme val="minor"/>
      </rPr>
      <t xml:space="preserve">) [note 10] </t>
    </r>
  </si>
  <si>
    <t>Renewable electricity capacity and generation in the UK, quarterly breakdown Quarter 1 2010 - Quarter 2 2021</t>
  </si>
  <si>
    <t>Worksheet title</t>
  </si>
  <si>
    <t>Link</t>
  </si>
  <si>
    <t>Data includes capacity and generation with no indication of location.</t>
  </si>
  <si>
    <t>Non-biodegradable (50%, from 2015) part of Energy from Waste, plus a small quantity of generation from waste tyres, hospital waste and general industrial waste.</t>
  </si>
  <si>
    <t>This spreadsheet forms part of the National Statistics publication Energy Trends produced by the Department for Business, Energy and Industrial Strategy (BEIS). 
The data presented is on UK and sub-national renewable electricity capacity and generation. Quarterly data published a quarter in arrears.</t>
  </si>
  <si>
    <t>Cells containing the symbol [x] indicate unavailable data.</t>
  </si>
  <si>
    <t xml:space="preserve">Some cells refer to notes, which can be found in the 'Notes' sheet. </t>
  </si>
  <si>
    <t>Cells containing the symbol [x] indicate unavailable data. Blank cells indicate inapplicable calculations</t>
  </si>
  <si>
    <r>
      <t xml:space="preserve">CUMULATIVE INSTALLED CAPACITY </t>
    </r>
    <r>
      <rPr>
        <sz val="10"/>
        <color indexed="8"/>
        <rFont val="Calibri"/>
        <family val="2"/>
        <scheme val="minor"/>
      </rPr>
      <t>(MW) [note 1]</t>
    </r>
  </si>
  <si>
    <r>
      <t xml:space="preserve">ELECTRICITY GENERATED </t>
    </r>
    <r>
      <rPr>
        <i/>
        <sz val="10"/>
        <color indexed="8"/>
        <rFont val="Calibri"/>
        <family val="2"/>
        <scheme val="minor"/>
      </rPr>
      <t>(GWh) [note 5]</t>
    </r>
  </si>
  <si>
    <r>
      <t>LOAD FACTORS</t>
    </r>
    <r>
      <rPr>
        <b/>
        <sz val="10"/>
        <color indexed="8"/>
        <rFont val="Calibri"/>
        <family val="2"/>
        <scheme val="minor"/>
      </rPr>
      <t xml:space="preserve"> (%) [note 10]</t>
    </r>
  </si>
  <si>
    <t xml:space="preserve">This table contains supplementary information supporting renewable electricity data which are referred to in the tables presented in this workbook </t>
  </si>
  <si>
    <t>Renewable electricity capacity and generation, main table</t>
  </si>
  <si>
    <t>Quarterly per cent change 
[note 11]</t>
  </si>
  <si>
    <r>
      <t>CUMULATIVE INSTALLED CAPACITY (</t>
    </r>
    <r>
      <rPr>
        <b/>
        <sz val="12"/>
        <color indexed="8"/>
        <rFont val="Calibri"/>
        <family val="2"/>
      </rPr>
      <t>MW) 
[note 1]</t>
    </r>
  </si>
  <si>
    <r>
      <t>ELECTRICITY GENERATED (</t>
    </r>
    <r>
      <rPr>
        <b/>
        <sz val="12"/>
        <color indexed="8"/>
        <rFont val="Calibri"/>
        <family val="2"/>
      </rPr>
      <t>GWh) 
[note 5]</t>
    </r>
  </si>
  <si>
    <r>
      <t>LOAD FACTORS (</t>
    </r>
    <r>
      <rPr>
        <b/>
        <i/>
        <sz val="12"/>
        <rFont val="Calibri"/>
        <family val="2"/>
      </rPr>
      <t>%</t>
    </r>
    <r>
      <rPr>
        <b/>
        <sz val="12"/>
        <rFont val="Calibri"/>
        <family val="2"/>
      </rPr>
      <t>) 
[note 10]</t>
    </r>
  </si>
  <si>
    <r>
      <t>TOTAL ELECTRICITY GENERATED (inc. non-renewables) (</t>
    </r>
    <r>
      <rPr>
        <b/>
        <i/>
        <sz val="12"/>
        <rFont val="Calibri"/>
        <family val="2"/>
      </rPr>
      <t>GWh</t>
    </r>
    <r>
      <rPr>
        <b/>
        <sz val="12"/>
        <rFont val="Calibri"/>
        <family val="2"/>
      </rPr>
      <t>) 
[note 12]</t>
    </r>
  </si>
  <si>
    <t xml:space="preserve">Freeze panes are active on this sheet, to turn off freeze panes select the 'view' then 'freeze panes' then 'unfreeze panes' or use [Alt W, F] </t>
  </si>
  <si>
    <t xml:space="preserve">This table contains empty cells, empty cells indicate data not applicable </t>
  </si>
  <si>
    <t>Some cells refer to notes which can be found on the notes worksheet</t>
  </si>
  <si>
    <t>Units are specified in the table header or in the row label</t>
  </si>
  <si>
    <t>CUMULATIVE INSTALLED CAPACITY (MW) 
[note 1]</t>
  </si>
  <si>
    <t>ELECTRICITY GENERATED (GWh) 
[note 5]</t>
  </si>
  <si>
    <t>LOAD FACTORS (%) 
[note 10]</t>
  </si>
  <si>
    <t>TOTAL ELECTRICITY GENERATED (inc. non-renewables) (GWh) 
[note 12]</t>
  </si>
  <si>
    <t xml:space="preserve">[x] is used to indicate data not available </t>
  </si>
  <si>
    <t>Renewable annual electricity capacity and generation, annual data</t>
  </si>
  <si>
    <t>Renewable quarterly electricity capacity and generation, quarterly data</t>
  </si>
  <si>
    <t>TOTAL ELECTRICITY GENERATED (inc. non-renewables) (GWh) 
[note 11]</t>
  </si>
  <si>
    <t>2021
3rd quarter</t>
  </si>
  <si>
    <t>2021 
3rd quarter</t>
  </si>
  <si>
    <t xml:space="preserve">Generation (at 9.3 GWh) was up by 1.3 per cent on the third quarter of 2020. </t>
  </si>
  <si>
    <t>Hydro generation fell sharply (by 45 per cent) as average rainfall was down by around 42 per cent on 2020 Quarter 3.</t>
  </si>
  <si>
    <t>The revisions period is quarter 1 2021 to quarter 2 2021
Revisions are due to updates from data suppliers or the receipt of data replacing estimates unless otherwise stated</t>
  </si>
  <si>
    <t xml:space="preserve">Despite a small increase in Solar PV capacity, generation decreased by 1.8 per cent as a result of average hours of sunlight reducing in comparison to last year.  </t>
  </si>
  <si>
    <t>Solar PV generation remains broadly steady</t>
  </si>
  <si>
    <t>Wind generation decreases as a result of stiller weather.</t>
  </si>
  <si>
    <t>Hydro generation falls on the back of relatively dry weather during the quarter</t>
  </si>
  <si>
    <t>Onshore wind generation decreased by more than a third and offshore wind generation was down by nearly a quarter. Wind generation was affected by lower average wind speeds, being down by 20 per cent on the same quarter of 2020, this is the lowest average wind speed for Quarter 3 in our time series. In addition, generation was hindered by planned manitenance and outages at several wind farms. As a result, the quarterly load factor for onshore wind was the lowest on record (load factors are a measure of how much electricity was generated as a percentage of the maximum possible generation).</t>
  </si>
  <si>
    <t>Renewable generation down on the same period last year due to less favourable weather conditions</t>
  </si>
  <si>
    <t xml:space="preserve">Generation was down by 4.9 TWh (17 per cent) on 2020 Quarter 3. Generation was affected by less favourable weather conditions and relatively little additional capacity.
Renewables share of electricity generation was 35.9 per cent in the third quarter of 2021, the lowest percentage share since the second quarter of 2019.
Overall electricity generation data can be found in Energy Trends' table 5.1.
Renewable capacity increased by just 3.0 per cent (1.4 GW) with around half of the new capacity being offshore wind. </t>
  </si>
  <si>
    <r>
      <t xml:space="preserve">This data was published on </t>
    </r>
    <r>
      <rPr>
        <b/>
        <sz val="12"/>
        <rFont val="Calibri"/>
        <family val="2"/>
        <scheme val="minor"/>
      </rPr>
      <t>Thursday 23rd December 2022</t>
    </r>
    <r>
      <rPr>
        <sz val="12"/>
        <rFont val="Calibri"/>
        <family val="2"/>
        <scheme val="minor"/>
      </rPr>
      <t xml:space="preserve">
The next publication date is </t>
    </r>
    <r>
      <rPr>
        <b/>
        <sz val="12"/>
        <rFont val="Calibri"/>
        <family val="2"/>
        <scheme val="minor"/>
      </rPr>
      <t>Thursday 31st March 2021</t>
    </r>
  </si>
  <si>
    <r>
      <t xml:space="preserve">This spreadsheet contains quarterly data including </t>
    </r>
    <r>
      <rPr>
        <b/>
        <sz val="12"/>
        <rFont val="Calibri"/>
        <family val="2"/>
        <scheme val="minor"/>
      </rPr>
      <t>new data for July to September 2021</t>
    </r>
    <r>
      <rPr>
        <sz val="12"/>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</si>
</sst>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 #,##0.00_-;_-* &quot;-&quot;??_-;_-@_-"/>
    <numFmt numFmtId="164" formatCode="0;;;@"/>
    <numFmt numFmtId="165" formatCode="#,##0.00\ ;\-#,##0.00\ ;&quot;-&quot;\ "/>
    <numFmt numFmtId="166" formatCode="_-* #,##0_-;\-* #,##0_-;_-* &quot;-&quot;??_-;_-@_-"/>
    <numFmt numFmtId="167" formatCode="0.0"/>
    <numFmt numFmtId="168" formatCode="\+#,##0.0\ ;\-#,##0.0\ ;&quot;-&quot;\ "/>
    <numFmt numFmtId="169" formatCode="0.0%"/>
    <numFmt numFmtId="170" formatCode="#,##0\ ;\-#,##0\ ;&quot;-&quot;\ "/>
    <numFmt numFmtId="171" formatCode="#,##0.0\ ;\-#,##0.0\ ;&quot;-&quot;\ "/>
    <numFmt numFmtId="172" formatCode="0.0000"/>
    <numFmt numFmtId="173" formatCode="0.000"/>
    <numFmt numFmtId="174" formatCode="#,##0;\-#,##0;\-"/>
    <numFmt numFmtId="175" formatCode="#,##0\r;\-#,##0\r;\-\r"/>
    <numFmt numFmtId="176" formatCode="#,##0.0"/>
    <numFmt numFmtId="177" formatCode="#,##0.0;\-#,##0.0"/>
    <numFmt numFmtId="178" formatCode="#,##0.000;\-#,##0.000"/>
    <numFmt numFmtId="179" formatCode="#,##0.00000;\-#,##0.00000"/>
    <numFmt numFmtId="180" formatCode="#,##0.000000;\-#,##0.000000"/>
  </numFmts>
  <fonts count="64" x14ac:knownFonts="1">
    <font>
      <sz val="10"/>
      <name val="Arial"/>
    </font>
    <font>
      <b/>
      <sz val="22"/>
      <name val="Arial"/>
      <family val="2"/>
    </font>
    <font>
      <sz val="10"/>
      <name val="Arial"/>
      <family val="2"/>
    </font>
    <font>
      <b/>
      <sz val="14"/>
      <name val="Arial"/>
      <family val="2"/>
    </font>
    <font>
      <b/>
      <sz val="10"/>
      <name val="Arial"/>
      <family val="2"/>
    </font>
    <font>
      <b/>
      <sz val="8"/>
      <name val="MS Sans Serif"/>
      <family val="2"/>
    </font>
    <font>
      <vertAlign val="superscript"/>
      <sz val="10"/>
      <name val="Arial"/>
      <family val="2"/>
    </font>
    <font>
      <sz val="8"/>
      <name val="Arial"/>
      <family val="2"/>
    </font>
    <font>
      <sz val="10"/>
      <name val="Arial"/>
      <family val="2"/>
    </font>
    <font>
      <sz val="10"/>
      <name val="Arial"/>
      <family val="2"/>
    </font>
    <font>
      <sz val="10"/>
      <name val="MS Sans Serif"/>
      <family val="2"/>
    </font>
    <font>
      <u/>
      <sz val="10"/>
      <color indexed="12"/>
      <name val="MS Sans Serif"/>
      <family val="2"/>
    </font>
    <font>
      <sz val="9"/>
      <name val="Arial"/>
      <family val="2"/>
    </font>
    <font>
      <b/>
      <sz val="9"/>
      <name val="Arial"/>
      <family val="2"/>
    </font>
    <font>
      <b/>
      <vertAlign val="superscript"/>
      <sz val="9"/>
      <name val="Arial"/>
      <family val="2"/>
    </font>
    <font>
      <b/>
      <i/>
      <sz val="9"/>
      <name val="Arial"/>
      <family val="2"/>
    </font>
    <font>
      <sz val="8"/>
      <name val="Arial"/>
      <family val="2"/>
    </font>
    <font>
      <sz val="8"/>
      <name val="Arial"/>
      <family val="2"/>
    </font>
    <font>
      <sz val="8"/>
      <name val="Arial"/>
      <family val="2"/>
    </font>
    <font>
      <b/>
      <sz val="20"/>
      <name val="Calibri"/>
      <family val="2"/>
    </font>
    <font>
      <b/>
      <sz val="16"/>
      <name val="Calibri"/>
      <family val="2"/>
    </font>
    <font>
      <sz val="12"/>
      <name val="Calibri"/>
      <family val="2"/>
    </font>
    <font>
      <b/>
      <sz val="12"/>
      <name val="Calibri"/>
      <family val="2"/>
    </font>
    <font>
      <b/>
      <sz val="12"/>
      <color indexed="8"/>
      <name val="Calibri"/>
      <family val="2"/>
    </font>
    <font>
      <b/>
      <i/>
      <sz val="12"/>
      <name val="Calibri"/>
      <family val="2"/>
    </font>
    <font>
      <sz val="10"/>
      <color theme="1"/>
      <name val="Arial"/>
      <family val="2"/>
    </font>
    <font>
      <u/>
      <sz val="10"/>
      <color theme="10"/>
      <name val="Arial"/>
      <family val="2"/>
    </font>
    <font>
      <b/>
      <sz val="10"/>
      <color theme="1"/>
      <name val="Arial"/>
      <family val="2"/>
    </font>
    <font>
      <sz val="9"/>
      <color theme="1"/>
      <name val="Arial"/>
      <family val="2"/>
    </font>
    <font>
      <sz val="8"/>
      <color rgb="FF00B0F0"/>
      <name val="Arial"/>
      <family val="2"/>
    </font>
    <font>
      <sz val="10"/>
      <color rgb="FF00B0F0"/>
      <name val="Arial"/>
      <family val="2"/>
    </font>
    <font>
      <u/>
      <sz val="8"/>
      <color theme="10"/>
      <name val="Arial"/>
      <family val="2"/>
    </font>
    <font>
      <sz val="12"/>
      <name val="Calibri"/>
      <family val="2"/>
      <scheme val="minor"/>
    </font>
    <font>
      <i/>
      <sz val="12"/>
      <name val="Calibri"/>
      <family val="2"/>
      <scheme val="minor"/>
    </font>
    <font>
      <b/>
      <sz val="12"/>
      <name val="Calibri"/>
      <family val="2"/>
      <scheme val="minor"/>
    </font>
    <font>
      <b/>
      <sz val="12"/>
      <color theme="1"/>
      <name val="Calibri"/>
      <family val="2"/>
      <scheme val="minor"/>
    </font>
    <font>
      <sz val="12"/>
      <color theme="1"/>
      <name val="Calibri"/>
      <family val="2"/>
      <scheme val="minor"/>
    </font>
    <font>
      <sz val="12"/>
      <color rgb="FF00B0F0"/>
      <name val="Calibri"/>
      <family val="2"/>
      <scheme val="minor"/>
    </font>
    <font>
      <u/>
      <sz val="12"/>
      <color theme="10"/>
      <name val="Calibri"/>
      <family val="2"/>
      <scheme val="minor"/>
    </font>
    <font>
      <u/>
      <sz val="12"/>
      <color indexed="12"/>
      <name val="Calibri"/>
      <family val="2"/>
      <scheme val="minor"/>
    </font>
    <font>
      <sz val="12"/>
      <color rgb="FFFF0000"/>
      <name val="Calibri"/>
      <family val="2"/>
      <scheme val="minor"/>
    </font>
    <font>
      <b/>
      <sz val="18"/>
      <name val="Calibri"/>
      <family val="2"/>
      <scheme val="minor"/>
    </font>
    <font>
      <b/>
      <sz val="14"/>
      <name val="Calibri"/>
      <family val="2"/>
    </font>
    <font>
      <i/>
      <sz val="12"/>
      <color indexed="8"/>
      <name val="Calibri"/>
      <family val="2"/>
      <scheme val="minor"/>
    </font>
    <font>
      <b/>
      <i/>
      <sz val="12"/>
      <color indexed="8"/>
      <name val="Calibri"/>
      <family val="2"/>
      <scheme val="minor"/>
    </font>
    <font>
      <b/>
      <sz val="12"/>
      <color indexed="8"/>
      <name val="Calibri"/>
      <family val="2"/>
      <scheme val="minor"/>
    </font>
    <font>
      <i/>
      <u/>
      <sz val="12"/>
      <name val="Calibri"/>
      <family val="2"/>
      <scheme val="minor"/>
    </font>
    <font>
      <sz val="12"/>
      <color indexed="8"/>
      <name val="Calibri"/>
      <family val="2"/>
      <scheme val="minor"/>
    </font>
    <font>
      <u/>
      <sz val="12"/>
      <name val="Calibri"/>
      <family val="2"/>
      <scheme val="minor"/>
    </font>
    <font>
      <b/>
      <sz val="20"/>
      <name val="Calibri"/>
      <family val="2"/>
      <scheme val="minor"/>
    </font>
    <font>
      <sz val="10"/>
      <name val="Calibri"/>
      <family val="2"/>
      <scheme val="minor"/>
    </font>
    <font>
      <sz val="12"/>
      <color rgb="FF000000"/>
      <name val="Calibri"/>
      <family val="2"/>
      <scheme val="minor"/>
    </font>
    <font>
      <b/>
      <sz val="16"/>
      <name val="Calibri"/>
      <family val="2"/>
      <scheme val="minor"/>
    </font>
    <font>
      <sz val="8"/>
      <name val="Arial"/>
      <family val="2"/>
    </font>
    <font>
      <b/>
      <sz val="10"/>
      <color theme="1"/>
      <name val="Calibri"/>
      <family val="2"/>
      <scheme val="minor"/>
    </font>
    <font>
      <b/>
      <sz val="10"/>
      <name val="Calibri"/>
      <family val="2"/>
      <scheme val="minor"/>
    </font>
    <font>
      <b/>
      <sz val="8"/>
      <name val="Calibri"/>
      <family val="2"/>
      <scheme val="minor"/>
    </font>
    <font>
      <sz val="10"/>
      <color indexed="8"/>
      <name val="Calibri"/>
      <family val="2"/>
      <scheme val="minor"/>
    </font>
    <font>
      <i/>
      <sz val="10"/>
      <color indexed="8"/>
      <name val="Calibri"/>
      <family val="2"/>
      <scheme val="minor"/>
    </font>
    <font>
      <b/>
      <sz val="10"/>
      <color indexed="8"/>
      <name val="Calibri"/>
      <family val="2"/>
      <scheme val="minor"/>
    </font>
    <font>
      <sz val="8"/>
      <name val="Calibri"/>
      <family val="2"/>
      <scheme val="minor"/>
    </font>
    <font>
      <i/>
      <u/>
      <sz val="8"/>
      <name val="Calibri"/>
      <family val="2"/>
      <scheme val="minor"/>
    </font>
    <font>
      <u/>
      <sz val="10"/>
      <color indexed="12"/>
      <name val="Calibri"/>
      <family val="2"/>
      <scheme val="minor"/>
    </font>
    <font>
      <sz val="12"/>
      <color theme="0"/>
      <name val="Calibri"/>
      <family val="2"/>
      <scheme val="minor"/>
    </font>
  </fonts>
  <fills count="6">
    <fill>
      <patternFill patternType="none"/>
    </fill>
    <fill>
      <patternFill patternType="gray125"/>
    </fill>
    <fill>
      <patternFill patternType="solid">
        <fgColor indexed="10"/>
        <bgColor indexed="64"/>
      </patternFill>
    </fill>
    <fill>
      <patternFill patternType="solid">
        <fgColor indexed="9"/>
        <bgColor indexed="64"/>
      </patternFill>
    </fill>
    <fill>
      <patternFill patternType="solid">
        <fgColor theme="0"/>
        <bgColor indexed="64"/>
      </patternFill>
    </fill>
    <fill>
      <patternFill patternType="solid">
        <fgColor theme="0" tint="-4.9989318521683403E-2"/>
        <bgColor indexed="64"/>
      </patternFill>
    </fill>
  </fills>
  <borders count="22">
    <border>
      <left/>
      <right/>
      <top/>
      <bottom/>
      <diagonal/>
    </border>
    <border>
      <left/>
      <right/>
      <top style="thin">
        <color indexed="64"/>
      </top>
      <bottom/>
      <diagonal/>
    </border>
    <border>
      <left/>
      <right/>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style="thin">
        <color indexed="64"/>
      </top>
      <bottom style="double">
        <color indexed="64"/>
      </bottom>
      <diagonal/>
    </border>
    <border>
      <left/>
      <right/>
      <top style="double">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16">
    <xf numFmtId="0" fontId="0" fillId="0" borderId="0"/>
    <xf numFmtId="43" fontId="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9" fillId="0" borderId="0" applyNumberFormat="0" applyFill="0" applyProtection="0">
      <alignment horizontal="left" vertical="center"/>
    </xf>
    <xf numFmtId="0" fontId="20" fillId="0" borderId="0" applyNumberFormat="0" applyFill="0" applyProtection="0">
      <alignment horizontal="left"/>
    </xf>
    <xf numFmtId="0" fontId="42" fillId="0" borderId="0" applyNumberFormat="0" applyFill="0" applyProtection="0"/>
    <xf numFmtId="0" fontId="26"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 fillId="0" borderId="0"/>
    <xf numFmtId="0" fontId="2" fillId="0" borderId="0"/>
    <xf numFmtId="0" fontId="21" fillId="0" borderId="0">
      <alignment vertical="center"/>
    </xf>
    <xf numFmtId="0" fontId="10" fillId="0" borderId="0"/>
    <xf numFmtId="0" fontId="2" fillId="0" borderId="0"/>
    <xf numFmtId="9" fontId="8" fillId="0" borderId="0" applyFont="0" applyFill="0" applyBorder="0" applyAlignment="0" applyProtection="0"/>
    <xf numFmtId="9" fontId="2" fillId="0" borderId="0" applyFont="0" applyFill="0" applyBorder="0" applyAlignment="0" applyProtection="0"/>
  </cellStyleXfs>
  <cellXfs count="345">
    <xf numFmtId="0" fontId="0" fillId="0" borderId="0" xfId="0"/>
    <xf numFmtId="0" fontId="27" fillId="0" borderId="0" xfId="0" applyFont="1"/>
    <xf numFmtId="0" fontId="4" fillId="0" borderId="0" xfId="0" applyFont="1"/>
    <xf numFmtId="0" fontId="5" fillId="0" borderId="0" xfId="0" applyFont="1"/>
    <xf numFmtId="0" fontId="27" fillId="0" borderId="0" xfId="0" applyFont="1"/>
    <xf numFmtId="0" fontId="2" fillId="0" borderId="0" xfId="0" applyFont="1"/>
    <xf numFmtId="0" fontId="4" fillId="0" borderId="1" xfId="0" applyFont="1" applyBorder="1"/>
    <xf numFmtId="0" fontId="2" fillId="0" borderId="2" xfId="0" applyFont="1" applyBorder="1"/>
    <xf numFmtId="0" fontId="2" fillId="0" borderId="0" xfId="9"/>
    <xf numFmtId="0" fontId="2" fillId="2" borderId="3" xfId="9" applyFill="1" applyBorder="1"/>
    <xf numFmtId="0" fontId="2" fillId="2" borderId="4" xfId="9" applyFill="1" applyBorder="1"/>
    <xf numFmtId="0" fontId="2" fillId="2" borderId="5" xfId="9" applyFill="1" applyBorder="1"/>
    <xf numFmtId="0" fontId="2" fillId="2" borderId="6" xfId="9" applyFill="1" applyBorder="1"/>
    <xf numFmtId="0" fontId="27" fillId="0" borderId="0" xfId="9" applyFont="1"/>
    <xf numFmtId="0" fontId="7" fillId="0" borderId="0" xfId="0" applyFont="1"/>
    <xf numFmtId="0" fontId="7" fillId="3" borderId="0" xfId="0" applyFont="1" applyFill="1"/>
    <xf numFmtId="0" fontId="27" fillId="0" borderId="7" xfId="0" applyFont="1" applyBorder="1"/>
    <xf numFmtId="0" fontId="27" fillId="0" borderId="0" xfId="0" applyFont="1"/>
    <xf numFmtId="0" fontId="2" fillId="0" borderId="0" xfId="10"/>
    <xf numFmtId="0" fontId="4" fillId="0" borderId="8" xfId="10" applyFont="1" applyBorder="1"/>
    <xf numFmtId="0" fontId="1" fillId="3" borderId="0" xfId="10" applyFont="1" applyFill="1" applyAlignment="1">
      <alignment vertical="center"/>
    </xf>
    <xf numFmtId="0" fontId="3" fillId="3" borderId="0" xfId="10" applyFont="1" applyFill="1"/>
    <xf numFmtId="0" fontId="2" fillId="0" borderId="9" xfId="10" applyBorder="1"/>
    <xf numFmtId="0" fontId="2" fillId="0" borderId="10" xfId="10" applyBorder="1"/>
    <xf numFmtId="0" fontId="5" fillId="0" borderId="0" xfId="10" applyFont="1"/>
    <xf numFmtId="0" fontId="27" fillId="0" borderId="0" xfId="10" applyFont="1"/>
    <xf numFmtId="0" fontId="25" fillId="0" borderId="0" xfId="10" applyFont="1"/>
    <xf numFmtId="167" fontId="0" fillId="0" borderId="0" xfId="0" applyNumberFormat="1"/>
    <xf numFmtId="1" fontId="0" fillId="0" borderId="0" xfId="0" applyNumberFormat="1"/>
    <xf numFmtId="0" fontId="4" fillId="0" borderId="0" xfId="10" applyFont="1"/>
    <xf numFmtId="0" fontId="12" fillId="0" borderId="0" xfId="10" applyFont="1"/>
    <xf numFmtId="2" fontId="0" fillId="0" borderId="0" xfId="0" applyNumberFormat="1"/>
    <xf numFmtId="0" fontId="0" fillId="4" borderId="0" xfId="0" applyFill="1"/>
    <xf numFmtId="0" fontId="15" fillId="0" borderId="8" xfId="10" applyFont="1" applyBorder="1"/>
    <xf numFmtId="0" fontId="13" fillId="0" borderId="0" xfId="10" applyFont="1"/>
    <xf numFmtId="0" fontId="28" fillId="0" borderId="0" xfId="10" applyFont="1"/>
    <xf numFmtId="0" fontId="2" fillId="4" borderId="0" xfId="0" applyFont="1" applyFill="1"/>
    <xf numFmtId="0" fontId="2" fillId="4" borderId="0" xfId="10" applyFill="1"/>
    <xf numFmtId="172" fontId="0" fillId="0" borderId="0" xfId="0" applyNumberFormat="1"/>
    <xf numFmtId="166" fontId="1" fillId="4" borderId="0" xfId="0" applyNumberFormat="1" applyFont="1" applyFill="1" applyAlignment="1">
      <alignment vertical="center"/>
    </xf>
    <xf numFmtId="0" fontId="19" fillId="4" borderId="0" xfId="4" applyFill="1">
      <alignment horizontal="left" vertical="center"/>
    </xf>
    <xf numFmtId="0" fontId="32" fillId="4" borderId="0" xfId="0" applyFont="1" applyFill="1"/>
    <xf numFmtId="3" fontId="32" fillId="4" borderId="0" xfId="0" applyNumberFormat="1" applyFont="1" applyFill="1" applyAlignment="1">
      <alignment vertical="center"/>
    </xf>
    <xf numFmtId="167" fontId="32" fillId="4" borderId="0" xfId="14" applyNumberFormat="1" applyFont="1" applyFill="1"/>
    <xf numFmtId="0" fontId="34" fillId="4" borderId="0" xfId="0" applyFont="1" applyFill="1"/>
    <xf numFmtId="174" fontId="32" fillId="4" borderId="0" xfId="0" applyNumberFormat="1" applyFont="1" applyFill="1"/>
    <xf numFmtId="0" fontId="32" fillId="4" borderId="0" xfId="10" applyFont="1" applyFill="1"/>
    <xf numFmtId="0" fontId="34" fillId="4" borderId="1" xfId="10" applyFont="1" applyFill="1" applyBorder="1"/>
    <xf numFmtId="0" fontId="34" fillId="4" borderId="11" xfId="10" applyFont="1" applyFill="1" applyBorder="1" applyAlignment="1">
      <alignment vertical="center"/>
    </xf>
    <xf numFmtId="0" fontId="34" fillId="4" borderId="0" xfId="10" applyFont="1" applyFill="1"/>
    <xf numFmtId="165" fontId="32" fillId="4" borderId="0" xfId="0" applyNumberFormat="1" applyFont="1" applyFill="1" applyAlignment="1">
      <alignment vertical="center"/>
    </xf>
    <xf numFmtId="0" fontId="39" fillId="4" borderId="0" xfId="8" applyFont="1" applyFill="1" applyAlignment="1" applyProtection="1"/>
    <xf numFmtId="0" fontId="35" fillId="4" borderId="12" xfId="0" applyFont="1" applyFill="1" applyBorder="1" applyAlignment="1">
      <alignment vertical="center"/>
    </xf>
    <xf numFmtId="0" fontId="32" fillId="4" borderId="0" xfId="0" applyFont="1" applyFill="1" applyAlignment="1">
      <alignment vertical="center"/>
    </xf>
    <xf numFmtId="166" fontId="32" fillId="4" borderId="0" xfId="0" applyNumberFormat="1" applyFont="1" applyFill="1" applyAlignment="1">
      <alignment vertical="center"/>
    </xf>
    <xf numFmtId="0" fontId="32" fillId="4" borderId="0" xfId="0" applyFont="1" applyFill="1" applyBorder="1" applyAlignment="1">
      <alignment vertical="center"/>
    </xf>
    <xf numFmtId="0" fontId="32" fillId="3" borderId="0" xfId="0" applyFont="1" applyFill="1" applyAlignment="1">
      <alignment vertical="center"/>
    </xf>
    <xf numFmtId="0" fontId="32" fillId="0" borderId="0" xfId="0" applyFont="1" applyAlignment="1">
      <alignment vertical="center"/>
    </xf>
    <xf numFmtId="164" fontId="34" fillId="4" borderId="0" xfId="0" applyNumberFormat="1" applyFont="1" applyFill="1" applyBorder="1" applyAlignment="1">
      <alignment horizontal="center" vertical="center"/>
    </xf>
    <xf numFmtId="169" fontId="32" fillId="4" borderId="0" xfId="14" applyNumberFormat="1" applyFont="1" applyFill="1" applyAlignment="1">
      <alignment vertical="center"/>
    </xf>
    <xf numFmtId="164" fontId="34" fillId="4" borderId="0" xfId="10" applyNumberFormat="1" applyFont="1" applyFill="1" applyBorder="1" applyAlignment="1">
      <alignment horizontal="center"/>
    </xf>
    <xf numFmtId="0" fontId="34" fillId="4" borderId="0" xfId="0" applyFont="1" applyFill="1" applyBorder="1" applyAlignment="1">
      <alignment horizontal="center" vertical="center" wrapText="1"/>
    </xf>
    <xf numFmtId="0" fontId="34" fillId="4" borderId="0" xfId="10" applyFont="1" applyFill="1" applyBorder="1" applyAlignment="1">
      <alignment horizontal="center" vertical="center" wrapText="1"/>
    </xf>
    <xf numFmtId="0" fontId="34" fillId="4" borderId="0" xfId="0" applyNumberFormat="1" applyFont="1" applyFill="1" applyBorder="1" applyAlignment="1">
      <alignment horizontal="right" vertical="center" wrapText="1"/>
    </xf>
    <xf numFmtId="0" fontId="35" fillId="0" borderId="12" xfId="11" applyFont="1" applyBorder="1" applyAlignment="1">
      <alignment horizontal="center" vertical="center" wrapText="1"/>
    </xf>
    <xf numFmtId="0" fontId="36" fillId="0" borderId="0" xfId="11" applyFont="1" applyAlignment="1">
      <alignment vertical="center" wrapText="1"/>
    </xf>
    <xf numFmtId="0" fontId="41" fillId="0" borderId="0" xfId="5" applyFont="1" applyAlignment="1">
      <alignment wrapText="1"/>
    </xf>
    <xf numFmtId="0" fontId="20" fillId="0" borderId="0" xfId="5" applyAlignment="1"/>
    <xf numFmtId="0" fontId="21" fillId="0" borderId="0" xfId="11" applyAlignment="1">
      <alignment vertical="center"/>
    </xf>
    <xf numFmtId="0" fontId="20" fillId="0" borderId="0" xfId="5">
      <alignment horizontal="left"/>
    </xf>
    <xf numFmtId="0" fontId="21" fillId="0" borderId="0" xfId="11" applyAlignment="1">
      <alignment vertical="center" wrapText="1"/>
    </xf>
    <xf numFmtId="0" fontId="21" fillId="0" borderId="0" xfId="11">
      <alignment vertical="center"/>
    </xf>
    <xf numFmtId="0" fontId="32" fillId="0" borderId="0" xfId="11" applyFont="1" applyAlignment="1">
      <alignment vertical="center" wrapText="1"/>
    </xf>
    <xf numFmtId="0" fontId="38" fillId="0" borderId="0" xfId="7" applyFont="1" applyAlignment="1" applyProtection="1">
      <alignment vertical="center" wrapText="1"/>
    </xf>
    <xf numFmtId="0" fontId="19" fillId="0" borderId="0" xfId="4" applyAlignment="1">
      <alignment vertical="center"/>
    </xf>
    <xf numFmtId="0" fontId="32" fillId="4" borderId="0" xfId="0" applyFont="1" applyFill="1" applyAlignment="1">
      <alignment vertical="center" wrapText="1"/>
    </xf>
    <xf numFmtId="0" fontId="32" fillId="0" borderId="0" xfId="11" applyFont="1" applyAlignment="1">
      <alignment wrapText="1"/>
    </xf>
    <xf numFmtId="0" fontId="20" fillId="0" borderId="0" xfId="5" applyFill="1" applyAlignment="1"/>
    <xf numFmtId="0" fontId="39" fillId="4" borderId="0" xfId="8" applyFont="1" applyFill="1" applyAlignment="1" applyProtection="1">
      <alignment vertical="center"/>
    </xf>
    <xf numFmtId="0" fontId="32" fillId="4" borderId="0" xfId="11" applyFont="1" applyFill="1" applyAlignment="1">
      <alignment vertical="center"/>
    </xf>
    <xf numFmtId="0" fontId="38" fillId="0" borderId="0" xfId="7" applyFont="1" applyAlignment="1" applyProtection="1">
      <alignment vertical="center"/>
    </xf>
    <xf numFmtId="0" fontId="32" fillId="0" borderId="0" xfId="7" applyFont="1" applyFill="1" applyAlignment="1" applyProtection="1">
      <alignment vertical="center"/>
    </xf>
    <xf numFmtId="0" fontId="26" fillId="4" borderId="0" xfId="7" applyFill="1" applyAlignment="1" applyProtection="1">
      <alignment vertical="center"/>
    </xf>
    <xf numFmtId="0" fontId="32" fillId="4" borderId="0" xfId="12" applyFont="1" applyFill="1" applyAlignment="1">
      <alignment vertical="center"/>
    </xf>
    <xf numFmtId="0" fontId="0" fillId="4" borderId="0" xfId="0" applyFill="1" applyAlignment="1">
      <alignment vertical="center"/>
    </xf>
    <xf numFmtId="164" fontId="34" fillId="4" borderId="10" xfId="10" applyNumberFormat="1" applyFont="1" applyFill="1" applyBorder="1" applyAlignment="1">
      <alignment horizontal="center" vertical="center"/>
    </xf>
    <xf numFmtId="0" fontId="35" fillId="4" borderId="12" xfId="10" applyFont="1" applyFill="1" applyBorder="1" applyAlignment="1">
      <alignment vertical="center"/>
    </xf>
    <xf numFmtId="9" fontId="32" fillId="4" borderId="0" xfId="14" applyFont="1" applyFill="1" applyAlignment="1">
      <alignment horizontal="right"/>
    </xf>
    <xf numFmtId="0" fontId="46" fillId="4" borderId="0" xfId="0" applyFont="1" applyFill="1"/>
    <xf numFmtId="0" fontId="32" fillId="0" borderId="0" xfId="11" applyFont="1" applyFill="1" applyAlignment="1">
      <alignment vertical="center"/>
    </xf>
    <xf numFmtId="0" fontId="32" fillId="4" borderId="0" xfId="11" applyFont="1" applyFill="1" applyAlignment="1">
      <alignment vertical="center" wrapText="1"/>
    </xf>
    <xf numFmtId="0" fontId="32" fillId="4" borderId="0" xfId="10" applyFont="1" applyFill="1" applyBorder="1"/>
    <xf numFmtId="9" fontId="32" fillId="4" borderId="0" xfId="14" applyFont="1" applyFill="1" applyBorder="1" applyAlignment="1">
      <alignment horizontal="right"/>
    </xf>
    <xf numFmtId="167" fontId="32" fillId="4" borderId="0" xfId="14" applyNumberFormat="1" applyFont="1" applyFill="1" applyBorder="1"/>
    <xf numFmtId="0" fontId="34" fillId="4" borderId="0" xfId="10" applyFont="1" applyFill="1" applyBorder="1" applyAlignment="1">
      <alignment horizontal="center" vertical="center"/>
    </xf>
    <xf numFmtId="0" fontId="19" fillId="4" borderId="0" xfId="4" applyFill="1" applyAlignment="1">
      <alignment horizontal="left" vertical="center"/>
    </xf>
    <xf numFmtId="0" fontId="19" fillId="0" borderId="0" xfId="4" applyAlignment="1">
      <alignment horizontal="left" vertical="center"/>
    </xf>
    <xf numFmtId="166" fontId="32" fillId="4" borderId="0" xfId="1" applyNumberFormat="1" applyFont="1" applyFill="1" applyAlignment="1">
      <alignment vertical="center"/>
    </xf>
    <xf numFmtId="170" fontId="32" fillId="4" borderId="0" xfId="0" applyNumberFormat="1" applyFont="1" applyFill="1" applyAlignment="1">
      <alignment vertical="center"/>
    </xf>
    <xf numFmtId="167" fontId="32" fillId="4" borderId="0" xfId="14" applyNumberFormat="1" applyFont="1" applyFill="1" applyAlignment="1">
      <alignment vertical="center"/>
    </xf>
    <xf numFmtId="9" fontId="32" fillId="4" borderId="0" xfId="14" applyFont="1" applyFill="1" applyAlignment="1">
      <alignment vertical="center"/>
    </xf>
    <xf numFmtId="0" fontId="34" fillId="4" borderId="1" xfId="0" applyFont="1" applyFill="1" applyBorder="1" applyAlignment="1">
      <alignment vertical="center"/>
    </xf>
    <xf numFmtId="2" fontId="32" fillId="4" borderId="0" xfId="14" applyNumberFormat="1" applyFont="1" applyFill="1" applyAlignment="1">
      <alignment vertical="center"/>
    </xf>
    <xf numFmtId="0" fontId="34" fillId="4" borderId="0" xfId="0" applyFont="1" applyFill="1" applyAlignment="1">
      <alignment vertical="center"/>
    </xf>
    <xf numFmtId="0" fontId="34" fillId="0" borderId="0" xfId="0" applyFont="1" applyAlignment="1">
      <alignment vertical="center"/>
    </xf>
    <xf numFmtId="175" fontId="32" fillId="4" borderId="0" xfId="0" applyNumberFormat="1" applyFont="1" applyFill="1" applyAlignment="1">
      <alignment vertical="center"/>
    </xf>
    <xf numFmtId="174" fontId="32" fillId="4" borderId="0" xfId="0" applyNumberFormat="1" applyFont="1" applyFill="1" applyAlignment="1">
      <alignment vertical="center"/>
    </xf>
    <xf numFmtId="176" fontId="32" fillId="4" borderId="0" xfId="14" applyNumberFormat="1" applyFont="1" applyFill="1" applyAlignment="1">
      <alignment vertical="center"/>
    </xf>
    <xf numFmtId="0" fontId="32" fillId="4" borderId="0" xfId="10" applyFont="1" applyFill="1" applyAlignment="1">
      <alignment vertical="center"/>
    </xf>
    <xf numFmtId="169" fontId="32" fillId="4" borderId="0" xfId="0" applyNumberFormat="1" applyFont="1" applyFill="1" applyAlignment="1">
      <alignment vertical="center"/>
    </xf>
    <xf numFmtId="0" fontId="34" fillId="4" borderId="1" xfId="10" applyFont="1" applyFill="1" applyBorder="1" applyAlignment="1">
      <alignment vertical="center"/>
    </xf>
    <xf numFmtId="4" fontId="32" fillId="4" borderId="0" xfId="14" applyNumberFormat="1" applyFont="1" applyFill="1" applyAlignment="1">
      <alignment vertical="center"/>
    </xf>
    <xf numFmtId="0" fontId="36" fillId="4" borderId="0" xfId="10" applyFont="1" applyFill="1" applyAlignment="1">
      <alignment vertical="center"/>
    </xf>
    <xf numFmtId="0" fontId="34" fillId="4" borderId="0" xfId="10" applyFont="1" applyFill="1" applyAlignment="1">
      <alignment vertical="center"/>
    </xf>
    <xf numFmtId="166" fontId="32" fillId="4" borderId="0" xfId="10" applyNumberFormat="1" applyFont="1" applyFill="1" applyAlignment="1">
      <alignment vertical="center"/>
    </xf>
    <xf numFmtId="0" fontId="37" fillId="4" borderId="0" xfId="0" applyFont="1" applyFill="1" applyAlignment="1">
      <alignment vertical="center"/>
    </xf>
    <xf numFmtId="166" fontId="37" fillId="4" borderId="0" xfId="0" applyNumberFormat="1" applyFont="1" applyFill="1" applyAlignment="1">
      <alignment vertical="center"/>
    </xf>
    <xf numFmtId="0" fontId="37" fillId="3" borderId="0" xfId="0" applyFont="1" applyFill="1" applyAlignment="1">
      <alignment vertical="center"/>
    </xf>
    <xf numFmtId="169" fontId="37" fillId="4" borderId="0" xfId="14" applyNumberFormat="1" applyFont="1" applyFill="1" applyAlignment="1">
      <alignment vertical="center"/>
    </xf>
    <xf numFmtId="0" fontId="2" fillId="4" borderId="0" xfId="0" applyFont="1" applyFill="1" applyAlignment="1">
      <alignment vertical="center"/>
    </xf>
    <xf numFmtId="0" fontId="2" fillId="3" borderId="0" xfId="0" applyFont="1" applyFill="1" applyAlignment="1">
      <alignment vertical="center"/>
    </xf>
    <xf numFmtId="0" fontId="2" fillId="0" borderId="0" xfId="0" applyFont="1" applyAlignment="1">
      <alignment vertical="center"/>
    </xf>
    <xf numFmtId="166" fontId="0" fillId="4" borderId="0" xfId="0" applyNumberFormat="1" applyFill="1" applyAlignment="1">
      <alignment vertical="center"/>
    </xf>
    <xf numFmtId="166" fontId="2" fillId="4" borderId="0" xfId="0" applyNumberFormat="1" applyFont="1" applyFill="1" applyAlignment="1">
      <alignment vertical="center"/>
    </xf>
    <xf numFmtId="166" fontId="30" fillId="4" borderId="0" xfId="0" applyNumberFormat="1" applyFont="1" applyFill="1" applyAlignment="1">
      <alignment vertical="center"/>
    </xf>
    <xf numFmtId="166" fontId="4" fillId="4" borderId="0" xfId="0" applyNumberFormat="1" applyFont="1" applyFill="1" applyAlignment="1">
      <alignment vertical="center"/>
    </xf>
    <xf numFmtId="0" fontId="4" fillId="4" borderId="0" xfId="0" applyFont="1" applyFill="1" applyAlignment="1">
      <alignment vertical="center"/>
    </xf>
    <xf numFmtId="166" fontId="2" fillId="4" borderId="0" xfId="14" applyNumberFormat="1" applyFont="1" applyFill="1" applyAlignment="1">
      <alignment vertical="center"/>
    </xf>
    <xf numFmtId="0" fontId="30" fillId="4" borderId="0" xfId="0" applyFont="1" applyFill="1" applyAlignment="1">
      <alignment vertical="center"/>
    </xf>
    <xf numFmtId="0" fontId="26" fillId="4" borderId="0" xfId="7" applyFont="1" applyFill="1" applyAlignment="1" applyProtection="1">
      <alignment vertical="center"/>
    </xf>
    <xf numFmtId="0" fontId="11" fillId="4" borderId="0" xfId="8" applyFont="1" applyFill="1" applyAlignment="1" applyProtection="1">
      <alignment vertical="center"/>
    </xf>
    <xf numFmtId="164" fontId="34" fillId="4" borderId="0" xfId="10" applyNumberFormat="1" applyFont="1" applyFill="1" applyBorder="1" applyAlignment="1">
      <alignment horizontal="center" vertical="center"/>
    </xf>
    <xf numFmtId="167" fontId="32" fillId="4" borderId="0" xfId="0" applyNumberFormat="1" applyFont="1" applyFill="1" applyAlignment="1">
      <alignment vertical="center"/>
    </xf>
    <xf numFmtId="0" fontId="7" fillId="4" borderId="0" xfId="0" applyFont="1" applyFill="1" applyAlignment="1">
      <alignment vertical="center"/>
    </xf>
    <xf numFmtId="165" fontId="12" fillId="4" borderId="0" xfId="0" applyNumberFormat="1" applyFont="1" applyFill="1" applyAlignment="1">
      <alignment vertical="center"/>
    </xf>
    <xf numFmtId="0" fontId="29" fillId="4" borderId="0" xfId="0" applyFont="1" applyFill="1" applyAlignment="1">
      <alignment vertical="center"/>
    </xf>
    <xf numFmtId="166" fontId="30" fillId="4" borderId="0" xfId="1" applyNumberFormat="1" applyFont="1" applyFill="1" applyAlignment="1">
      <alignment vertical="center"/>
    </xf>
    <xf numFmtId="3" fontId="30" fillId="4" borderId="0" xfId="0" applyNumberFormat="1" applyFont="1" applyFill="1" applyAlignment="1">
      <alignment vertical="center"/>
    </xf>
    <xf numFmtId="0" fontId="31" fillId="4" borderId="0" xfId="7" applyFont="1" applyFill="1" applyAlignment="1" applyProtection="1">
      <alignment vertical="center"/>
    </xf>
    <xf numFmtId="9" fontId="32" fillId="4" borderId="0" xfId="14" applyFont="1" applyFill="1" applyAlignment="1">
      <alignment horizontal="right" vertical="center"/>
    </xf>
    <xf numFmtId="0" fontId="32" fillId="4" borderId="0" xfId="10" applyFont="1" applyFill="1" applyBorder="1" applyAlignment="1">
      <alignment vertical="center"/>
    </xf>
    <xf numFmtId="9" fontId="32" fillId="4" borderId="0" xfId="14" applyFont="1" applyFill="1" applyBorder="1" applyAlignment="1">
      <alignment horizontal="right" vertical="center"/>
    </xf>
    <xf numFmtId="167" fontId="32" fillId="4" borderId="0" xfId="14" applyNumberFormat="1" applyFont="1" applyFill="1" applyBorder="1" applyAlignment="1">
      <alignment vertical="center"/>
    </xf>
    <xf numFmtId="0" fontId="19" fillId="4" borderId="0" xfId="4" applyFont="1" applyFill="1" applyAlignment="1">
      <alignment horizontal="left" vertical="center"/>
    </xf>
    <xf numFmtId="0" fontId="48" fillId="4" borderId="0" xfId="0" applyFont="1" applyFill="1" applyAlignment="1">
      <alignment vertical="center"/>
    </xf>
    <xf numFmtId="43" fontId="2" fillId="4" borderId="0" xfId="0" applyNumberFormat="1" applyFont="1" applyFill="1" applyAlignment="1">
      <alignment vertical="center"/>
    </xf>
    <xf numFmtId="169" fontId="2" fillId="4" borderId="0" xfId="14" applyNumberFormat="1" applyFont="1" applyFill="1" applyAlignment="1">
      <alignment vertical="center"/>
    </xf>
    <xf numFmtId="9" fontId="2" fillId="4" borderId="0" xfId="14" applyFont="1" applyFill="1" applyAlignment="1">
      <alignment vertical="center"/>
    </xf>
    <xf numFmtId="173" fontId="2" fillId="4" borderId="0" xfId="0" applyNumberFormat="1" applyFont="1" applyFill="1" applyAlignment="1">
      <alignment vertical="center"/>
    </xf>
    <xf numFmtId="166" fontId="2" fillId="4" borderId="0" xfId="2" applyNumberFormat="1" applyFont="1" applyFill="1" applyAlignment="1">
      <alignment vertical="center"/>
    </xf>
    <xf numFmtId="0" fontId="49" fillId="4" borderId="0" xfId="4" applyFont="1" applyFill="1" applyAlignment="1">
      <alignment horizontal="left" vertical="center"/>
    </xf>
    <xf numFmtId="0" fontId="50" fillId="4" borderId="0" xfId="10" applyFont="1" applyFill="1"/>
    <xf numFmtId="0" fontId="50" fillId="4" borderId="0" xfId="0" applyFont="1" applyFill="1"/>
    <xf numFmtId="0" fontId="32" fillId="4" borderId="0" xfId="0" applyFont="1" applyFill="1" applyBorder="1"/>
    <xf numFmtId="0" fontId="34" fillId="4" borderId="1" xfId="0" applyFont="1" applyFill="1" applyBorder="1"/>
    <xf numFmtId="0" fontId="50" fillId="4" borderId="0" xfId="0" applyFont="1" applyFill="1" applyAlignment="1">
      <alignment vertical="center"/>
    </xf>
    <xf numFmtId="169" fontId="34" fillId="4" borderId="0" xfId="14" applyNumberFormat="1" applyFont="1" applyFill="1" applyAlignment="1">
      <alignment vertical="center"/>
    </xf>
    <xf numFmtId="43" fontId="32" fillId="4" borderId="0" xfId="0" applyNumberFormat="1" applyFont="1" applyFill="1" applyAlignment="1">
      <alignment vertical="center"/>
    </xf>
    <xf numFmtId="9" fontId="34" fillId="4" borderId="0" xfId="14" applyFont="1" applyFill="1" applyBorder="1" applyAlignment="1">
      <alignment horizontal="right"/>
    </xf>
    <xf numFmtId="0" fontId="34" fillId="4" borderId="8" xfId="0" applyFont="1" applyFill="1" applyBorder="1" applyAlignment="1">
      <alignment vertical="center"/>
    </xf>
    <xf numFmtId="167" fontId="32" fillId="4" borderId="2" xfId="14" applyNumberFormat="1" applyFont="1" applyFill="1" applyBorder="1" applyAlignment="1">
      <alignment vertical="center"/>
    </xf>
    <xf numFmtId="0" fontId="46" fillId="4" borderId="0" xfId="0" applyFont="1" applyFill="1" applyAlignment="1">
      <alignment vertical="center"/>
    </xf>
    <xf numFmtId="9" fontId="34" fillId="4" borderId="0" xfId="14" applyFont="1" applyFill="1" applyBorder="1" applyAlignment="1">
      <alignment horizontal="right" vertical="center"/>
    </xf>
    <xf numFmtId="0" fontId="32" fillId="4" borderId="12" xfId="10" applyFont="1" applyFill="1" applyBorder="1" applyAlignment="1">
      <alignment vertical="center"/>
    </xf>
    <xf numFmtId="9" fontId="34" fillId="4" borderId="12" xfId="14" applyFont="1" applyFill="1" applyBorder="1" applyAlignment="1">
      <alignment horizontal="right" vertical="center"/>
    </xf>
    <xf numFmtId="167" fontId="32" fillId="4" borderId="12" xfId="14" applyNumberFormat="1" applyFont="1" applyFill="1" applyBorder="1" applyAlignment="1">
      <alignment vertical="center"/>
    </xf>
    <xf numFmtId="164" fontId="34" fillId="4" borderId="12" xfId="10" applyNumberFormat="1" applyFont="1" applyFill="1" applyBorder="1" applyAlignment="1">
      <alignment horizontal="center" vertical="center"/>
    </xf>
    <xf numFmtId="0" fontId="32" fillId="0" borderId="0" xfId="0" applyFont="1" applyBorder="1" applyAlignment="1">
      <alignment vertical="center"/>
    </xf>
    <xf numFmtId="169" fontId="32" fillId="4" borderId="0" xfId="14" applyNumberFormat="1" applyFont="1" applyFill="1" applyBorder="1" applyAlignment="1">
      <alignment vertical="center"/>
    </xf>
    <xf numFmtId="0" fontId="52" fillId="0" borderId="0" xfId="5" applyFont="1" applyAlignment="1"/>
    <xf numFmtId="0" fontId="32" fillId="0" borderId="0" xfId="11" applyFont="1" applyAlignment="1">
      <alignment vertical="center"/>
    </xf>
    <xf numFmtId="0" fontId="34" fillId="0" borderId="0" xfId="6" applyFont="1"/>
    <xf numFmtId="0" fontId="50" fillId="0" borderId="0" xfId="0" applyFont="1"/>
    <xf numFmtId="0" fontId="19" fillId="0" borderId="0" xfId="4">
      <alignment horizontal="left" vertical="center"/>
    </xf>
    <xf numFmtId="0" fontId="54" fillId="0" borderId="12" xfId="11" applyFont="1" applyBorder="1" applyAlignment="1">
      <alignment horizontal="center" vertical="center" wrapText="1"/>
    </xf>
    <xf numFmtId="9" fontId="32" fillId="4" borderId="2" xfId="14" applyFont="1" applyFill="1" applyBorder="1" applyAlignment="1">
      <alignment horizontal="right" vertical="center"/>
    </xf>
    <xf numFmtId="177" fontId="32" fillId="4" borderId="0" xfId="0" applyNumberFormat="1" applyFont="1" applyFill="1" applyAlignment="1">
      <alignment vertical="center"/>
    </xf>
    <xf numFmtId="177" fontId="32" fillId="4" borderId="0" xfId="14" applyNumberFormat="1" applyFont="1" applyFill="1" applyAlignment="1">
      <alignment vertical="center"/>
    </xf>
    <xf numFmtId="177" fontId="34" fillId="4" borderId="1" xfId="14" applyNumberFormat="1" applyFont="1" applyFill="1" applyBorder="1" applyAlignment="1">
      <alignment vertical="center"/>
    </xf>
    <xf numFmtId="177" fontId="34" fillId="4" borderId="0" xfId="14" applyNumberFormat="1" applyFont="1" applyFill="1" applyAlignment="1">
      <alignment vertical="center"/>
    </xf>
    <xf numFmtId="37" fontId="32" fillId="4" borderId="0" xfId="0" applyNumberFormat="1" applyFont="1" applyFill="1" applyAlignment="1">
      <alignment vertical="center"/>
    </xf>
    <xf numFmtId="37" fontId="34" fillId="4" borderId="1" xfId="0" applyNumberFormat="1" applyFont="1" applyFill="1" applyBorder="1" applyAlignment="1">
      <alignment vertical="center"/>
    </xf>
    <xf numFmtId="37" fontId="32" fillId="4" borderId="0" xfId="0" applyNumberFormat="1" applyFont="1" applyFill="1" applyBorder="1" applyAlignment="1">
      <alignment vertical="center"/>
    </xf>
    <xf numFmtId="37" fontId="32" fillId="4" borderId="0" xfId="2" applyNumberFormat="1" applyFont="1" applyFill="1" applyAlignment="1">
      <alignment vertical="center"/>
    </xf>
    <xf numFmtId="37" fontId="32" fillId="4" borderId="12" xfId="0" applyNumberFormat="1" applyFont="1" applyFill="1" applyBorder="1" applyAlignment="1">
      <alignment vertical="center"/>
    </xf>
    <xf numFmtId="37" fontId="34" fillId="4" borderId="0" xfId="0" applyNumberFormat="1" applyFont="1" applyFill="1" applyAlignment="1">
      <alignment vertical="center"/>
    </xf>
    <xf numFmtId="37" fontId="32" fillId="4" borderId="0" xfId="14" applyNumberFormat="1" applyFont="1" applyFill="1" applyAlignment="1">
      <alignment vertical="center"/>
    </xf>
    <xf numFmtId="37" fontId="34" fillId="4" borderId="8" xfId="1" applyNumberFormat="1" applyFont="1" applyFill="1" applyBorder="1" applyAlignment="1">
      <alignment vertical="center"/>
    </xf>
    <xf numFmtId="177" fontId="32" fillId="4" borderId="0" xfId="1" applyNumberFormat="1" applyFont="1" applyFill="1" applyAlignment="1">
      <alignment vertical="center"/>
    </xf>
    <xf numFmtId="177" fontId="32" fillId="4" borderId="1" xfId="14" applyNumberFormat="1" applyFont="1" applyFill="1" applyBorder="1" applyAlignment="1">
      <alignment vertical="center"/>
    </xf>
    <xf numFmtId="177" fontId="32" fillId="4" borderId="1" xfId="0" applyNumberFormat="1" applyFont="1" applyFill="1" applyBorder="1" applyAlignment="1">
      <alignment horizontal="right" vertical="center"/>
    </xf>
    <xf numFmtId="177" fontId="32" fillId="4" borderId="0" xfId="0" applyNumberFormat="1" applyFont="1" applyFill="1" applyAlignment="1">
      <alignment horizontal="right" vertical="center"/>
    </xf>
    <xf numFmtId="37" fontId="32" fillId="4" borderId="0" xfId="1" applyNumberFormat="1" applyFont="1" applyFill="1" applyAlignment="1">
      <alignment vertical="center"/>
    </xf>
    <xf numFmtId="37" fontId="34" fillId="4" borderId="1" xfId="1" applyNumberFormat="1" applyFont="1" applyFill="1" applyBorder="1" applyAlignment="1">
      <alignment vertical="center"/>
    </xf>
    <xf numFmtId="37" fontId="32" fillId="4" borderId="0" xfId="1" applyNumberFormat="1" applyFont="1" applyFill="1" applyBorder="1" applyAlignment="1">
      <alignment vertical="center"/>
    </xf>
    <xf numFmtId="37" fontId="34" fillId="4" borderId="0" xfId="0" applyNumberFormat="1" applyFont="1" applyFill="1" applyBorder="1" applyAlignment="1">
      <alignment vertical="center"/>
    </xf>
    <xf numFmtId="37" fontId="40" fillId="4" borderId="0" xfId="0" applyNumberFormat="1" applyFont="1" applyFill="1" applyAlignment="1">
      <alignment vertical="center"/>
    </xf>
    <xf numFmtId="37" fontId="35" fillId="0" borderId="12" xfId="11" applyNumberFormat="1" applyFont="1" applyBorder="1" applyAlignment="1">
      <alignment horizontal="center" vertical="center" wrapText="1"/>
    </xf>
    <xf numFmtId="37" fontId="34" fillId="4" borderId="1" xfId="3" applyNumberFormat="1" applyFont="1" applyFill="1" applyBorder="1" applyAlignment="1">
      <alignment vertical="center"/>
    </xf>
    <xf numFmtId="37" fontId="32" fillId="4" borderId="0" xfId="10" applyNumberFormat="1" applyFont="1" applyFill="1" applyAlignment="1">
      <alignment vertical="center"/>
    </xf>
    <xf numFmtId="37" fontId="34" fillId="4" borderId="10" xfId="10" applyNumberFormat="1" applyFont="1" applyFill="1" applyBorder="1" applyAlignment="1">
      <alignment horizontal="center" vertical="center"/>
    </xf>
    <xf numFmtId="37" fontId="32" fillId="4" borderId="0" xfId="3" applyNumberFormat="1" applyFont="1" applyFill="1" applyAlignment="1">
      <alignment vertical="center"/>
    </xf>
    <xf numFmtId="37" fontId="32" fillId="4" borderId="0" xfId="10" applyNumberFormat="1" applyFont="1" applyFill="1"/>
    <xf numFmtId="37" fontId="32" fillId="4" borderId="0" xfId="1" applyNumberFormat="1" applyFont="1" applyFill="1"/>
    <xf numFmtId="37" fontId="32" fillId="4" borderId="0" xfId="0" applyNumberFormat="1" applyFont="1" applyFill="1"/>
    <xf numFmtId="37" fontId="32" fillId="4" borderId="0" xfId="14" applyNumberFormat="1" applyFont="1" applyFill="1"/>
    <xf numFmtId="37" fontId="32" fillId="4" borderId="0" xfId="10" applyNumberFormat="1" applyFont="1" applyFill="1" applyAlignment="1">
      <alignment horizontal="right"/>
    </xf>
    <xf numFmtId="37" fontId="32" fillId="4" borderId="0" xfId="3" applyNumberFormat="1" applyFont="1" applyFill="1"/>
    <xf numFmtId="37" fontId="32" fillId="4" borderId="0" xfId="3" applyNumberFormat="1" applyFont="1" applyFill="1" applyAlignment="1">
      <alignment horizontal="right"/>
    </xf>
    <xf numFmtId="37" fontId="34" fillId="4" borderId="1" xfId="3" applyNumberFormat="1" applyFont="1" applyFill="1" applyBorder="1" applyAlignment="1">
      <alignment horizontal="right"/>
    </xf>
    <xf numFmtId="37" fontId="34" fillId="4" borderId="1" xfId="3" applyNumberFormat="1" applyFont="1" applyFill="1" applyBorder="1"/>
    <xf numFmtId="37" fontId="34" fillId="4" borderId="12" xfId="10" applyNumberFormat="1" applyFont="1" applyFill="1" applyBorder="1" applyAlignment="1">
      <alignment horizontal="center" vertical="center"/>
    </xf>
    <xf numFmtId="37" fontId="34" fillId="4" borderId="11" xfId="3" applyNumberFormat="1" applyFont="1" applyFill="1" applyBorder="1" applyAlignment="1">
      <alignment vertical="center"/>
    </xf>
    <xf numFmtId="37" fontId="32" fillId="4" borderId="0" xfId="10" applyNumberFormat="1" applyFont="1" applyFill="1" applyAlignment="1">
      <alignment horizontal="right" vertical="center"/>
    </xf>
    <xf numFmtId="37" fontId="32" fillId="4" borderId="0" xfId="3" applyNumberFormat="1" applyFont="1" applyFill="1" applyAlignment="1">
      <alignment horizontal="right" vertical="center"/>
    </xf>
    <xf numFmtId="37" fontId="34" fillId="4" borderId="1" xfId="3" applyNumberFormat="1" applyFont="1" applyFill="1" applyBorder="1" applyAlignment="1">
      <alignment horizontal="right" vertical="center"/>
    </xf>
    <xf numFmtId="37" fontId="34" fillId="4" borderId="8" xfId="3" applyNumberFormat="1" applyFont="1" applyFill="1" applyBorder="1" applyAlignment="1">
      <alignment vertical="center"/>
    </xf>
    <xf numFmtId="0" fontId="50" fillId="4" borderId="0" xfId="10" applyFont="1" applyFill="1" applyAlignment="1">
      <alignment vertical="center"/>
    </xf>
    <xf numFmtId="0" fontId="50" fillId="4" borderId="0" xfId="0" applyFont="1" applyFill="1" applyBorder="1" applyAlignment="1">
      <alignment vertical="center"/>
    </xf>
    <xf numFmtId="164" fontId="55" fillId="4" borderId="0" xfId="10" applyNumberFormat="1" applyFont="1" applyFill="1" applyBorder="1" applyAlignment="1">
      <alignment horizontal="center" vertical="center"/>
    </xf>
    <xf numFmtId="0" fontId="56" fillId="4" borderId="0" xfId="10" applyFont="1" applyFill="1" applyBorder="1" applyAlignment="1">
      <alignment horizontal="center" vertical="center" wrapText="1"/>
    </xf>
    <xf numFmtId="0" fontId="54" fillId="4" borderId="12" xfId="0" applyFont="1" applyFill="1" applyBorder="1" applyAlignment="1">
      <alignment vertical="center"/>
    </xf>
    <xf numFmtId="37" fontId="50" fillId="4" borderId="0" xfId="3" applyNumberFormat="1" applyFont="1" applyFill="1" applyAlignment="1">
      <alignment vertical="center"/>
    </xf>
    <xf numFmtId="37" fontId="50" fillId="4" borderId="0" xfId="0" applyNumberFormat="1" applyFont="1" applyFill="1" applyAlignment="1">
      <alignment vertical="center"/>
    </xf>
    <xf numFmtId="37" fontId="50" fillId="4" borderId="0" xfId="1" applyNumberFormat="1" applyFont="1" applyFill="1" applyAlignment="1">
      <alignment vertical="center"/>
    </xf>
    <xf numFmtId="0" fontId="55" fillId="4" borderId="1" xfId="0" applyFont="1" applyFill="1" applyBorder="1" applyAlignment="1">
      <alignment vertical="center"/>
    </xf>
    <xf numFmtId="37" fontId="55" fillId="4" borderId="1" xfId="3" applyNumberFormat="1" applyFont="1" applyFill="1" applyBorder="1" applyAlignment="1">
      <alignment vertical="center"/>
    </xf>
    <xf numFmtId="0" fontId="55" fillId="4" borderId="0" xfId="0" applyFont="1" applyFill="1" applyAlignment="1">
      <alignment vertical="center"/>
    </xf>
    <xf numFmtId="0" fontId="56" fillId="4" borderId="0" xfId="10" applyFont="1" applyFill="1" applyAlignment="1">
      <alignment vertical="center"/>
    </xf>
    <xf numFmtId="37" fontId="50" fillId="4" borderId="0" xfId="10" applyNumberFormat="1" applyFont="1" applyFill="1" applyAlignment="1">
      <alignment vertical="center"/>
    </xf>
    <xf numFmtId="37" fontId="50" fillId="4" borderId="0" xfId="14" applyNumberFormat="1" applyFont="1" applyFill="1" applyAlignment="1">
      <alignment vertical="center"/>
    </xf>
    <xf numFmtId="0" fontId="54" fillId="4" borderId="12" xfId="10" applyFont="1" applyFill="1" applyBorder="1" applyAlignment="1">
      <alignment vertical="center"/>
    </xf>
    <xf numFmtId="37" fontId="50" fillId="0" borderId="0" xfId="3" applyNumberFormat="1" applyFont="1" applyAlignment="1">
      <alignment vertical="center"/>
    </xf>
    <xf numFmtId="0" fontId="55" fillId="4" borderId="1" xfId="10" applyFont="1" applyFill="1" applyBorder="1" applyAlignment="1">
      <alignment vertical="center"/>
    </xf>
    <xf numFmtId="174" fontId="50" fillId="4" borderId="0" xfId="0" applyNumberFormat="1" applyFont="1" applyFill="1" applyAlignment="1">
      <alignment vertical="center"/>
    </xf>
    <xf numFmtId="9" fontId="50" fillId="4" borderId="0" xfId="14" applyFont="1" applyFill="1" applyAlignment="1">
      <alignment horizontal="right" vertical="center"/>
    </xf>
    <xf numFmtId="167" fontId="50" fillId="4" borderId="0" xfId="14" applyNumberFormat="1" applyFont="1" applyFill="1" applyAlignment="1">
      <alignment vertical="center"/>
    </xf>
    <xf numFmtId="0" fontId="50" fillId="4" borderId="0" xfId="10" applyFont="1" applyFill="1" applyBorder="1" applyAlignment="1">
      <alignment vertical="center"/>
    </xf>
    <xf numFmtId="9" fontId="55" fillId="4" borderId="0" xfId="14" applyFont="1" applyFill="1" applyBorder="1" applyAlignment="1">
      <alignment horizontal="right" vertical="center"/>
    </xf>
    <xf numFmtId="167" fontId="50" fillId="4" borderId="0" xfId="14" applyNumberFormat="1" applyFont="1" applyFill="1" applyBorder="1" applyAlignment="1">
      <alignment vertical="center"/>
    </xf>
    <xf numFmtId="0" fontId="60" fillId="4" borderId="0" xfId="0" applyFont="1" applyFill="1" applyAlignment="1">
      <alignment vertical="center"/>
    </xf>
    <xf numFmtId="0" fontId="61" fillId="4" borderId="0" xfId="0" applyFont="1" applyFill="1" applyAlignment="1">
      <alignment vertical="center"/>
    </xf>
    <xf numFmtId="0" fontId="62" fillId="4" borderId="0" xfId="8" applyFont="1" applyFill="1" applyAlignment="1" applyProtection="1">
      <alignment vertical="center"/>
    </xf>
    <xf numFmtId="0" fontId="19" fillId="3" borderId="0" xfId="4" applyFont="1" applyFill="1" applyAlignment="1">
      <alignment horizontal="left" vertical="center"/>
    </xf>
    <xf numFmtId="168" fontId="32" fillId="4" borderId="0" xfId="0" applyNumberFormat="1" applyFont="1" applyFill="1" applyAlignment="1" applyProtection="1">
      <alignment horizontal="right" vertical="center"/>
      <protection hidden="1"/>
    </xf>
    <xf numFmtId="168" fontId="32" fillId="4" borderId="0" xfId="0" applyNumberFormat="1" applyFont="1" applyFill="1" applyBorder="1" applyAlignment="1" applyProtection="1">
      <alignment horizontal="right" vertical="center"/>
      <protection hidden="1"/>
    </xf>
    <xf numFmtId="168" fontId="34" fillId="4" borderId="0" xfId="0" applyNumberFormat="1" applyFont="1" applyFill="1" applyBorder="1" applyAlignment="1" applyProtection="1">
      <alignment horizontal="right" vertical="center"/>
      <protection hidden="1"/>
    </xf>
    <xf numFmtId="168" fontId="63" fillId="3" borderId="0" xfId="0" applyNumberFormat="1" applyFont="1" applyFill="1" applyBorder="1" applyAlignment="1" applyProtection="1">
      <alignment horizontal="right" vertical="center"/>
      <protection hidden="1"/>
    </xf>
    <xf numFmtId="168" fontId="63" fillId="3" borderId="0" xfId="0" applyNumberFormat="1" applyFont="1" applyFill="1" applyAlignment="1" applyProtection="1">
      <alignment horizontal="right" vertical="center"/>
      <protection hidden="1"/>
    </xf>
    <xf numFmtId="170" fontId="63" fillId="4" borderId="0" xfId="0" applyNumberFormat="1" applyFont="1" applyFill="1" applyAlignment="1" applyProtection="1">
      <alignment horizontal="right" vertical="center"/>
      <protection hidden="1"/>
    </xf>
    <xf numFmtId="171" fontId="32" fillId="4" borderId="0" xfId="0" applyNumberFormat="1" applyFont="1" applyFill="1" applyAlignment="1" applyProtection="1">
      <alignment horizontal="right" vertical="center"/>
      <protection hidden="1"/>
    </xf>
    <xf numFmtId="174" fontId="32" fillId="4" borderId="0" xfId="0" applyNumberFormat="1" applyFont="1" applyFill="1" applyAlignment="1" applyProtection="1">
      <alignment horizontal="right" vertical="center"/>
      <protection hidden="1"/>
    </xf>
    <xf numFmtId="176" fontId="63" fillId="0" borderId="0" xfId="0" applyNumberFormat="1" applyFont="1" applyFill="1" applyAlignment="1" applyProtection="1">
      <alignment horizontal="right" vertical="center"/>
      <protection hidden="1"/>
    </xf>
    <xf numFmtId="176" fontId="32" fillId="0" borderId="0" xfId="0" applyNumberFormat="1" applyFont="1" applyFill="1" applyAlignment="1" applyProtection="1">
      <alignment horizontal="right" vertical="center"/>
      <protection hidden="1"/>
    </xf>
    <xf numFmtId="4" fontId="32" fillId="0" borderId="0" xfId="0" applyNumberFormat="1" applyFont="1" applyFill="1" applyAlignment="1" applyProtection="1">
      <alignment horizontal="right" vertical="center"/>
      <protection hidden="1"/>
    </xf>
    <xf numFmtId="0" fontId="32" fillId="4" borderId="0" xfId="0" applyFont="1" applyFill="1" applyAlignment="1">
      <alignment horizontal="right" vertical="center"/>
    </xf>
    <xf numFmtId="0" fontId="32" fillId="4" borderId="0" xfId="0" applyFont="1" applyFill="1" applyBorder="1" applyAlignment="1">
      <alignment horizontal="right" vertical="center"/>
    </xf>
    <xf numFmtId="0" fontId="34" fillId="4" borderId="0" xfId="0" applyFont="1" applyFill="1" applyAlignment="1">
      <alignment horizontal="right" vertical="center"/>
    </xf>
    <xf numFmtId="177" fontId="32" fillId="5" borderId="14" xfId="0" applyNumberFormat="1" applyFont="1" applyFill="1" applyBorder="1" applyAlignment="1" applyProtection="1">
      <alignment horizontal="right" vertical="center"/>
      <protection hidden="1"/>
    </xf>
    <xf numFmtId="177" fontId="34" fillId="5" borderId="15" xfId="0" applyNumberFormat="1" applyFont="1" applyFill="1" applyBorder="1" applyAlignment="1" applyProtection="1">
      <alignment horizontal="right" vertical="center"/>
      <protection hidden="1"/>
    </xf>
    <xf numFmtId="37" fontId="32" fillId="5" borderId="17" xfId="0" applyNumberFormat="1" applyFont="1" applyFill="1" applyBorder="1" applyAlignment="1" applyProtection="1">
      <alignment horizontal="right" vertical="center"/>
      <protection hidden="1"/>
    </xf>
    <xf numFmtId="177" fontId="34" fillId="5" borderId="16" xfId="0" applyNumberFormat="1" applyFont="1" applyFill="1" applyBorder="1" applyAlignment="1" applyProtection="1">
      <alignment horizontal="right" vertical="center"/>
      <protection hidden="1"/>
    </xf>
    <xf numFmtId="177" fontId="34" fillId="5" borderId="14" xfId="0" applyNumberFormat="1" applyFont="1" applyFill="1" applyBorder="1" applyAlignment="1" applyProtection="1">
      <alignment horizontal="right" vertical="center"/>
      <protection hidden="1"/>
    </xf>
    <xf numFmtId="0" fontId="36" fillId="4" borderId="14" xfId="10" applyFont="1" applyFill="1" applyBorder="1" applyAlignment="1">
      <alignment horizontal="right" vertical="center"/>
    </xf>
    <xf numFmtId="0" fontId="32" fillId="4" borderId="14" xfId="10" applyFont="1" applyFill="1" applyBorder="1" applyAlignment="1">
      <alignment horizontal="right" vertical="center"/>
    </xf>
    <xf numFmtId="0" fontId="34" fillId="4" borderId="14" xfId="10" applyFont="1" applyFill="1" applyBorder="1" applyAlignment="1">
      <alignment horizontal="right" vertical="center"/>
    </xf>
    <xf numFmtId="0" fontId="34" fillId="4" borderId="17" xfId="10" applyFont="1" applyFill="1" applyBorder="1" applyAlignment="1">
      <alignment horizontal="right" vertical="center" wrapText="1"/>
    </xf>
    <xf numFmtId="0" fontId="32" fillId="4" borderId="14" xfId="0" applyFont="1" applyFill="1" applyBorder="1" applyAlignment="1">
      <alignment horizontal="right" vertical="center"/>
    </xf>
    <xf numFmtId="0" fontId="34" fillId="4" borderId="15" xfId="10" applyFont="1" applyFill="1" applyBorder="1" applyAlignment="1">
      <alignment horizontal="right" vertical="center"/>
    </xf>
    <xf numFmtId="0" fontId="35" fillId="4" borderId="16" xfId="0" applyFont="1" applyFill="1" applyBorder="1" applyAlignment="1">
      <alignment horizontal="right" vertical="center" wrapText="1"/>
    </xf>
    <xf numFmtId="0" fontId="34" fillId="4" borderId="15" xfId="0" applyFont="1" applyFill="1" applyBorder="1" applyAlignment="1">
      <alignment horizontal="right" vertical="center"/>
    </xf>
    <xf numFmtId="0" fontId="34" fillId="4" borderId="13" xfId="0" applyFont="1" applyFill="1" applyBorder="1" applyAlignment="1">
      <alignment horizontal="right" vertical="center" wrapText="1"/>
    </xf>
    <xf numFmtId="0" fontId="34" fillId="4" borderId="11" xfId="0" applyFont="1" applyFill="1" applyBorder="1" applyAlignment="1">
      <alignment horizontal="center" vertical="center" wrapText="1"/>
    </xf>
    <xf numFmtId="0" fontId="32" fillId="5" borderId="13" xfId="0" applyFont="1" applyFill="1" applyBorder="1" applyAlignment="1">
      <alignment horizontal="center" vertical="center" wrapText="1"/>
    </xf>
    <xf numFmtId="0" fontId="34" fillId="4" borderId="11" xfId="0" applyNumberFormat="1" applyFont="1" applyFill="1" applyBorder="1" applyAlignment="1">
      <alignment horizontal="center" vertical="center" wrapText="1"/>
    </xf>
    <xf numFmtId="0" fontId="35" fillId="4" borderId="13" xfId="0" applyFont="1" applyFill="1" applyBorder="1" applyAlignment="1">
      <alignment horizontal="right" vertical="center" wrapText="1"/>
    </xf>
    <xf numFmtId="0" fontId="34" fillId="4" borderId="13" xfId="10" applyFont="1" applyFill="1" applyBorder="1" applyAlignment="1">
      <alignment horizontal="right" vertical="center"/>
    </xf>
    <xf numFmtId="0" fontId="34" fillId="4" borderId="0" xfId="0" applyFont="1" applyFill="1" applyBorder="1" applyAlignment="1">
      <alignment horizontal="right" vertical="center"/>
    </xf>
    <xf numFmtId="0" fontId="34" fillId="0" borderId="17" xfId="10" applyFont="1" applyFill="1" applyBorder="1" applyAlignment="1">
      <alignment horizontal="right" vertical="center" wrapText="1"/>
    </xf>
    <xf numFmtId="37" fontId="34" fillId="0" borderId="8" xfId="1" applyNumberFormat="1" applyFont="1" applyFill="1" applyBorder="1" applyAlignment="1">
      <alignment vertical="center"/>
    </xf>
    <xf numFmtId="0" fontId="22" fillId="0" borderId="12" xfId="11" applyFont="1" applyBorder="1" applyAlignment="1">
      <alignment horizontal="center" vertical="center"/>
    </xf>
    <xf numFmtId="37" fontId="34" fillId="0" borderId="8" xfId="0" applyNumberFormat="1" applyFont="1" applyFill="1" applyBorder="1" applyAlignment="1" applyProtection="1">
      <alignment horizontal="right" vertical="center"/>
      <protection hidden="1"/>
    </xf>
    <xf numFmtId="0" fontId="22" fillId="0" borderId="11" xfId="11" applyFont="1" applyBorder="1" applyAlignment="1">
      <alignment horizontal="center" vertical="center"/>
    </xf>
    <xf numFmtId="0" fontId="22" fillId="0" borderId="13" xfId="11" applyFont="1" applyBorder="1" applyAlignment="1">
      <alignment horizontal="center" vertical="center"/>
    </xf>
    <xf numFmtId="37" fontId="32" fillId="4" borderId="14" xfId="1" applyNumberFormat="1" applyFont="1" applyFill="1" applyBorder="1" applyAlignment="1">
      <alignment vertical="center"/>
    </xf>
    <xf numFmtId="37" fontId="34" fillId="4" borderId="15" xfId="1" applyNumberFormat="1" applyFont="1" applyFill="1" applyBorder="1" applyAlignment="1">
      <alignment vertical="center"/>
    </xf>
    <xf numFmtId="0" fontId="22" fillId="0" borderId="16" xfId="11" applyFont="1" applyBorder="1" applyAlignment="1">
      <alignment horizontal="center" vertical="center"/>
    </xf>
    <xf numFmtId="177" fontId="32" fillId="4" borderId="15" xfId="14" applyNumberFormat="1" applyFont="1" applyFill="1" applyBorder="1" applyAlignment="1">
      <alignment vertical="center"/>
    </xf>
    <xf numFmtId="177" fontId="32" fillId="4" borderId="14" xfId="14" applyNumberFormat="1" applyFont="1" applyFill="1" applyBorder="1" applyAlignment="1">
      <alignment vertical="center"/>
    </xf>
    <xf numFmtId="177" fontId="34" fillId="4" borderId="15" xfId="14" applyNumberFormat="1" applyFont="1" applyFill="1" applyBorder="1" applyAlignment="1">
      <alignment vertical="center"/>
    </xf>
    <xf numFmtId="177" fontId="32" fillId="4" borderId="14" xfId="0" applyNumberFormat="1" applyFont="1" applyFill="1" applyBorder="1" applyAlignment="1">
      <alignment vertical="center"/>
    </xf>
    <xf numFmtId="37" fontId="34" fillId="0" borderId="17" xfId="1" applyNumberFormat="1" applyFont="1" applyFill="1" applyBorder="1" applyAlignment="1">
      <alignment vertical="center"/>
    </xf>
    <xf numFmtId="0" fontId="35" fillId="4" borderId="11" xfId="0" applyFont="1" applyFill="1" applyBorder="1" applyAlignment="1">
      <alignment vertical="center"/>
    </xf>
    <xf numFmtId="0" fontId="36" fillId="4" borderId="15" xfId="10" applyFont="1" applyFill="1" applyBorder="1" applyAlignment="1">
      <alignment horizontal="right" vertical="center"/>
    </xf>
    <xf numFmtId="0" fontId="34" fillId="4" borderId="14" xfId="0" applyFont="1" applyFill="1" applyBorder="1" applyAlignment="1">
      <alignment horizontal="right" vertical="center" wrapText="1"/>
    </xf>
    <xf numFmtId="0" fontId="32" fillId="4" borderId="15" xfId="10" applyFont="1" applyFill="1" applyBorder="1" applyAlignment="1">
      <alignment horizontal="right" vertical="center"/>
    </xf>
    <xf numFmtId="0" fontId="21" fillId="0" borderId="0" xfId="11" applyBorder="1">
      <alignment vertical="center"/>
    </xf>
    <xf numFmtId="0" fontId="35" fillId="4" borderId="18" xfId="0" applyFont="1" applyFill="1" applyBorder="1" applyAlignment="1">
      <alignment horizontal="right" vertical="center" wrapText="1"/>
    </xf>
    <xf numFmtId="0" fontId="22" fillId="0" borderId="12" xfId="0" applyNumberFormat="1" applyFont="1" applyFill="1" applyBorder="1" applyAlignment="1" applyProtection="1">
      <alignment horizontal="center" vertical="center" wrapText="1"/>
    </xf>
    <xf numFmtId="0" fontId="35" fillId="0" borderId="12" xfId="0" applyNumberFormat="1" applyFont="1" applyFill="1" applyBorder="1" applyAlignment="1" applyProtection="1">
      <alignment horizontal="center" vertical="center" wrapText="1"/>
    </xf>
    <xf numFmtId="37" fontId="32" fillId="4" borderId="14" xfId="0" applyNumberFormat="1" applyFont="1" applyFill="1" applyBorder="1" applyAlignment="1">
      <alignment vertical="center"/>
    </xf>
    <xf numFmtId="177" fontId="32" fillId="4" borderId="0" xfId="1" applyNumberFormat="1" applyFont="1" applyFill="1" applyBorder="1" applyAlignment="1">
      <alignment vertical="center"/>
    </xf>
    <xf numFmtId="177" fontId="34" fillId="4" borderId="1" xfId="1" applyNumberFormat="1" applyFont="1" applyFill="1" applyBorder="1" applyAlignment="1">
      <alignment vertical="center"/>
    </xf>
    <xf numFmtId="177" fontId="34" fillId="4" borderId="1" xfId="0" applyNumberFormat="1" applyFont="1" applyFill="1" applyBorder="1" applyAlignment="1">
      <alignment vertical="center"/>
    </xf>
    <xf numFmtId="164" fontId="34" fillId="4" borderId="11" xfId="10" applyNumberFormat="1" applyFont="1" applyFill="1" applyBorder="1" applyAlignment="1">
      <alignment horizontal="center" vertical="center"/>
    </xf>
    <xf numFmtId="177" fontId="32" fillId="5" borderId="0" xfId="0" applyNumberFormat="1" applyFont="1" applyFill="1" applyBorder="1" applyAlignment="1" applyProtection="1">
      <alignment horizontal="right" vertical="center"/>
      <protection hidden="1"/>
    </xf>
    <xf numFmtId="0" fontId="32" fillId="4" borderId="19" xfId="0" applyFont="1" applyFill="1" applyBorder="1" applyAlignment="1">
      <alignment vertical="center"/>
    </xf>
    <xf numFmtId="0" fontId="34" fillId="4" borderId="19" xfId="0" applyFont="1" applyFill="1" applyBorder="1" applyAlignment="1">
      <alignment vertical="center"/>
    </xf>
    <xf numFmtId="0" fontId="2" fillId="4" borderId="19" xfId="0" applyFont="1" applyFill="1" applyBorder="1" applyAlignment="1">
      <alignment vertical="center"/>
    </xf>
    <xf numFmtId="0" fontId="35" fillId="0" borderId="12" xfId="11" applyFont="1" applyFill="1" applyBorder="1" applyAlignment="1">
      <alignment horizontal="center" vertical="center" wrapText="1"/>
    </xf>
    <xf numFmtId="37" fontId="32" fillId="4" borderId="12" xfId="1" applyNumberFormat="1" applyFont="1" applyFill="1" applyBorder="1" applyAlignment="1">
      <alignment vertical="center"/>
    </xf>
    <xf numFmtId="37" fontId="32" fillId="4" borderId="12" xfId="1" applyNumberFormat="1" applyFont="1" applyFill="1" applyBorder="1"/>
    <xf numFmtId="37" fontId="32" fillId="4" borderId="12" xfId="3" applyNumberFormat="1" applyFont="1" applyFill="1" applyBorder="1" applyAlignment="1">
      <alignment vertical="center"/>
    </xf>
    <xf numFmtId="37" fontId="32" fillId="4" borderId="20" xfId="0" applyNumberFormat="1" applyFont="1" applyFill="1" applyBorder="1" applyAlignment="1">
      <alignment vertical="center"/>
    </xf>
    <xf numFmtId="37" fontId="32" fillId="4" borderId="19" xfId="0" applyNumberFormat="1" applyFont="1" applyFill="1" applyBorder="1" applyAlignment="1">
      <alignment vertical="center"/>
    </xf>
    <xf numFmtId="37" fontId="32" fillId="4" borderId="21" xfId="0" applyNumberFormat="1" applyFont="1" applyFill="1" applyBorder="1" applyAlignment="1">
      <alignment vertical="center"/>
    </xf>
    <xf numFmtId="0" fontId="34" fillId="4" borderId="1" xfId="0" applyFont="1" applyFill="1" applyBorder="1" applyAlignment="1">
      <alignment horizontal="center" vertical="center" wrapText="1"/>
    </xf>
    <xf numFmtId="0" fontId="34" fillId="4" borderId="1" xfId="0" applyNumberFormat="1" applyFont="1" applyFill="1" applyBorder="1" applyAlignment="1">
      <alignment horizontal="center" vertical="center" wrapText="1"/>
    </xf>
    <xf numFmtId="37" fontId="32" fillId="4" borderId="1" xfId="0" applyNumberFormat="1" applyFont="1" applyFill="1" applyBorder="1" applyAlignment="1">
      <alignment vertical="center"/>
    </xf>
    <xf numFmtId="37" fontId="32" fillId="4" borderId="15" xfId="0" applyNumberFormat="1" applyFont="1" applyFill="1" applyBorder="1" applyAlignment="1">
      <alignment vertical="center"/>
    </xf>
    <xf numFmtId="37" fontId="32" fillId="4" borderId="16" xfId="0" applyNumberFormat="1" applyFont="1" applyFill="1" applyBorder="1" applyAlignment="1">
      <alignment vertical="center"/>
    </xf>
    <xf numFmtId="0" fontId="32" fillId="5" borderId="15" xfId="0" applyFont="1" applyFill="1" applyBorder="1" applyAlignment="1">
      <alignment horizontal="center" vertical="center" wrapText="1"/>
    </xf>
    <xf numFmtId="177" fontId="32" fillId="5" borderId="15" xfId="0" applyNumberFormat="1" applyFont="1" applyFill="1" applyBorder="1" applyAlignment="1" applyProtection="1">
      <alignment horizontal="right" vertical="center"/>
      <protection hidden="1"/>
    </xf>
    <xf numFmtId="177" fontId="32" fillId="5" borderId="16" xfId="0" applyNumberFormat="1" applyFont="1" applyFill="1" applyBorder="1" applyAlignment="1" applyProtection="1">
      <alignment horizontal="right" vertical="center"/>
      <protection hidden="1"/>
    </xf>
    <xf numFmtId="0" fontId="19" fillId="0" borderId="0" xfId="4" applyFont="1" applyAlignment="1">
      <alignment vertical="center" wrapText="1"/>
    </xf>
    <xf numFmtId="0" fontId="20" fillId="0" borderId="0" xfId="5" applyFont="1" applyAlignment="1"/>
    <xf numFmtId="0" fontId="21" fillId="0" borderId="0" xfId="11" applyFont="1" applyAlignment="1">
      <alignment vertical="center" wrapText="1"/>
    </xf>
    <xf numFmtId="0" fontId="20" fillId="0" borderId="0" xfId="5" applyFont="1">
      <alignment horizontal="left"/>
    </xf>
    <xf numFmtId="169" fontId="32" fillId="4" borderId="19" xfId="14" applyNumberFormat="1" applyFont="1" applyFill="1" applyBorder="1" applyAlignment="1">
      <alignment vertical="center"/>
    </xf>
    <xf numFmtId="0" fontId="52" fillId="0" borderId="0" xfId="5" applyFont="1">
      <alignment horizontal="left"/>
    </xf>
    <xf numFmtId="179" fontId="32" fillId="5" borderId="0" xfId="0" applyNumberFormat="1" applyFont="1" applyFill="1" applyBorder="1" applyAlignment="1" applyProtection="1">
      <alignment horizontal="right" vertical="center"/>
      <protection hidden="1"/>
    </xf>
    <xf numFmtId="178" fontId="32" fillId="4" borderId="0" xfId="0" applyNumberFormat="1" applyFont="1" applyFill="1" applyAlignment="1">
      <alignment vertical="center"/>
    </xf>
    <xf numFmtId="179" fontId="32" fillId="4" borderId="0" xfId="0" applyNumberFormat="1" applyFont="1" applyFill="1" applyAlignment="1">
      <alignment vertical="center"/>
    </xf>
    <xf numFmtId="178" fontId="34" fillId="4" borderId="1" xfId="3" applyNumberFormat="1" applyFont="1" applyFill="1" applyBorder="1" applyAlignment="1">
      <alignment vertical="center"/>
    </xf>
    <xf numFmtId="178" fontId="34" fillId="4" borderId="10" xfId="10" applyNumberFormat="1" applyFont="1" applyFill="1" applyBorder="1" applyAlignment="1">
      <alignment horizontal="center" vertical="center"/>
    </xf>
    <xf numFmtId="180" fontId="32" fillId="4" borderId="0" xfId="0" applyNumberFormat="1" applyFont="1" applyFill="1" applyAlignment="1">
      <alignment vertical="center"/>
    </xf>
    <xf numFmtId="180" fontId="32" fillId="4" borderId="0" xfId="0" applyNumberFormat="1" applyFont="1" applyFill="1" applyBorder="1" applyAlignment="1">
      <alignment vertical="center"/>
    </xf>
    <xf numFmtId="180" fontId="22" fillId="0" borderId="12" xfId="11" applyNumberFormat="1" applyFont="1" applyBorder="1" applyAlignment="1">
      <alignment horizontal="center" vertical="center"/>
    </xf>
    <xf numFmtId="180" fontId="22" fillId="0" borderId="16" xfId="11" applyNumberFormat="1" applyFont="1" applyBorder="1" applyAlignment="1">
      <alignment horizontal="center" vertical="center"/>
    </xf>
    <xf numFmtId="180" fontId="32" fillId="4" borderId="0" xfId="14" applyNumberFormat="1" applyFont="1" applyFill="1" applyAlignment="1">
      <alignment vertical="center"/>
    </xf>
    <xf numFmtId="37" fontId="22" fillId="0" borderId="16" xfId="11" applyNumberFormat="1" applyFont="1" applyBorder="1" applyAlignment="1">
      <alignment horizontal="center" vertical="center"/>
    </xf>
    <xf numFmtId="37" fontId="35" fillId="0" borderId="12" xfId="0" applyNumberFormat="1" applyFont="1" applyFill="1" applyBorder="1" applyAlignment="1" applyProtection="1">
      <alignment horizontal="center" vertical="center" wrapText="1"/>
    </xf>
    <xf numFmtId="0" fontId="42" fillId="0" borderId="0" xfId="6" applyFont="1" applyAlignment="1">
      <alignment wrapText="1"/>
    </xf>
    <xf numFmtId="37" fontId="35" fillId="0" borderId="12" xfId="11" applyNumberFormat="1" applyFont="1" applyFill="1" applyBorder="1" applyAlignment="1">
      <alignment horizontal="center" vertical="center" wrapText="1"/>
    </xf>
    <xf numFmtId="37" fontId="32" fillId="4" borderId="12" xfId="0" applyNumberFormat="1" applyFont="1" applyFill="1" applyBorder="1"/>
  </cellXfs>
  <cellStyles count="16">
    <cellStyle name="Comma" xfId="1" builtinId="3"/>
    <cellStyle name="Comma 2" xfId="2" xr:uid="{00000000-0005-0000-0000-000001000000}"/>
    <cellStyle name="Comma 2 2" xfId="3" xr:uid="{00000000-0005-0000-0000-000002000000}"/>
    <cellStyle name="Heading 1" xfId="4" builtinId="16" customBuiltin="1"/>
    <cellStyle name="Heading 2" xfId="5" builtinId="17" customBuiltin="1"/>
    <cellStyle name="Heading 3" xfId="6" builtinId="18" customBuiltin="1"/>
    <cellStyle name="Hyperlink" xfId="7" builtinId="8"/>
    <cellStyle name="Hyperlink 2" xfId="8" xr:uid="{00000000-0005-0000-0000-000007000000}"/>
    <cellStyle name="Normal" xfId="0" builtinId="0"/>
    <cellStyle name="Normal 2" xfId="9" xr:uid="{00000000-0005-0000-0000-000009000000}"/>
    <cellStyle name="Normal 3" xfId="10" xr:uid="{00000000-0005-0000-0000-00000A000000}"/>
    <cellStyle name="Normal 4" xfId="11" xr:uid="{00000000-0005-0000-0000-00000B000000}"/>
    <cellStyle name="Normal 4 3" xfId="12" xr:uid="{00000000-0005-0000-0000-00000C000000}"/>
    <cellStyle name="Normal 8" xfId="13" xr:uid="{00000000-0005-0000-0000-00000D000000}"/>
    <cellStyle name="Percent" xfId="14" builtinId="5"/>
    <cellStyle name="Percent 2" xfId="15" xr:uid="{00000000-0005-0000-0000-00000F000000}"/>
  </cellStyles>
  <dxfs count="1149">
    <dxf>
      <font>
        <color rgb="FF9C0006"/>
      </font>
      <fill>
        <patternFill>
          <bgColor rgb="FFFFC7CE"/>
        </patternFill>
      </fill>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right" vertical="center" textRotation="0" wrapText="0" indent="0" justifyLastLine="0" shrinkToFit="0" readingOrder="0"/>
    </dxf>
    <dxf>
      <font>
        <strike val="0"/>
        <outline val="0"/>
        <shadow val="0"/>
        <vertAlign val="baseline"/>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right" vertical="center" textRotation="0" wrapText="0" indent="0" justifyLastLine="0" shrinkToFit="0" readingOrder="0"/>
    </dxf>
    <dxf>
      <font>
        <strike val="0"/>
        <outline val="0"/>
        <shadow val="0"/>
        <vertAlign val="baseline"/>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strike val="0"/>
        <outline val="0"/>
        <shadow val="0"/>
        <vertAlign val="baseline"/>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vertical="center" textRotation="0" wrapText="0" indent="0" justifyLastLine="0" shrinkToFit="0" readingOrder="0"/>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vertical="center" textRotation="0" wrapText="0" indent="0" justifyLastLine="0" shrinkToFit="0" readingOrder="0"/>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general" vertical="center" textRotation="0" wrapText="0" indent="0" justifyLastLine="0" shrinkToFit="0" readingOrder="0"/>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8" formatCode="#,##0.000;\-#,##0.0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vertical="center" textRotation="0" wrapText="0" indent="0" justifyLastLine="0" shrinkToFit="0" readingOrder="0"/>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8" formatCode="#,##0.000;\-#,##0.0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border diagonalUp="0" diagonalDown="0">
        <left/>
        <right style="thin">
          <color indexed="64"/>
        </right>
        <top/>
        <bottom/>
        <vertical/>
        <horizontal/>
      </border>
    </dxf>
    <dxf>
      <border outline="0">
        <right style="thin">
          <color indexed="64"/>
        </right>
        <top style="thin">
          <color indexed="64"/>
        </top>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border diagonalUp="0" diagonalDown="0">
        <left/>
        <right style="thin">
          <color indexed="64"/>
        </right>
        <top/>
        <bottom/>
        <vertical/>
        <horizontal/>
      </border>
    </dxf>
    <dxf>
      <border outline="0">
        <top style="thin">
          <color indexed="64"/>
        </top>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border outline="0">
        <top style="thin">
          <color indexed="64"/>
        </top>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border diagonalUp="0" diagonalDown="0">
        <left/>
        <right style="thin">
          <color indexed="64"/>
        </right>
        <top/>
        <bottom/>
        <vertical/>
        <horizontal/>
      </border>
    </dxf>
    <dxf>
      <border outline="0">
        <top style="thin">
          <color indexed="64"/>
        </top>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border diagonalUp="0" diagonalDown="0">
        <left/>
        <right style="thin">
          <color indexed="64"/>
        </right>
        <vertical/>
      </border>
    </dxf>
    <dxf>
      <border outline="0">
        <top style="thin">
          <color indexed="64"/>
        </top>
      </border>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vertical="center" textRotation="0" indent="0" justifyLastLine="0" shrinkToFit="0" readingOrder="0"/>
    </dxf>
    <dxf>
      <font>
        <b/>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border diagonalUp="0" diagonalDown="0">
        <left/>
        <right style="thin">
          <color indexed="64"/>
        </right>
        <vertical/>
      </border>
    </dxf>
    <dxf>
      <border outline="0">
        <top style="thin">
          <color indexed="64"/>
        </top>
        <bottom style="double">
          <color indexed="64"/>
        </bottom>
      </border>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vertical="center" textRotation="0" indent="0" justifyLastLine="0" shrinkToFit="0" readingOrder="0"/>
    </dxf>
    <dxf>
      <font>
        <b/>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dxf>
    <dxf>
      <border outline="0">
        <top style="thin">
          <color indexed="64"/>
        </top>
        <bottom style="double">
          <color indexed="64"/>
        </bottom>
      </border>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9" formatCode="#,##0.00000;\-#,##0.00000"/>
      <fill>
        <patternFill patternType="solid">
          <fgColor indexed="64"/>
          <bgColor theme="0" tint="-4.9989318521683403E-2"/>
        </patternFill>
      </fill>
      <alignment horizontal="right" vertical="center" textRotation="0" wrapText="0" indent="0" justifyLastLine="0" shrinkToFit="0" readingOrder="0"/>
      <border diagonalUp="0" diagonalDown="0" outline="0">
        <left/>
        <right style="thin">
          <color indexed="64"/>
        </right>
      </border>
      <protection locked="1" hidden="1"/>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left style="thin">
          <color indexed="64"/>
        </left>
      </border>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tint="-4.9989318521683403E-2"/>
        </patternFill>
      </fill>
      <alignment horizontal="right" vertical="center" textRotation="0" wrapText="0" indent="0" justifyLastLine="0" shrinkToFit="0" readingOrder="0"/>
      <protection locked="1" hidden="1"/>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border diagonalUp="0" diagonalDown="0">
        <left/>
        <right style="thin">
          <color indexed="64"/>
        </right>
        <vertical/>
      </border>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tint="-4.9989318521683403E-2"/>
        </patternFill>
      </fill>
      <alignment horizontal="right" vertical="center" textRotation="0" wrapText="0" indent="0" justifyLastLine="0" shrinkToFit="0" readingOrder="0"/>
      <border diagonalUp="0" diagonalDown="0" outline="0">
        <left/>
        <right style="thin">
          <color indexed="64"/>
        </right>
      </border>
      <protection locked="1" hidden="1"/>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tint="-4.9989318521683403E-2"/>
        </patternFill>
      </fill>
      <alignment horizontal="right" vertical="center" textRotation="0" wrapText="0" indent="0" justifyLastLine="0" shrinkToFit="0" readingOrder="0"/>
      <protection locked="1" hidden="1"/>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border diagonalUp="0" diagonalDown="0">
        <left/>
        <right style="thin">
          <color indexed="64"/>
        </right>
        <vertical/>
      </border>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tint="-4.9989318521683403E-2"/>
        </patternFill>
      </fill>
      <alignment horizontal="right" vertical="center" textRotation="0" wrapText="0" indent="0" justifyLastLine="0" shrinkToFit="0" readingOrder="0"/>
      <border diagonalUp="0" diagonalDown="0" outline="0">
        <left/>
        <right style="thin">
          <color indexed="64"/>
        </right>
      </border>
      <protection locked="1" hidden="1"/>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border>
        <left style="thin">
          <color indexed="64"/>
        </left>
        <right/>
      </border>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tint="-4.9989318521683403E-2"/>
        </patternFill>
      </fill>
      <alignment horizontal="right" vertical="center" textRotation="0" wrapText="0" indent="0" justifyLastLine="0" shrinkToFit="0" readingOrder="0"/>
      <protection locked="1" hidden="1"/>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border diagonalUp="0" diagonalDown="0">
        <left/>
        <right style="thin">
          <color indexed="64"/>
        </right>
        <vertical/>
      </border>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tint="-4.9989318521683403E-2"/>
        </patternFill>
      </fill>
      <alignment horizontal="right" vertical="center" textRotation="0" wrapText="0" indent="0" justifyLastLine="0" shrinkToFit="0" readingOrder="0"/>
      <border diagonalUp="0" diagonalDown="0" outline="0">
        <left/>
        <right style="thin">
          <color indexed="64"/>
        </right>
      </border>
      <protection locked="1" hidden="1"/>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border outline="0">
        <left style="thin">
          <color indexed="64"/>
        </left>
        <right/>
      </border>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tint="-4.9989318521683403E-2"/>
        </patternFill>
      </fill>
      <alignment horizontal="right" vertical="center" textRotation="0" wrapText="0" indent="0" justifyLastLine="0" shrinkToFit="0" readingOrder="0"/>
      <protection locked="1" hidden="1"/>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7"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1" indent="0" justifyLastLine="0" shrinkToFit="0" readingOrder="0"/>
    </dxf>
    <dxf>
      <font>
        <strike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2"/>
        <color auto="1"/>
        <name val="Calibri"/>
        <family val="2"/>
        <scheme val="minor"/>
      </font>
      <alignment horizontal="general" vertical="center" textRotation="0" indent="0" justifyLastLine="0" shrinkToFit="0" readingOrder="0"/>
    </dxf>
    <dxf>
      <font>
        <strike val="0"/>
        <outline val="0"/>
        <shadow val="0"/>
        <u val="none"/>
        <vertAlign val="baseline"/>
        <sz val="12"/>
        <color auto="1"/>
        <name val="Calibri"/>
        <family val="2"/>
        <scheme val="minor"/>
      </font>
      <alignment horizontal="general" vertical="center" textRotation="0" indent="0" justifyLastLine="0" shrinkToFit="0" readingOrder="0"/>
    </dxf>
    <dxf>
      <alignment horizontal="general" vertical="center" textRotation="0" wrapText="0" indent="0" justifyLastLine="0" shrinkToFit="0" readingOrder="0"/>
      <protection locked="1" hidden="0"/>
    </dxf>
    <dxf>
      <font>
        <sz val="12"/>
        <name val="Calibri"/>
        <family val="2"/>
        <scheme val="minor"/>
      </font>
      <fill>
        <patternFill patternType="solid">
          <fgColor indexed="64"/>
          <bgColor theme="0"/>
        </patternFill>
      </fill>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953</xdr:rowOff>
    </xdr:from>
    <xdr:to>
      <xdr:col>0</xdr:col>
      <xdr:colOff>0</xdr:colOff>
      <xdr:row>7</xdr:row>
      <xdr:rowOff>1365</xdr:rowOff>
    </xdr:to>
    <xdr:sp macro="" textlink="">
      <xdr:nvSpPr>
        <xdr:cNvPr id="3" name="Text Box 5">
          <a:extLst>
            <a:ext uri="{FF2B5EF4-FFF2-40B4-BE49-F238E27FC236}">
              <a16:creationId xmlns:a16="http://schemas.microsoft.com/office/drawing/2014/main" id="{5ED47D76-875D-4452-BBD0-22E8E5339E5C}"/>
            </a:ext>
          </a:extLst>
        </xdr:cNvPr>
        <xdr:cNvSpPr txBox="1">
          <a:spLocks noChangeArrowheads="1"/>
        </xdr:cNvSpPr>
      </xdr:nvSpPr>
      <xdr:spPr bwMode="auto">
        <a:xfrm>
          <a:off x="66675" y="57150"/>
          <a:ext cx="257620" cy="1047919"/>
        </a:xfrm>
        <a:prstGeom prst="rect">
          <a:avLst/>
        </a:prstGeom>
        <a:solidFill>
          <a:srgbClr val="FFFFFF"/>
        </a:solidFill>
        <a:ln w="9525">
          <a:noFill/>
          <a:miter lim="800000"/>
          <a:headEnd/>
          <a:tailEnd/>
        </a:ln>
      </xdr:spPr>
      <xdr:txBody>
        <a:bodyPr vertOverflow="clip" vert="vert" wrap="square" lIns="27432" tIns="22860" rIns="0" bIns="0" anchor="b" upright="1"/>
        <a:lstStyle/>
        <a:p>
          <a:pPr algn="l" rtl="0">
            <a:defRPr sz="1000"/>
          </a:pPr>
          <a:r>
            <a:rPr lang="en-GB" sz="1000" b="0" i="0" strike="noStrike">
              <a:solidFill>
                <a:srgbClr val="000000"/>
              </a:solidFill>
              <a:latin typeface="Arial"/>
              <a:cs typeface="Arial"/>
            </a:rPr>
            <a:t>March 2015</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0000000}" name="Contents" displayName="Contents" ref="A4:B19" totalsRowShown="0" dataDxfId="1148" headerRowCellStyle="Heading 2" dataCellStyle="Hyperlink">
  <tableColumns count="2">
    <tableColumn id="4" xr3:uid="{00BA2282-170A-436C-8063-DC2F069CDE95}" name="Worksheet title" dataDxfId="1147" dataCellStyle="Normal 4"/>
    <tableColumn id="1" xr3:uid="{00000000-0010-0000-0000-000001000000}" name="Link" dataDxfId="1146"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Notes" displayName="Notes" ref="A4:B18" totalsRowShown="0" dataDxfId="1145" headerRowCellStyle="Heading 2">
  <tableColumns count="2">
    <tableColumn id="1" xr3:uid="{00000000-0010-0000-0100-000001000000}" name="Note " dataDxfId="1144" dataCellStyle="Normal 4"/>
    <tableColumn id="2" xr3:uid="{00000000-0010-0000-0100-000002000000}" name="Description" dataDxfId="1143"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Main_table_Shares_of_electricity_generated" displayName="Main_table_Shares_of_electricity_generated" ref="A52:N60" totalsRowShown="0" headerRowDxfId="1142" dataDxfId="1140" headerRowBorderDxfId="1141" dataCellStyle="Percent">
  <autoFilter ref="A52:N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200-000001000000}" name="SHARES OF ELECTRICITY GENERATED (%)" dataDxfId="1139" dataCellStyle="Normal 3"/>
    <tableColumn id="2" xr3:uid="{00000000-0010-0000-0200-000002000000}" name="2019" dataDxfId="1138" dataCellStyle="Percent"/>
    <tableColumn id="3" xr3:uid="{00000000-0010-0000-0200-000003000000}" name="2020" dataDxfId="1137" dataCellStyle="Percent"/>
    <tableColumn id="4" xr3:uid="{00000000-0010-0000-0200-000004000000}" name="Annual per cent change" dataDxfId="1136"/>
    <tableColumn id="5" xr3:uid="{00000000-0010-0000-0200-000005000000}" name="2019_x000a_3rd quarter" dataDxfId="1135" dataCellStyle="Percent"/>
    <tableColumn id="6" xr3:uid="{00000000-0010-0000-0200-000006000000}" name="2019_x000a_4th quarter" dataDxfId="1134" dataCellStyle="Percent"/>
    <tableColumn id="7" xr3:uid="{00000000-0010-0000-0200-000007000000}" name="2020_x000a_1st quarter" dataDxfId="1133" dataCellStyle="Percent"/>
    <tableColumn id="8" xr3:uid="{00000000-0010-0000-0200-000008000000}" name="2020_x000a_2nd quarter" dataDxfId="1132" dataCellStyle="Percent"/>
    <tableColumn id="9" xr3:uid="{00000000-0010-0000-0200-000009000000}" name="2020_x000a_3rd quarter" dataDxfId="1131" dataCellStyle="Percent"/>
    <tableColumn id="10" xr3:uid="{00000000-0010-0000-0200-00000A000000}" name="2020_x000a_4th quarter" dataDxfId="1130" dataCellStyle="Percent"/>
    <tableColumn id="11" xr3:uid="{00000000-0010-0000-0200-00000B000000}" name="2021_x000a_1st quarter" dataDxfId="1129" dataCellStyle="Percent"/>
    <tableColumn id="12" xr3:uid="{00000000-0010-0000-0200-00000C000000}" name="2021_x000a_2nd quarter" dataDxfId="1128" dataCellStyle="Percent"/>
    <tableColumn id="13" xr3:uid="{00000000-0010-0000-0200-00000D000000}" name="2021_x000a_3rd quarter" dataDxfId="1127" dataCellStyle="Percent"/>
    <tableColumn id="14" xr3:uid="{00000000-0010-0000-0200-00000E000000}" name="Quarterly per cent change _x000a_[note 11]" dataDxfId="112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Main_table_load_factors" displayName="Main_table_load_factors" ref="A39:N50" totalsRowShown="0" headerRowDxfId="1125" dataDxfId="1123" headerRowBorderDxfId="1124" tableBorderDxfId="1122" dataCellStyle="Percent">
  <autoFilter ref="A39:N50"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300-000001000000}" name="LOAD FACTORS (%) _x000a_[note 10]" dataDxfId="1121" dataCellStyle="Normal 3"/>
    <tableColumn id="2" xr3:uid="{00000000-0010-0000-0300-000002000000}" name="2019" dataDxfId="1120" dataCellStyle="Percent">
      <calculatedColumnFormula>INDIRECT(Calculation_HIDE!N40,FALSE)</calculatedColumnFormula>
    </tableColumn>
    <tableColumn id="3" xr3:uid="{00000000-0010-0000-0300-000003000000}" name="2020" dataDxfId="1119" dataCellStyle="Percent">
      <calculatedColumnFormula>INDIRECT(Calculation_HIDE!O40,FALSE)</calculatedColumnFormula>
    </tableColumn>
    <tableColumn id="4" xr3:uid="{00000000-0010-0000-0300-000004000000}" name="Annual per cent change" dataDxfId="1118">
      <calculatedColumnFormula>C40-B40</calculatedColumnFormula>
    </tableColumn>
    <tableColumn id="5" xr3:uid="{00000000-0010-0000-0300-000005000000}" name="2019_x000a_3rd quarter" dataDxfId="1117" dataCellStyle="Percent">
      <calculatedColumnFormula>INDIRECT(Calculation_HIDE!BC40,FALSE)</calculatedColumnFormula>
    </tableColumn>
    <tableColumn id="6" xr3:uid="{00000000-0010-0000-0300-000006000000}" name="2019_x000a_4th quarter" dataDxfId="1116" dataCellStyle="Percent">
      <calculatedColumnFormula>INDIRECT(Calculation_HIDE!BC40,FALSE)</calculatedColumnFormula>
    </tableColumn>
    <tableColumn id="7" xr3:uid="{00000000-0010-0000-0300-000007000000}" name="2020_x000a_1st quarter" dataDxfId="1115" dataCellStyle="Percent">
      <calculatedColumnFormula>INDIRECT(Calculation_HIDE!BD40,FALSE)</calculatedColumnFormula>
    </tableColumn>
    <tableColumn id="8" xr3:uid="{00000000-0010-0000-0300-000008000000}" name="2020_x000a_2nd quarter" dataDxfId="1114" dataCellStyle="Percent">
      <calculatedColumnFormula>INDIRECT(Calculation_HIDE!BE40,FALSE)</calculatedColumnFormula>
    </tableColumn>
    <tableColumn id="9" xr3:uid="{00000000-0010-0000-0300-000009000000}" name="2020_x000a_3rd quarter" dataDxfId="1113" dataCellStyle="Percent">
      <calculatedColumnFormula>INDIRECT(Calculation_HIDE!BF40,FALSE)</calculatedColumnFormula>
    </tableColumn>
    <tableColumn id="10" xr3:uid="{00000000-0010-0000-0300-00000A000000}" name="2020_x000a_4th quarter" dataDxfId="1112" dataCellStyle="Percent">
      <calculatedColumnFormula>INDIRECT(Calculation_HIDE!BG40,FALSE)</calculatedColumnFormula>
    </tableColumn>
    <tableColumn id="11" xr3:uid="{00000000-0010-0000-0300-00000B000000}" name="2021_x000a_1st quarter" dataDxfId="1111" dataCellStyle="Percent">
      <calculatedColumnFormula>INDIRECT(Calculation_HIDE!BH40,FALSE)</calculatedColumnFormula>
    </tableColumn>
    <tableColumn id="12" xr3:uid="{00000000-0010-0000-0300-00000C000000}" name="2021_x000a_2nd quarter" dataDxfId="1110" dataCellStyle="Percent">
      <calculatedColumnFormula>INDIRECT(Calculation_HIDE!BI40,FALSE)</calculatedColumnFormula>
    </tableColumn>
    <tableColumn id="13" xr3:uid="{00000000-0010-0000-0300-00000D000000}" name="2021_x000a_3rd quarter" dataDxfId="1109" dataCellStyle="Percent">
      <calculatedColumnFormula>INDIRECT(Calculation_HIDE!BJ40,FALSE)</calculatedColumnFormula>
    </tableColumn>
    <tableColumn id="14" xr3:uid="{00000000-0010-0000-0300-00000E000000}" name="Quarterly per cent change _x000a_[note 11]" dataDxfId="1108">
      <calculatedColumnFormula>M40-I40</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Main_table_renewable_electricity_generated" displayName="Main_table_renewable_electricity_generated" ref="A23:N37" totalsRowShown="0" headerRowDxfId="1107" dataDxfId="1105" headerRowBorderDxfId="1106" tableBorderDxfId="1104">
  <autoFilter ref="A23:N37"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400-000001000000}" name="ELECTRICITY GENERATED (GWh) _x000a_[note 5]" dataDxfId="1103"/>
    <tableColumn id="2" xr3:uid="{00000000-0010-0000-0400-000002000000}" name="2019" dataDxfId="1102">
      <calculatedColumnFormula>INDIRECT(Calculation_HIDE!N24,FALSE)</calculatedColumnFormula>
    </tableColumn>
    <tableColumn id="3" xr3:uid="{00000000-0010-0000-0400-000003000000}" name="2020" dataDxfId="1101">
      <calculatedColumnFormula>INDIRECT(Calculation_HIDE!O24,FALSE)</calculatedColumnFormula>
    </tableColumn>
    <tableColumn id="4" xr3:uid="{00000000-0010-0000-0400-000004000000}" name="Annual per cent change" dataDxfId="1100">
      <calculatedColumnFormula>IF(((C24-B24)/B24)*100&gt;100,"(+)  ",IF(((C24-B24)/B24)*100&lt;-100,"(-)",((C24-B24)/B24)*100))</calculatedColumnFormula>
    </tableColumn>
    <tableColumn id="5" xr3:uid="{00000000-0010-0000-0400-000005000000}" name="2019_x000a_3rd quarter" dataDxfId="1099">
      <calculatedColumnFormula>INDIRECT(Calculation_HIDE!BA24,FALSE)</calculatedColumnFormula>
    </tableColumn>
    <tableColumn id="6" xr3:uid="{00000000-0010-0000-0400-000006000000}" name="2019_x000a_4th quarter" dataDxfId="1098">
      <calculatedColumnFormula>INDIRECT(Calculation_HIDE!BC24,FALSE)</calculatedColumnFormula>
    </tableColumn>
    <tableColumn id="7" xr3:uid="{00000000-0010-0000-0400-000007000000}" name="2020_x000a_1st quarter" dataDxfId="1097">
      <calculatedColumnFormula>INDIRECT(Calculation_HIDE!BD24,FALSE)</calculatedColumnFormula>
    </tableColumn>
    <tableColumn id="8" xr3:uid="{00000000-0010-0000-0400-000008000000}" name="2020_x000a_2nd quarter" dataDxfId="1096">
      <calculatedColumnFormula>INDIRECT(Calculation_HIDE!BE24,FALSE)</calculatedColumnFormula>
    </tableColumn>
    <tableColumn id="9" xr3:uid="{00000000-0010-0000-0400-000009000000}" name="2020_x000a_3rd quarter" dataDxfId="1095">
      <calculatedColumnFormula>INDIRECT(Calculation_HIDE!BF24,FALSE)</calculatedColumnFormula>
    </tableColumn>
    <tableColumn id="10" xr3:uid="{00000000-0010-0000-0400-00000A000000}" name="2020_x000a_4th quarter" dataDxfId="1094">
      <calculatedColumnFormula>INDIRECT(Calculation_HIDE!BG24,FALSE)</calculatedColumnFormula>
    </tableColumn>
    <tableColumn id="11" xr3:uid="{00000000-0010-0000-0400-00000B000000}" name="2021_x000a_1st quarter" dataDxfId="1093">
      <calculatedColumnFormula>INDIRECT(Calculation_HIDE!BH24,FALSE)</calculatedColumnFormula>
    </tableColumn>
    <tableColumn id="12" xr3:uid="{00000000-0010-0000-0400-00000C000000}" name="2021_x000a_2nd quarter" dataDxfId="1092">
      <calculatedColumnFormula>INDIRECT(Calculation_HIDE!BI24,FALSE)</calculatedColumnFormula>
    </tableColumn>
    <tableColumn id="13" xr3:uid="{00000000-0010-0000-0400-00000D000000}" name="2021_x000a_3rd quarter" dataDxfId="1091">
      <calculatedColumnFormula>INDIRECT(Calculation_HIDE!BJ24,FALSE)</calculatedColumnFormula>
    </tableColumn>
    <tableColumn id="14" xr3:uid="{00000000-0010-0000-0400-00000E000000}" name="Quarterly per cent change _x000a_[note 11]" dataDxfId="1090">
      <calculatedColumnFormula>IF((M24-I24)/I24*100=0,"no change", (M24-I24)/I24*100)</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5F9E39-E633-4FA5-AED6-FB05A8F3A9CB}" name="Main_table_renewable_cumulative_capacity" displayName="Main_table_renewable_cumulative_capacity" ref="A7:N21" totalsRowShown="0" headerRowDxfId="1089" dataDxfId="1087" headerRowBorderDxfId="1088" tableBorderDxfId="1086">
  <autoFilter ref="A7:N21" xr:uid="{B95F9E39-E633-4FA5-AED6-FB05A8F3A9C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3D7FE71-A7FE-475D-9493-678681764A12}" name="CUMULATIVE INSTALLED CAPACITY (MW) _x000a_[note 1]" dataDxfId="1085"/>
    <tableColumn id="2" xr3:uid="{5B31394B-AD6C-457C-9CA2-ED79E1DCB16F}" name="2019" dataDxfId="1084">
      <calculatedColumnFormula>INDIRECT(Calculation_HIDE!N8,FALSE)</calculatedColumnFormula>
    </tableColumn>
    <tableColumn id="3" xr3:uid="{170A7632-D896-416A-892D-80A269E54457}" name="2020" dataDxfId="1083">
      <calculatedColumnFormula>INDIRECT(Calculation_HIDE!O8,FALSE)</calculatedColumnFormula>
    </tableColumn>
    <tableColumn id="4" xr3:uid="{EEEFB34E-9603-451F-AD5F-116356F19B69}" name="Annual per cent change" dataDxfId="1082">
      <calculatedColumnFormula>IF(((C8-B8)/B8)*100&gt;100,"(+)  ",IF(((C8-B8)/B8)*100&lt;-100,"(-)  ",IF(ROUND((((C8-B8)/B8)*100),1)=0,"no change  ",((C8-B8)/B8)*100)))</calculatedColumnFormula>
    </tableColumn>
    <tableColumn id="5" xr3:uid="{7483549F-D78F-49DB-A49E-91601B15EE91}" name="2019_x000a_3rd quarter" dataDxfId="1081">
      <calculatedColumnFormula>INDIRECT(Calculation_HIDE!BA8,FALSE)</calculatedColumnFormula>
    </tableColumn>
    <tableColumn id="6" xr3:uid="{DD48D794-9564-49AF-8555-2B461AA4A74B}" name="2019_x000a_4th quarter" dataDxfId="1080">
      <calculatedColumnFormula>INDIRECT(Calculation_HIDE!BC8,FALSE)</calculatedColumnFormula>
    </tableColumn>
    <tableColumn id="7" xr3:uid="{067EFDDE-C690-48AC-8883-77D23801F413}" name="2020_x000a_1st quarter" dataDxfId="1079">
      <calculatedColumnFormula>INDIRECT(Calculation_HIDE!BD8,FALSE)</calculatedColumnFormula>
    </tableColumn>
    <tableColumn id="8" xr3:uid="{2429AC5E-B88E-4450-93B3-E49E57295895}" name="2020_x000a_2nd quarter" dataDxfId="1078">
      <calculatedColumnFormula>INDIRECT(Calculation_HIDE!BE8,FALSE)</calculatedColumnFormula>
    </tableColumn>
    <tableColumn id="9" xr3:uid="{D00AEB16-86E6-41E3-97C2-BBA32EB9E0E7}" name="2020_x000a_3rd quarter" dataDxfId="1077">
      <calculatedColumnFormula>INDIRECT(Calculation_HIDE!BF8,FALSE)</calculatedColumnFormula>
    </tableColumn>
    <tableColumn id="10" xr3:uid="{7C92DEB1-C78F-4C73-92DF-BE843521EF6C}" name="2020_x000a_4th quarter" dataDxfId="1076">
      <calculatedColumnFormula>INDIRECT(Calculation_HIDE!BG8,FALSE)</calculatedColumnFormula>
    </tableColumn>
    <tableColumn id="11" xr3:uid="{E24A9BB6-0175-4135-890D-EB73291843ED}" name="2021_x000a_1st quarter" dataDxfId="1075">
      <calculatedColumnFormula>INDIRECT(Calculation_HIDE!BH8,FALSE)</calculatedColumnFormula>
    </tableColumn>
    <tableColumn id="12" xr3:uid="{DE79664C-C0A1-4B03-A255-3A2459D8CB95}" name="2021_x000a_2nd quarter" dataDxfId="1074">
      <calculatedColumnFormula>INDIRECT(Calculation_HIDE!BI8,FALSE)</calculatedColumnFormula>
    </tableColumn>
    <tableColumn id="13" xr3:uid="{8DCFF710-E5CA-4267-BF91-E22A84CCAEBC}" name="2021_x000a_3rd quarter" dataDxfId="1073">
      <calculatedColumnFormula>INDIRECT(Calculation_HIDE!BJ8,FALSE)</calculatedColumnFormula>
    </tableColumn>
    <tableColumn id="14" xr3:uid="{70D2A08A-00E1-462F-88F8-F9A6B91C7B13}" name="Quarterly per cent change _x000a_[note 11]" dataDxfId="1072">
      <calculatedColumnFormula>IF((M8-I8)/I8*100=0,"no change", (M8-I8)/I8*100)</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Renewable_annual_cumulative_capacity" displayName="Renewable_annual_cumulative_capacity" ref="A7:M21" totalsRowShown="0" headerRowDxfId="1071" dataDxfId="1069" headerRowBorderDxfId="1070" tableBorderDxfId="1068" dataCellStyle="Comma">
  <autoFilter ref="A7:M21"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500-000001000000}" name="CUMULATIVE INSTALLED CAPACITY (MW) _x000a_[note 1]" dataDxfId="1067"/>
    <tableColumn id="2" xr3:uid="{00000000-0010-0000-0500-000002000000}" name="2009" dataDxfId="1066" dataCellStyle="Comma"/>
    <tableColumn id="3" xr3:uid="{00000000-0010-0000-0500-000003000000}" name="2010" dataDxfId="1065" dataCellStyle="Comma">
      <calculatedColumnFormula>Quarter!E8</calculatedColumnFormula>
    </tableColumn>
    <tableColumn id="4" xr3:uid="{00000000-0010-0000-0500-000004000000}" name="2011" dataDxfId="1064" dataCellStyle="Comma">
      <calculatedColumnFormula>Quarter!I8</calculatedColumnFormula>
    </tableColumn>
    <tableColumn id="5" xr3:uid="{00000000-0010-0000-0500-000005000000}" name="2012" dataDxfId="1063" dataCellStyle="Comma">
      <calculatedColumnFormula>Quarter!M8</calculatedColumnFormula>
    </tableColumn>
    <tableColumn id="6" xr3:uid="{00000000-0010-0000-0500-000006000000}" name="2013" dataDxfId="1062" dataCellStyle="Comma">
      <calculatedColumnFormula>Quarter!Q8</calculatedColumnFormula>
    </tableColumn>
    <tableColumn id="7" xr3:uid="{00000000-0010-0000-0500-000007000000}" name="2014" dataDxfId="1061" dataCellStyle="Comma">
      <calculatedColumnFormula>Quarter!U8</calculatedColumnFormula>
    </tableColumn>
    <tableColumn id="8" xr3:uid="{00000000-0010-0000-0500-000008000000}" name="2015" dataDxfId="1060" dataCellStyle="Comma">
      <calculatedColumnFormula>Quarter!Y8</calculatedColumnFormula>
    </tableColumn>
    <tableColumn id="9" xr3:uid="{00000000-0010-0000-0500-000009000000}" name="2016" dataDxfId="1059" dataCellStyle="Comma">
      <calculatedColumnFormula>Quarter!AC8</calculatedColumnFormula>
    </tableColumn>
    <tableColumn id="10" xr3:uid="{00000000-0010-0000-0500-00000A000000}" name="2017" dataDxfId="1058" dataCellStyle="Comma">
      <calculatedColumnFormula>Quarter!AG8</calculatedColumnFormula>
    </tableColumn>
    <tableColumn id="11" xr3:uid="{00000000-0010-0000-0500-00000B000000}" name="2018" dataDxfId="1057" dataCellStyle="Comma"/>
    <tableColumn id="12" xr3:uid="{00000000-0010-0000-0500-00000C000000}" name="2019" dataDxfId="1056" dataCellStyle="Comma">
      <calculatedColumnFormula>Quarter!AO8</calculatedColumnFormula>
    </tableColumn>
    <tableColumn id="13" xr3:uid="{00000000-0010-0000-0500-00000D000000}" name="2020" dataDxfId="1055" dataCellStyle="Comma">
      <calculatedColumnFormula>Quarter!AS8</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Renewable_annual_electricity_generated" displayName="Renewable_annual_electricity_generated" ref="A23:M37" totalsRowShown="0" headerRowDxfId="1054" dataDxfId="1052" headerRowBorderDxfId="1053" tableBorderDxfId="1051" dataCellStyle="Comma">
  <autoFilter ref="A23:M3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600-000001000000}" name="ELECTRICITY GENERATED (GWh) _x000a_[note 5]" dataDxfId="1050"/>
    <tableColumn id="2" xr3:uid="{00000000-0010-0000-0600-000002000000}" name="2009" dataDxfId="1049" dataCellStyle="Comma"/>
    <tableColumn id="3" xr3:uid="{00000000-0010-0000-0600-000003000000}" name="2010" dataDxfId="1048" dataCellStyle="Comma">
      <calculatedColumnFormula>SUM(Quarter!B24:E24)</calculatedColumnFormula>
    </tableColumn>
    <tableColumn id="4" xr3:uid="{00000000-0010-0000-0600-000004000000}" name="2011" dataDxfId="1047" dataCellStyle="Comma">
      <calculatedColumnFormula>SUM(Quarter!F24:I24)</calculatedColumnFormula>
    </tableColumn>
    <tableColumn id="5" xr3:uid="{00000000-0010-0000-0600-000005000000}" name="2012" dataDxfId="1046" dataCellStyle="Comma">
      <calculatedColumnFormula>SUM(Quarter!J24:M24)</calculatedColumnFormula>
    </tableColumn>
    <tableColumn id="6" xr3:uid="{00000000-0010-0000-0600-000006000000}" name="2013" dataDxfId="1045" dataCellStyle="Comma">
      <calculatedColumnFormula>SUM(Quarter!N24:Q24)</calculatedColumnFormula>
    </tableColumn>
    <tableColumn id="7" xr3:uid="{00000000-0010-0000-0600-000007000000}" name="2014" dataDxfId="1044" dataCellStyle="Comma">
      <calculatedColumnFormula>SUM(Quarter!R24:U24)</calculatedColumnFormula>
    </tableColumn>
    <tableColumn id="8" xr3:uid="{00000000-0010-0000-0600-000008000000}" name="2015" dataDxfId="1043" dataCellStyle="Comma">
      <calculatedColumnFormula>SUM(Quarter!V24:Y24)</calculatedColumnFormula>
    </tableColumn>
    <tableColumn id="9" xr3:uid="{00000000-0010-0000-0600-000009000000}" name="2016" dataDxfId="1042" dataCellStyle="Comma">
      <calculatedColumnFormula>SUM(Quarter!Z24:AC24)</calculatedColumnFormula>
    </tableColumn>
    <tableColumn id="10" xr3:uid="{00000000-0010-0000-0600-00000A000000}" name="2017" dataDxfId="1041" dataCellStyle="Comma">
      <calculatedColumnFormula>SUM(Quarter!AD24:AG24)</calculatedColumnFormula>
    </tableColumn>
    <tableColumn id="11" xr3:uid="{00000000-0010-0000-0600-00000B000000}" name="2018" dataDxfId="1040" dataCellStyle="Comma">
      <calculatedColumnFormula>SUM(Quarter!AH24:AK24)</calculatedColumnFormula>
    </tableColumn>
    <tableColumn id="12" xr3:uid="{00000000-0010-0000-0600-00000C000000}" name="2019" dataDxfId="1039" dataCellStyle="Comma">
      <calculatedColumnFormula>SUM(Quarter!AL24:AO24)</calculatedColumnFormula>
    </tableColumn>
    <tableColumn id="13" xr3:uid="{00000000-0010-0000-0600-00000D000000}" name="2020" dataDxfId="1038" dataCellStyle="Comma">
      <calculatedColumnFormula>SUM(Quarter!AP24:AS24)</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Renewable_annual_load_factors" displayName="Renewable_annual_load_factors" ref="A39:M50" totalsRowShown="0" headerRowDxfId="1037" dataDxfId="1036" tableBorderDxfId="1035" dataCellStyle="Percent">
  <autoFilter ref="A39:M50"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700-000001000000}" name="LOAD FACTORS (%) _x000a_[note 10]" dataDxfId="1034" dataCellStyle="Normal 3"/>
    <tableColumn id="2" xr3:uid="{00000000-0010-0000-0700-000002000000}" name="2009" dataDxfId="1033" dataCellStyle="Percent"/>
    <tableColumn id="3" xr3:uid="{00000000-0010-0000-0700-000003000000}" name="2010" dataDxfId="1032" dataCellStyle="Percent"/>
    <tableColumn id="4" xr3:uid="{00000000-0010-0000-0700-000004000000}" name="2011" dataDxfId="1031" dataCellStyle="Percent"/>
    <tableColumn id="5" xr3:uid="{00000000-0010-0000-0700-000005000000}" name="2012" dataDxfId="1030" dataCellStyle="Percent"/>
    <tableColumn id="6" xr3:uid="{00000000-0010-0000-0700-000006000000}" name="2013" dataDxfId="1029" dataCellStyle="Percent"/>
    <tableColumn id="7" xr3:uid="{00000000-0010-0000-0700-000007000000}" name="2014" dataDxfId="1028" dataCellStyle="Percent"/>
    <tableColumn id="8" xr3:uid="{00000000-0010-0000-0700-000008000000}" name="2015" dataDxfId="1027" dataCellStyle="Percent"/>
    <tableColumn id="9" xr3:uid="{00000000-0010-0000-0700-000009000000}" name="2016" dataDxfId="1026" dataCellStyle="Percent"/>
    <tableColumn id="10" xr3:uid="{00000000-0010-0000-0700-00000A000000}" name="2017" dataDxfId="1025" dataCellStyle="Percent"/>
    <tableColumn id="11" xr3:uid="{00000000-0010-0000-0700-00000B000000}" name="2018" dataDxfId="1024" dataCellStyle="Percent"/>
    <tableColumn id="12" xr3:uid="{00000000-0010-0000-0700-00000C000000}" name="2019" dataDxfId="1023" dataCellStyle="Percent"/>
    <tableColumn id="13" xr3:uid="{00000000-0010-0000-0700-00000D000000}" name="2020" dataDxfId="1022" dataCellStyle="Percent"/>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Renewable_shares_of_electricity_generated_annual" displayName="Renewable_shares_of_electricity_generated_annual" ref="A52:M60" totalsRowShown="0" headerRowDxfId="1021" dataDxfId="1020" tableBorderDxfId="1019">
  <autoFilter ref="A52:M60"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SHARES OF ELECTRICITY GENERATED (%)" dataDxfId="1018" dataCellStyle="Normal 3"/>
    <tableColumn id="2" xr3:uid="{00000000-0010-0000-0800-000002000000}" name="2009" dataDxfId="1017"/>
    <tableColumn id="3" xr3:uid="{00000000-0010-0000-0800-000003000000}" name="2010" dataDxfId="1016"/>
    <tableColumn id="4" xr3:uid="{00000000-0010-0000-0800-000004000000}" name="2011" dataDxfId="1015"/>
    <tableColumn id="5" xr3:uid="{00000000-0010-0000-0800-000005000000}" name="2012" dataDxfId="1014"/>
    <tableColumn id="6" xr3:uid="{00000000-0010-0000-0800-000006000000}" name="2013" dataDxfId="1013"/>
    <tableColumn id="7" xr3:uid="{00000000-0010-0000-0800-000007000000}" name="2014" dataDxfId="1012"/>
    <tableColumn id="8" xr3:uid="{00000000-0010-0000-0800-000008000000}" name="2015" dataDxfId="1011"/>
    <tableColumn id="9" xr3:uid="{00000000-0010-0000-0800-000009000000}" name="2016" dataDxfId="1010"/>
    <tableColumn id="10" xr3:uid="{00000000-0010-0000-0800-00000A000000}" name="2017" dataDxfId="1009"/>
    <tableColumn id="11" xr3:uid="{00000000-0010-0000-0800-00000B000000}" name="2018" dataDxfId="1008"/>
    <tableColumn id="12" xr3:uid="{00000000-0010-0000-0800-00000C000000}" name="2019" dataDxfId="1007"/>
    <tableColumn id="13" xr3:uid="{00000000-0010-0000-0800-00000D000000}" name="2020" dataDxfId="100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A000000}" name="Renewable_quarterly_electricity_generated" displayName="Renewable_quarterly_electricity_generated" ref="A23:AV37" totalsRowShown="0" headerRowDxfId="1005" dataDxfId="1003" headerRowBorderDxfId="1004" tableBorderDxfId="1002" dataCellStyle="Comma">
  <autoFilter ref="A23:AV37"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autoFilter>
  <tableColumns count="48">
    <tableColumn id="1" xr3:uid="{00000000-0010-0000-0A00-000001000000}" name="ELECTRICITY GENERATED (GWh) [note 5]" dataDxfId="1001"/>
    <tableColumn id="2" xr3:uid="{00000000-0010-0000-0A00-000002000000}" name="2010 _x000a_1st quarter" dataDxfId="1000" dataCellStyle="Comma"/>
    <tableColumn id="3" xr3:uid="{00000000-0010-0000-0A00-000003000000}" name="2010 _x000a_2nd quarter" dataDxfId="999" dataCellStyle="Comma"/>
    <tableColumn id="4" xr3:uid="{00000000-0010-0000-0A00-000004000000}" name="2010 _x000a_3rd quarter" dataDxfId="998" dataCellStyle="Comma"/>
    <tableColumn id="5" xr3:uid="{00000000-0010-0000-0A00-000005000000}" name="2010 _x000a_4th quarter" dataDxfId="997" dataCellStyle="Comma"/>
    <tableColumn id="6" xr3:uid="{00000000-0010-0000-0A00-000006000000}" name="2011 _x000a_1st quarter" dataDxfId="996" dataCellStyle="Comma"/>
    <tableColumn id="7" xr3:uid="{00000000-0010-0000-0A00-000007000000}" name="2011 _x000a_2nd quarter" dataDxfId="995" dataCellStyle="Comma"/>
    <tableColumn id="8" xr3:uid="{00000000-0010-0000-0A00-000008000000}" name="2011 _x000a_3rd quarter" dataDxfId="994" dataCellStyle="Comma"/>
    <tableColumn id="9" xr3:uid="{00000000-0010-0000-0A00-000009000000}" name="2011 _x000a_4th quarter" dataDxfId="993" dataCellStyle="Comma"/>
    <tableColumn id="10" xr3:uid="{00000000-0010-0000-0A00-00000A000000}" name="2012 _x000a_1st quarter" dataDxfId="992" dataCellStyle="Comma"/>
    <tableColumn id="11" xr3:uid="{00000000-0010-0000-0A00-00000B000000}" name="2012 _x000a_2nd quarter" dataDxfId="991" dataCellStyle="Comma"/>
    <tableColumn id="12" xr3:uid="{00000000-0010-0000-0A00-00000C000000}" name="2012 _x000a_3rd quarter" dataDxfId="990" dataCellStyle="Comma"/>
    <tableColumn id="13" xr3:uid="{00000000-0010-0000-0A00-00000D000000}" name="2012 _x000a_4th quarter" dataDxfId="989" dataCellStyle="Comma"/>
    <tableColumn id="14" xr3:uid="{00000000-0010-0000-0A00-00000E000000}" name="2013 _x000a_1st quarter" dataDxfId="988" dataCellStyle="Comma"/>
    <tableColumn id="15" xr3:uid="{00000000-0010-0000-0A00-00000F000000}" name="2013 _x000a_2nd quarter" dataDxfId="987" dataCellStyle="Comma"/>
    <tableColumn id="16" xr3:uid="{00000000-0010-0000-0A00-000010000000}" name="2013 _x000a_3rd quarter" dataDxfId="986" dataCellStyle="Comma"/>
    <tableColumn id="17" xr3:uid="{00000000-0010-0000-0A00-000011000000}" name="2013 _x000a_4th quarter" dataDxfId="985" dataCellStyle="Comma"/>
    <tableColumn id="18" xr3:uid="{00000000-0010-0000-0A00-000012000000}" name="2014 _x000a_1st quarter" dataDxfId="984" dataCellStyle="Comma"/>
    <tableColumn id="19" xr3:uid="{00000000-0010-0000-0A00-000013000000}" name="2014 _x000a_2nd quarter" dataDxfId="983" dataCellStyle="Comma"/>
    <tableColumn id="20" xr3:uid="{00000000-0010-0000-0A00-000014000000}" name="2014 _x000a_3rd quarter" dataDxfId="982" dataCellStyle="Comma"/>
    <tableColumn id="21" xr3:uid="{00000000-0010-0000-0A00-000015000000}" name="2014 _x000a_4th quarter" dataDxfId="981" dataCellStyle="Comma"/>
    <tableColumn id="22" xr3:uid="{00000000-0010-0000-0A00-000016000000}" name="2015 _x000a_1st quarter" dataDxfId="980" dataCellStyle="Comma"/>
    <tableColumn id="23" xr3:uid="{00000000-0010-0000-0A00-000017000000}" name="2015 _x000a_2nd quarter" dataDxfId="979" dataCellStyle="Comma"/>
    <tableColumn id="24" xr3:uid="{00000000-0010-0000-0A00-000018000000}" name="2015 _x000a_3rd quarter" dataDxfId="978" dataCellStyle="Comma"/>
    <tableColumn id="25" xr3:uid="{00000000-0010-0000-0A00-000019000000}" name="2015 _x000a_4th quarter" dataDxfId="977" dataCellStyle="Comma"/>
    <tableColumn id="26" xr3:uid="{00000000-0010-0000-0A00-00001A000000}" name="2016 _x000a_1st quarter" dataDxfId="976" dataCellStyle="Comma"/>
    <tableColumn id="27" xr3:uid="{00000000-0010-0000-0A00-00001B000000}" name="2016 _x000a_2nd quarter" dataDxfId="975" dataCellStyle="Comma"/>
    <tableColumn id="28" xr3:uid="{00000000-0010-0000-0A00-00001C000000}" name="2016 _x000a_3rd quarter" dataDxfId="974" dataCellStyle="Comma"/>
    <tableColumn id="29" xr3:uid="{00000000-0010-0000-0A00-00001D000000}" name="2016 _x000a_4th quarter" dataDxfId="973" dataCellStyle="Comma"/>
    <tableColumn id="30" xr3:uid="{00000000-0010-0000-0A00-00001E000000}" name="2017 _x000a_1st quarter" dataDxfId="972" dataCellStyle="Comma"/>
    <tableColumn id="31" xr3:uid="{00000000-0010-0000-0A00-00001F000000}" name="2017 _x000a_2nd quarter" dataDxfId="971" dataCellStyle="Comma"/>
    <tableColumn id="32" xr3:uid="{00000000-0010-0000-0A00-000020000000}" name="2017 _x000a_3rd quarter" dataDxfId="970" dataCellStyle="Comma"/>
    <tableColumn id="33" xr3:uid="{00000000-0010-0000-0A00-000021000000}" name="2017 _x000a_4th quarter" dataDxfId="969" dataCellStyle="Comma"/>
    <tableColumn id="34" xr3:uid="{00000000-0010-0000-0A00-000022000000}" name="2018 _x000a_1st quarter" dataDxfId="968" dataCellStyle="Comma"/>
    <tableColumn id="35" xr3:uid="{00000000-0010-0000-0A00-000023000000}" name="2018 _x000a_2nd quarter" dataDxfId="967" dataCellStyle="Comma"/>
    <tableColumn id="36" xr3:uid="{00000000-0010-0000-0A00-000024000000}" name="2018 _x000a_3rd quarter" dataDxfId="966" dataCellStyle="Comma"/>
    <tableColumn id="37" xr3:uid="{00000000-0010-0000-0A00-000025000000}" name="2018 _x000a_4th quarter" dataDxfId="965" dataCellStyle="Comma"/>
    <tableColumn id="38" xr3:uid="{00000000-0010-0000-0A00-000026000000}" name="2019 _x000a_1st quarter" dataDxfId="964" dataCellStyle="Comma"/>
    <tableColumn id="39" xr3:uid="{00000000-0010-0000-0A00-000027000000}" name="2019 _x000a_2nd quarter" dataDxfId="963" dataCellStyle="Comma"/>
    <tableColumn id="40" xr3:uid="{00000000-0010-0000-0A00-000028000000}" name="2019 _x000a_3rd quarter" dataDxfId="962" dataCellStyle="Comma"/>
    <tableColumn id="41" xr3:uid="{00000000-0010-0000-0A00-000029000000}" name="2019 _x000a_4th quarter" dataDxfId="961" dataCellStyle="Comma"/>
    <tableColumn id="42" xr3:uid="{00000000-0010-0000-0A00-00002A000000}" name="2020 _x000a_1st quarter" dataDxfId="960" dataCellStyle="Comma"/>
    <tableColumn id="43" xr3:uid="{00000000-0010-0000-0A00-00002B000000}" name="2020 _x000a_2nd quarter" dataDxfId="959" dataCellStyle="Comma"/>
    <tableColumn id="44" xr3:uid="{00000000-0010-0000-0A00-00002C000000}" name="2020 _x000a_3rd quarter" dataDxfId="958" dataCellStyle="Comma"/>
    <tableColumn id="45" xr3:uid="{00000000-0010-0000-0A00-00002D000000}" name="2020 _x000a_4th quarter" dataDxfId="957" dataCellStyle="Comma"/>
    <tableColumn id="46" xr3:uid="{00000000-0010-0000-0A00-00002E000000}" name="2021 _x000a_1st quarter" dataDxfId="956" dataCellStyle="Comma"/>
    <tableColumn id="47" xr3:uid="{00000000-0010-0000-0A00-00002F000000}" name="2021 _x000a_2nd quarter" dataDxfId="955" dataCellStyle="Comma"/>
    <tableColumn id="48" xr3:uid="{8E85E34E-098F-4D5C-B47C-65C3DD5174FC}" name="2021 _x000a_3rd quarter" dataDxfId="954" dataCellStyle="Comma"/>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B000000}" name="Renewable_quarterly_load_factors" displayName="Renewable_quarterly_load_factors" ref="A39:AV50" totalsRowShown="0" headerRowDxfId="953" dataDxfId="951" headerRowBorderDxfId="952" tableBorderDxfId="950" dataCellStyle="Comma">
  <autoFilter ref="A39:AV50"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autoFilter>
  <tableColumns count="48">
    <tableColumn id="1" xr3:uid="{00000000-0010-0000-0B00-000001000000}" name="LOAD FACTORS (%) [note 10]" dataDxfId="949" dataCellStyle="Normal 3"/>
    <tableColumn id="2" xr3:uid="{00000000-0010-0000-0B00-000002000000}" name="2010 _x000a_1st quarter" dataDxfId="948" dataCellStyle="Comma"/>
    <tableColumn id="3" xr3:uid="{00000000-0010-0000-0B00-000003000000}" name="2010 _x000a_2nd quarter" dataDxfId="947" dataCellStyle="Comma"/>
    <tableColumn id="4" xr3:uid="{00000000-0010-0000-0B00-000004000000}" name="2010 _x000a_3rd quarter" dataDxfId="946" dataCellStyle="Comma"/>
    <tableColumn id="5" xr3:uid="{00000000-0010-0000-0B00-000005000000}" name="2010 _x000a_4th quarter" dataDxfId="945" dataCellStyle="Comma"/>
    <tableColumn id="6" xr3:uid="{00000000-0010-0000-0B00-000006000000}" name="2011 _x000a_1st quarter" dataDxfId="944" dataCellStyle="Comma"/>
    <tableColumn id="7" xr3:uid="{00000000-0010-0000-0B00-000007000000}" name="2011 _x000a_2nd quarter" dataDxfId="943" dataCellStyle="Comma"/>
    <tableColumn id="8" xr3:uid="{00000000-0010-0000-0B00-000008000000}" name="2011 _x000a_3rd quarter" dataDxfId="942" dataCellStyle="Comma"/>
    <tableColumn id="9" xr3:uid="{00000000-0010-0000-0B00-000009000000}" name="2011 _x000a_4th quarter" dataDxfId="941" dataCellStyle="Comma"/>
    <tableColumn id="10" xr3:uid="{00000000-0010-0000-0B00-00000A000000}" name="2012 _x000a_1st quarter" dataDxfId="940" dataCellStyle="Comma"/>
    <tableColumn id="11" xr3:uid="{00000000-0010-0000-0B00-00000B000000}" name="2012 _x000a_2nd quarter" dataDxfId="939" dataCellStyle="Comma"/>
    <tableColumn id="12" xr3:uid="{00000000-0010-0000-0B00-00000C000000}" name="2012 _x000a_3rd quarter" dataDxfId="938" dataCellStyle="Comma"/>
    <tableColumn id="13" xr3:uid="{00000000-0010-0000-0B00-00000D000000}" name="2012 _x000a_4th quarter" dataDxfId="937" dataCellStyle="Comma"/>
    <tableColumn id="14" xr3:uid="{00000000-0010-0000-0B00-00000E000000}" name="2013 _x000a_1st quarter" dataDxfId="936" dataCellStyle="Comma"/>
    <tableColumn id="15" xr3:uid="{00000000-0010-0000-0B00-00000F000000}" name="2013 _x000a_2nd quarter" dataDxfId="935" dataCellStyle="Comma"/>
    <tableColumn id="16" xr3:uid="{00000000-0010-0000-0B00-000010000000}" name="2013 _x000a_3rd quarter" dataDxfId="934" dataCellStyle="Comma"/>
    <tableColumn id="17" xr3:uid="{00000000-0010-0000-0B00-000011000000}" name="2013 _x000a_4th quarter" dataDxfId="933" dataCellStyle="Percent"/>
    <tableColumn id="18" xr3:uid="{00000000-0010-0000-0B00-000012000000}" name="2014 _x000a_1st quarter" dataDxfId="932" dataCellStyle="Comma"/>
    <tableColumn id="19" xr3:uid="{00000000-0010-0000-0B00-000013000000}" name="2014 _x000a_2nd quarter" dataDxfId="931" dataCellStyle="Comma"/>
    <tableColumn id="20" xr3:uid="{00000000-0010-0000-0B00-000014000000}" name="2014 _x000a_3rd quarter" dataDxfId="930" dataCellStyle="Comma"/>
    <tableColumn id="21" xr3:uid="{00000000-0010-0000-0B00-000015000000}" name="2014 _x000a_4th quarter" dataDxfId="929" dataCellStyle="Comma"/>
    <tableColumn id="22" xr3:uid="{00000000-0010-0000-0B00-000016000000}" name="2015 _x000a_1st quarter" dataDxfId="928" dataCellStyle="Comma"/>
    <tableColumn id="23" xr3:uid="{00000000-0010-0000-0B00-000017000000}" name="2015 _x000a_2nd quarter" dataDxfId="927" dataCellStyle="Comma"/>
    <tableColumn id="24" xr3:uid="{00000000-0010-0000-0B00-000018000000}" name="2015 _x000a_3rd quarter" dataDxfId="926" dataCellStyle="Comma"/>
    <tableColumn id="25" xr3:uid="{00000000-0010-0000-0B00-000019000000}" name="2015 _x000a_4th quarter" dataDxfId="925" dataCellStyle="Comma"/>
    <tableColumn id="26" xr3:uid="{00000000-0010-0000-0B00-00001A000000}" name="2016 _x000a_1st quarter" dataDxfId="924" dataCellStyle="Comma"/>
    <tableColumn id="27" xr3:uid="{00000000-0010-0000-0B00-00001B000000}" name="2016 _x000a_2nd quarter" dataDxfId="923" dataCellStyle="Comma"/>
    <tableColumn id="28" xr3:uid="{00000000-0010-0000-0B00-00001C000000}" name="2016 _x000a_3rd quarter" dataDxfId="922" dataCellStyle="Comma"/>
    <tableColumn id="29" xr3:uid="{00000000-0010-0000-0B00-00001D000000}" name="2016 _x000a_4th quarter" dataDxfId="921" dataCellStyle="Comma"/>
    <tableColumn id="30" xr3:uid="{00000000-0010-0000-0B00-00001E000000}" name="2017 _x000a_1st quarter" dataDxfId="920" dataCellStyle="Comma"/>
    <tableColumn id="31" xr3:uid="{00000000-0010-0000-0B00-00001F000000}" name="2017 _x000a_2nd quarter" dataDxfId="919" dataCellStyle="Comma"/>
    <tableColumn id="32" xr3:uid="{00000000-0010-0000-0B00-000020000000}" name="2017 _x000a_3rd quarter" dataDxfId="918" dataCellStyle="Comma"/>
    <tableColumn id="33" xr3:uid="{00000000-0010-0000-0B00-000021000000}" name="2017 _x000a_4th quarter" dataDxfId="917" dataCellStyle="Comma"/>
    <tableColumn id="34" xr3:uid="{00000000-0010-0000-0B00-000022000000}" name="2018 _x000a_1st quarter" dataDxfId="916" dataCellStyle="Comma"/>
    <tableColumn id="35" xr3:uid="{00000000-0010-0000-0B00-000023000000}" name="2018 _x000a_2nd quarter" dataDxfId="915" dataCellStyle="Comma"/>
    <tableColumn id="36" xr3:uid="{00000000-0010-0000-0B00-000024000000}" name="2018 _x000a_3rd quarter" dataDxfId="914" dataCellStyle="Comma"/>
    <tableColumn id="37" xr3:uid="{00000000-0010-0000-0B00-000025000000}" name="2018 _x000a_4th quarter" dataDxfId="913" dataCellStyle="Comma"/>
    <tableColumn id="38" xr3:uid="{00000000-0010-0000-0B00-000026000000}" name="2019 _x000a_1st quarter" dataDxfId="912" dataCellStyle="Comma"/>
    <tableColumn id="39" xr3:uid="{00000000-0010-0000-0B00-000027000000}" name="2019 _x000a_2nd quarter" dataDxfId="911" dataCellStyle="Comma"/>
    <tableColumn id="40" xr3:uid="{00000000-0010-0000-0B00-000028000000}" name="2019 _x000a_3rd quarter" dataDxfId="910" dataCellStyle="Comma"/>
    <tableColumn id="41" xr3:uid="{00000000-0010-0000-0B00-000029000000}" name="2019 _x000a_4th quarter" dataDxfId="909" dataCellStyle="Comma"/>
    <tableColumn id="42" xr3:uid="{00000000-0010-0000-0B00-00002A000000}" name="2020 _x000a_1st quarter" dataDxfId="908" dataCellStyle="Comma"/>
    <tableColumn id="43" xr3:uid="{00000000-0010-0000-0B00-00002B000000}" name="2020 _x000a_2nd quarter" dataDxfId="907" dataCellStyle="Comma"/>
    <tableColumn id="44" xr3:uid="{00000000-0010-0000-0B00-00002C000000}" name="2020 _x000a_3rd quarter" dataDxfId="906" dataCellStyle="Comma"/>
    <tableColumn id="45" xr3:uid="{00000000-0010-0000-0B00-00002D000000}" name="2020 _x000a_4th quarter" dataDxfId="905" dataCellStyle="Comma"/>
    <tableColumn id="46" xr3:uid="{00000000-0010-0000-0B00-00002E000000}" name="2021 _x000a_1st quarter" dataDxfId="904" dataCellStyle="Comma"/>
    <tableColumn id="47" xr3:uid="{00000000-0010-0000-0B00-00002F000000}" name="2021 _x000a_2nd quarter" dataDxfId="903" dataCellStyle="Comma"/>
    <tableColumn id="48" xr3:uid="{CB0790B3-EE0A-4D4B-AC85-F4867D9E260D}" name="2021 _x000a_3rd quarter" dataDxfId="902" dataCellStyle="Comma"/>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C000000}" name="Renewable_shares_of_total_electricity_generated_quarterly" displayName="Renewable_shares_of_total_electricity_generated_quarterly" ref="A52:AV60" totalsRowShown="0" headerRowDxfId="901" dataDxfId="899" headerRowBorderDxfId="900" tableBorderDxfId="898" dataCellStyle="Comma">
  <autoFilter ref="A52:AV60"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autoFilter>
  <tableColumns count="48">
    <tableColumn id="1" xr3:uid="{00000000-0010-0000-0C00-000001000000}" name="SHARES OF ELECTRICITY GENERATED  (%)" dataDxfId="897" dataCellStyle="Normal 3"/>
    <tableColumn id="2" xr3:uid="{00000000-0010-0000-0C00-000002000000}" name="2010 _x000a_1st quarter" dataDxfId="896" dataCellStyle="Comma"/>
    <tableColumn id="3" xr3:uid="{00000000-0010-0000-0C00-000003000000}" name="2010 _x000a_2nd quarter" dataDxfId="895" dataCellStyle="Comma"/>
    <tableColumn id="4" xr3:uid="{00000000-0010-0000-0C00-000004000000}" name="2010 _x000a_3rd quarter" dataDxfId="894" dataCellStyle="Comma"/>
    <tableColumn id="5" xr3:uid="{00000000-0010-0000-0C00-000005000000}" name="2010 _x000a_4th quarter" dataDxfId="893" dataCellStyle="Comma"/>
    <tableColumn id="6" xr3:uid="{00000000-0010-0000-0C00-000006000000}" name="2011 _x000a_1st quarter" dataDxfId="892" dataCellStyle="Comma"/>
    <tableColumn id="7" xr3:uid="{00000000-0010-0000-0C00-000007000000}" name="2011 _x000a_2nd quarter" dataDxfId="891" dataCellStyle="Comma"/>
    <tableColumn id="8" xr3:uid="{00000000-0010-0000-0C00-000008000000}" name="2011 _x000a_3rd quarter" dataDxfId="890" dataCellStyle="Comma"/>
    <tableColumn id="9" xr3:uid="{00000000-0010-0000-0C00-000009000000}" name="2011 _x000a_4th quarter" dataDxfId="889" dataCellStyle="Comma"/>
    <tableColumn id="10" xr3:uid="{00000000-0010-0000-0C00-00000A000000}" name="2012 _x000a_1st quarter" dataDxfId="888" dataCellStyle="Comma"/>
    <tableColumn id="11" xr3:uid="{00000000-0010-0000-0C00-00000B000000}" name="2012 _x000a_2nd quarter" dataDxfId="887" dataCellStyle="Comma"/>
    <tableColumn id="12" xr3:uid="{00000000-0010-0000-0C00-00000C000000}" name="2012 _x000a_3rd quarter" dataDxfId="886" dataCellStyle="Comma"/>
    <tableColumn id="13" xr3:uid="{00000000-0010-0000-0C00-00000D000000}" name="2012 _x000a_4th quarter" dataDxfId="885" dataCellStyle="Comma"/>
    <tableColumn id="14" xr3:uid="{00000000-0010-0000-0C00-00000E000000}" name="2013 _x000a_1st quarter" dataDxfId="884" dataCellStyle="Comma"/>
    <tableColumn id="15" xr3:uid="{00000000-0010-0000-0C00-00000F000000}" name="2013 _x000a_2nd quarter" dataDxfId="883" dataCellStyle="Comma"/>
    <tableColumn id="16" xr3:uid="{00000000-0010-0000-0C00-000010000000}" name="2013 _x000a_3rd quarter" dataDxfId="882" dataCellStyle="Comma"/>
    <tableColumn id="17" xr3:uid="{00000000-0010-0000-0C00-000011000000}" name="2013 _x000a_4th quarter" dataDxfId="881"/>
    <tableColumn id="18" xr3:uid="{00000000-0010-0000-0C00-000012000000}" name="2014 _x000a_1st quarter" dataDxfId="880" dataCellStyle="Comma"/>
    <tableColumn id="19" xr3:uid="{00000000-0010-0000-0C00-000013000000}" name="2014 _x000a_2nd quarter" dataDxfId="879" dataCellStyle="Comma"/>
    <tableColumn id="20" xr3:uid="{00000000-0010-0000-0C00-000014000000}" name="2014 _x000a_3rd quarter" dataDxfId="878" dataCellStyle="Comma"/>
    <tableColumn id="21" xr3:uid="{00000000-0010-0000-0C00-000015000000}" name="2014 _x000a_4th quarter" dataDxfId="877" dataCellStyle="Comma"/>
    <tableColumn id="22" xr3:uid="{00000000-0010-0000-0C00-000016000000}" name="2015 _x000a_1st quarter" dataDxfId="876" dataCellStyle="Comma"/>
    <tableColumn id="23" xr3:uid="{00000000-0010-0000-0C00-000017000000}" name="2015 _x000a_2nd quarter" dataDxfId="875" dataCellStyle="Comma"/>
    <tableColumn id="24" xr3:uid="{00000000-0010-0000-0C00-000018000000}" name="2015 _x000a_3rd quarter" dataDxfId="874" dataCellStyle="Comma"/>
    <tableColumn id="25" xr3:uid="{00000000-0010-0000-0C00-000019000000}" name="2015 _x000a_4th quarter" dataDxfId="873" dataCellStyle="Comma"/>
    <tableColumn id="26" xr3:uid="{00000000-0010-0000-0C00-00001A000000}" name="2016 _x000a_1st quarter" dataDxfId="872" dataCellStyle="Comma"/>
    <tableColumn id="27" xr3:uid="{00000000-0010-0000-0C00-00001B000000}" name="2016 _x000a_2nd quarter" dataDxfId="871" dataCellStyle="Comma"/>
    <tableColumn id="28" xr3:uid="{00000000-0010-0000-0C00-00001C000000}" name="2016 _x000a_3rd quarter" dataDxfId="870" dataCellStyle="Comma"/>
    <tableColumn id="29" xr3:uid="{00000000-0010-0000-0C00-00001D000000}" name="2016 _x000a_4th quarter" dataDxfId="869" dataCellStyle="Comma"/>
    <tableColumn id="30" xr3:uid="{00000000-0010-0000-0C00-00001E000000}" name="2017 _x000a_1st quarter" dataDxfId="868" dataCellStyle="Comma"/>
    <tableColumn id="31" xr3:uid="{00000000-0010-0000-0C00-00001F000000}" name="2017 _x000a_2nd quarter" dataDxfId="867" dataCellStyle="Comma"/>
    <tableColumn id="32" xr3:uid="{00000000-0010-0000-0C00-000020000000}" name="2017 _x000a_3rd quarter" dataDxfId="866" dataCellStyle="Comma"/>
    <tableColumn id="33" xr3:uid="{00000000-0010-0000-0C00-000021000000}" name="2017 _x000a_4th quarter" dataDxfId="865" dataCellStyle="Comma"/>
    <tableColumn id="34" xr3:uid="{00000000-0010-0000-0C00-000022000000}" name="2018 _x000a_1st quarter" dataDxfId="864" dataCellStyle="Comma"/>
    <tableColumn id="35" xr3:uid="{00000000-0010-0000-0C00-000023000000}" name="2018 _x000a_2nd quarter" dataDxfId="863" dataCellStyle="Comma"/>
    <tableColumn id="36" xr3:uid="{00000000-0010-0000-0C00-000024000000}" name="2018 _x000a_3rd quarter" dataDxfId="862" dataCellStyle="Comma"/>
    <tableColumn id="37" xr3:uid="{00000000-0010-0000-0C00-000025000000}" name="2018 _x000a_4th quarter" dataDxfId="861" dataCellStyle="Comma"/>
    <tableColumn id="38" xr3:uid="{00000000-0010-0000-0C00-000026000000}" name="2019 _x000a_1st quarter" dataDxfId="860" dataCellStyle="Comma"/>
    <tableColumn id="39" xr3:uid="{00000000-0010-0000-0C00-000027000000}" name="2019 _x000a_2nd quarter" dataDxfId="859" dataCellStyle="Comma"/>
    <tableColumn id="40" xr3:uid="{00000000-0010-0000-0C00-000028000000}" name="2019 _x000a_3rd quarter" dataDxfId="858" dataCellStyle="Comma"/>
    <tableColumn id="41" xr3:uid="{00000000-0010-0000-0C00-000029000000}" name="2019 _x000a_4th quarter" dataDxfId="857" dataCellStyle="Comma"/>
    <tableColumn id="42" xr3:uid="{00000000-0010-0000-0C00-00002A000000}" name="2020 _x000a_1st quarter" dataDxfId="856" dataCellStyle="Comma"/>
    <tableColumn id="43" xr3:uid="{00000000-0010-0000-0C00-00002B000000}" name="2020 _x000a_2nd quarter" dataDxfId="855" dataCellStyle="Comma"/>
    <tableColumn id="44" xr3:uid="{00000000-0010-0000-0C00-00002C000000}" name="2020 _x000a_3rd quarter" dataDxfId="854" dataCellStyle="Comma"/>
    <tableColumn id="45" xr3:uid="{00000000-0010-0000-0C00-00002D000000}" name="2020 _x000a_4th quarter" dataDxfId="853" dataCellStyle="Comma"/>
    <tableColumn id="46" xr3:uid="{00000000-0010-0000-0C00-00002E000000}" name="2021 _x000a_1st quarter" dataDxfId="852" dataCellStyle="Comma"/>
    <tableColumn id="47" xr3:uid="{00000000-0010-0000-0C00-00002F000000}" name="2021 _x000a_2nd quarter" dataDxfId="851" dataCellStyle="Comma"/>
    <tableColumn id="48" xr3:uid="{4E1D87EA-4896-4BED-BBC8-96C7F9318BDE}" name="2021 _x000a_3rd quarter" dataDxfId="850" dataCellStyle="Comma"/>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9341D77-DA25-46F1-8739-C6AB698116E2}" name="Renewable_quarterly_cumulative_capacity" displayName="Renewable_quarterly_cumulative_capacity" ref="A7:AV21" totalsRowShown="0" headerRowDxfId="849" dataDxfId="847" headerRowBorderDxfId="848" tableBorderDxfId="846" dataCellStyle="Comma">
  <tableColumns count="48">
    <tableColumn id="1" xr3:uid="{F2A5E825-E0EA-4215-9745-BD1015C38689}" name="CUMULATIVE INSTALLED CAPACITY (MW) _x000a_[note 1]" dataDxfId="845"/>
    <tableColumn id="2" xr3:uid="{B100BA15-E8D5-42C1-A907-D3CBA9492A99}" name="2010 _x000a_1st quarter" dataDxfId="844" dataCellStyle="Comma"/>
    <tableColumn id="3" xr3:uid="{DDFD725F-8B14-4688-AA10-907AD67CDE88}" name="2010 _x000a_2nd quarter" dataDxfId="843" dataCellStyle="Comma"/>
    <tableColumn id="4" xr3:uid="{2A35ECF0-02FD-4F08-8D6F-7BBD702BFB34}" name="2010 _x000a_3rd quarter" dataDxfId="842" dataCellStyle="Comma"/>
    <tableColumn id="5" xr3:uid="{513C5A3E-DB55-4115-A55D-69F091380F2C}" name="2010 _x000a_4th quarter" dataDxfId="841" dataCellStyle="Comma"/>
    <tableColumn id="6" xr3:uid="{D65B552A-672B-445C-93AD-A82717D3ED16}" name="2011 _x000a_1st quarter" dataDxfId="840" dataCellStyle="Comma"/>
    <tableColumn id="7" xr3:uid="{74D56CB1-2713-4541-9B37-EE2356567A5D}" name="2011 _x000a_2nd quarter" dataDxfId="839" dataCellStyle="Comma"/>
    <tableColumn id="8" xr3:uid="{B28D5928-A41B-4444-A6F6-0B7AB27B257A}" name="2011 _x000a_3rd quarter" dataDxfId="838" dataCellStyle="Comma"/>
    <tableColumn id="9" xr3:uid="{735E13F9-CD2F-42A7-9091-41A91BFD99C6}" name="2011 _x000a_4th quarter" dataDxfId="837" dataCellStyle="Comma"/>
    <tableColumn id="10" xr3:uid="{F0BEEAC5-7B15-49D3-AE17-3EBF1A62F1A8}" name="2012 _x000a_1st quarter" dataDxfId="836" dataCellStyle="Comma"/>
    <tableColumn id="11" xr3:uid="{23AF0D62-09CC-41A4-9A55-8AB59E4A7CB4}" name="2012 _x000a_2nd quarter" dataDxfId="835" dataCellStyle="Comma"/>
    <tableColumn id="12" xr3:uid="{323190E5-6BC9-44F9-949E-1CD986FF5374}" name="2012 _x000a_3rd quarter" dataDxfId="834" dataCellStyle="Comma"/>
    <tableColumn id="13" xr3:uid="{A64B313C-C810-458A-BD1E-251BD75526DC}" name="2012 _x000a_4th quarter" dataDxfId="833" dataCellStyle="Comma"/>
    <tableColumn id="14" xr3:uid="{4FCA105A-A9FB-469F-874A-7AA969753B13}" name="2013 _x000a_1st quarter" dataDxfId="832" dataCellStyle="Comma"/>
    <tableColumn id="15" xr3:uid="{ED5D6850-1436-4B5E-940A-6CF20FE78F63}" name="2013 _x000a_2nd quarter" dataDxfId="831" dataCellStyle="Comma"/>
    <tableColumn id="16" xr3:uid="{B0DE6DDC-27AD-43AF-89C9-785FDADA6F65}" name="2013 _x000a_3rd quarter" dataDxfId="830" dataCellStyle="Comma"/>
    <tableColumn id="17" xr3:uid="{982B485A-D8D0-4A4A-980D-7224EA77154B}" name="2013 _x000a_4th quarter" dataDxfId="829"/>
    <tableColumn id="18" xr3:uid="{95884E9E-1906-4BAE-8C41-13A300A018B6}" name="2014 _x000a_1st quarter" dataDxfId="828" dataCellStyle="Comma"/>
    <tableColumn id="19" xr3:uid="{A4A170AF-2D9D-492B-883C-9BEB1082406E}" name="2014 _x000a_2nd quarter" dataDxfId="827" dataCellStyle="Comma"/>
    <tableColumn id="20" xr3:uid="{FF56A956-8FC8-4898-AFBD-10A93FF0452A}" name="2014 _x000a_3rd quarter" dataDxfId="826" dataCellStyle="Comma"/>
    <tableColumn id="21" xr3:uid="{F3972819-D84F-4C29-AEF7-11E69DB186C0}" name="2014 _x000a_4th quarter" dataDxfId="825" dataCellStyle="Comma"/>
    <tableColumn id="22" xr3:uid="{BB679A78-5633-4A60-A548-3323AF4292EE}" name="2015 _x000a_1st quarter" dataDxfId="824" dataCellStyle="Comma"/>
    <tableColumn id="23" xr3:uid="{62568816-CC9A-4855-B7C1-33D90A823E40}" name="2015 _x000a_2nd quarter" dataDxfId="823" dataCellStyle="Comma"/>
    <tableColumn id="24" xr3:uid="{955C5972-7055-4834-A961-836B2598A2E2}" name="2015 _x000a_3rd quarter" dataDxfId="822" dataCellStyle="Comma"/>
    <tableColumn id="25" xr3:uid="{406369E6-07D6-425C-99B4-8B7BC9A78F3A}" name="2015 _x000a_4th quarter" dataDxfId="821" dataCellStyle="Comma"/>
    <tableColumn id="26" xr3:uid="{4259DE11-596B-4FC5-9B96-A3D7704A9CC7}" name="2016 _x000a_1st quarter" dataDxfId="820" dataCellStyle="Comma"/>
    <tableColumn id="27" xr3:uid="{FF23C86D-D2B3-49FE-A54B-8C9BF62EC79D}" name="2016 _x000a_2nd quarter" dataDxfId="819" dataCellStyle="Comma"/>
    <tableColumn id="28" xr3:uid="{D6C8C79C-A589-4087-9A91-FEC38C080B16}" name="2016 _x000a_3rd quarter" dataDxfId="818" dataCellStyle="Comma"/>
    <tableColumn id="29" xr3:uid="{B47925DA-FC29-4D89-9C5E-964F5446E5DE}" name="2016 _x000a_4th quarter" dataDxfId="817" dataCellStyle="Comma"/>
    <tableColumn id="30" xr3:uid="{5955BEFC-C5C7-46F7-BB40-0D3C62E013B9}" name="2017 _x000a_1st quarter" dataDxfId="816" dataCellStyle="Comma"/>
    <tableColumn id="31" xr3:uid="{BA117BE9-620B-4AD6-8FB8-83BC4DF67C95}" name="2017 _x000a_2nd quarter" dataDxfId="815" dataCellStyle="Comma"/>
    <tableColumn id="32" xr3:uid="{439B5522-F871-488E-BC61-2ED182421C91}" name="2017 _x000a_3rd quarter" dataDxfId="814" dataCellStyle="Comma"/>
    <tableColumn id="33" xr3:uid="{5AC7EEB5-04BC-4DAF-A7B8-E51E313BF73D}" name="2017 _x000a_4th quarter" dataDxfId="813" dataCellStyle="Comma"/>
    <tableColumn id="34" xr3:uid="{61875195-D8D8-4E34-B3C3-2291DF103F51}" name="2018 _x000a_1st quarter" dataDxfId="812" dataCellStyle="Comma"/>
    <tableColumn id="35" xr3:uid="{DEF5518E-1872-4A9A-BF24-72387A6B7B09}" name="2018 _x000a_2nd quarter" dataDxfId="811" dataCellStyle="Comma"/>
    <tableColumn id="36" xr3:uid="{AC115165-2D0C-49C5-B1C7-F72B5BD78A8C}" name="2018 _x000a_3rd quarter" dataDxfId="810" dataCellStyle="Comma"/>
    <tableColumn id="37" xr3:uid="{13223CD3-F076-4F8D-B88A-A3531AFAEA36}" name="2018 _x000a_4th quarter" dataDxfId="809" dataCellStyle="Comma"/>
    <tableColumn id="38" xr3:uid="{0F7AC452-2682-4536-B8EE-C6DFA959567A}" name="2019 _x000a_1st quarter" dataDxfId="808" dataCellStyle="Comma"/>
    <tableColumn id="39" xr3:uid="{AD50426D-7514-4474-B9F3-6F0F3533A1E1}" name="2019 _x000a_2nd quarter" dataDxfId="807" dataCellStyle="Comma"/>
    <tableColumn id="40" xr3:uid="{C9A0628D-B822-4AEF-A757-9AE45548F079}" name="2019 _x000a_3rd quarter" dataDxfId="806" dataCellStyle="Comma"/>
    <tableColumn id="41" xr3:uid="{C595841B-AE16-45AB-9416-D7F203A13223}" name="2019 _x000a_4th quarter" dataDxfId="805" dataCellStyle="Comma"/>
    <tableColumn id="42" xr3:uid="{8FD99FEA-1BAE-4089-91C1-1D2DAFA95C8B}" name="2020 _x000a_1st quarter" dataDxfId="804" dataCellStyle="Comma"/>
    <tableColumn id="43" xr3:uid="{7D9E80A9-F169-4BBD-80BA-0B47F90B2CA8}" name="2020 _x000a_2nd quarter" dataDxfId="803" dataCellStyle="Comma"/>
    <tableColumn id="44" xr3:uid="{87EA24D9-3D28-4BA1-981A-236AEA0F1AF9}" name="2020 _x000a_3rd quarter" dataDxfId="802" dataCellStyle="Comma"/>
    <tableColumn id="45" xr3:uid="{5D41C981-6B9D-40B4-ADDB-D98758CB5EAF}" name="2020 _x000a_4th quarter" dataDxfId="801" dataCellStyle="Comma"/>
    <tableColumn id="46" xr3:uid="{B9556DD0-8878-4D33-80BE-9CCC422733C4}" name="2021 _x000a_1st quarter" dataDxfId="800" dataCellStyle="Comma"/>
    <tableColumn id="47" xr3:uid="{F0EEAB9D-8E4C-4190-AB63-509704CF6A3A}" name="2021 _x000a_2nd quarter" dataDxfId="799" dataCellStyle="Comma"/>
    <tableColumn id="48" xr3:uid="{B7A02BBB-A67A-4D48-8DB6-83BED8F57CFE}" name="2021 _x000a_3rd quarter" dataDxfId="798" dataCellStyle="Comma"/>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20C862-FBA6-4A53-8D90-9E76858450B2}" name="Renewable_annual_cumulative_capacityEngland" displayName="Renewable_annual_cumulative_capacityEngland" ref="A7:N15" totalsRowShown="0" headerRowDxfId="797" dataDxfId="795" headerRowBorderDxfId="796" tableBorderDxfId="794" headerRowCellStyle="Normal 3">
  <autoFilter ref="A7:N15" xr:uid="{C320C862-FBA6-4A53-8D90-9E76858450B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0209102-E33D-4AF5-BC80-9C1ABBC4D714}" name="CUMULATIVE INSTALLED CAPACITY (MW) [note 1]" dataDxfId="793" dataCellStyle="Normal 3"/>
    <tableColumn id="7" xr3:uid="{9BB8BF7B-3A2D-47E1-8CE5-E339DED71A5E}" name="2008" dataDxfId="792"/>
    <tableColumn id="8" xr3:uid="{56AF947C-547F-4910-9E4E-C1A15D5BE814}" name="2009" dataDxfId="791"/>
    <tableColumn id="9" xr3:uid="{8ADBCEC6-57B2-42C6-96CC-12107708C1EE}" name="2010" dataDxfId="790"/>
    <tableColumn id="10" xr3:uid="{DD53B4B5-7FDE-4AA2-9A1A-3B074D2C3486}" name="2011" dataDxfId="789"/>
    <tableColumn id="11" xr3:uid="{585F9009-04E3-4C94-8964-CE278D41F986}" name="2012" dataDxfId="788"/>
    <tableColumn id="12" xr3:uid="{03FD64DB-0B78-4B8C-8B29-826607225205}" name="2013" dataDxfId="787"/>
    <tableColumn id="13" xr3:uid="{06B252D7-362A-42B7-B37C-6BB3EDA0FE50}" name="2014" dataDxfId="786"/>
    <tableColumn id="14" xr3:uid="{CDBBD505-5527-40AE-99CB-0F4EB3A16267}" name="2015" dataDxfId="785"/>
    <tableColumn id="15" xr3:uid="{2C391676-50C5-4D28-8D8A-09045AC6DD04}" name="2016" dataDxfId="784"/>
    <tableColumn id="16" xr3:uid="{45A6B019-F45C-4C30-A0B5-79B2E878767C}" name="2017" dataDxfId="783"/>
    <tableColumn id="17" xr3:uid="{283FC3F2-4175-4C85-97E4-57CFAF63EC35}" name="2018" dataDxfId="782"/>
    <tableColumn id="18" xr3:uid="{64C767DD-A973-4E18-BDE7-3BF652EA798F}" name="2019" dataDxfId="781"/>
    <tableColumn id="19" xr3:uid="{61F610E3-B4AD-44B6-BC38-D0ACD60E7F69}" name="2020" dataDxfId="780"/>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383CEE-B642-4E4F-9C56-7A77A0632B2B}" name="Renewable_annual_electricity_generated_England" displayName="Renewable_annual_electricity_generated_England" ref="A17:N25" totalsRowShown="0" headerRowDxfId="779" dataDxfId="778" tableBorderDxfId="777" headerRowCellStyle="Normal 3">
  <autoFilter ref="A17:N25" xr:uid="{A4383CEE-B642-4E4F-9C56-7A77A0632B2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8F57835-01BC-4CD3-9B48-2035EC1F2350}" name="ELECTRICITY GENERATED (GWh) [note 6]" dataDxfId="776" dataCellStyle="Normal 3"/>
    <tableColumn id="7" xr3:uid="{9AD68715-C7F4-4378-80A3-80C2E2D5E713}" name="2008" dataDxfId="775"/>
    <tableColumn id="8" xr3:uid="{6C02B28B-6AEC-4458-971B-0FA7FA75D47B}" name="2009" dataDxfId="774"/>
    <tableColumn id="9" xr3:uid="{B252808F-23F5-4807-BB06-73832880A06E}" name="2010" dataDxfId="773"/>
    <tableColumn id="10" xr3:uid="{1A9A71C3-4B05-454C-8E21-B4AF486D4FDA}" name="2011" dataDxfId="772"/>
    <tableColumn id="11" xr3:uid="{8C2F97CC-1271-463B-A6C5-B6DA76EC063F}" name="2012" dataDxfId="771"/>
    <tableColumn id="12" xr3:uid="{2B89B9A4-E276-4892-B7B5-FE25CBC8E492}" name="2013" dataDxfId="770"/>
    <tableColumn id="13" xr3:uid="{5F6799D6-2EF3-469C-8C6C-46592A4F65A6}" name="2014" dataDxfId="769"/>
    <tableColumn id="14" xr3:uid="{CD21017E-CFDB-4D07-A101-3A3FDF416860}" name="2015" dataDxfId="768"/>
    <tableColumn id="15" xr3:uid="{49C5DE98-9349-4C79-9280-1C9A04832F7B}" name="2016" dataDxfId="767"/>
    <tableColumn id="16" xr3:uid="{84F324A7-578D-4965-8F32-B8714C4DF8D3}" name="2017" dataDxfId="766"/>
    <tableColumn id="17" xr3:uid="{2E6430E7-1AB8-4C39-A54D-C3964EBE1C21}" name="2018" dataDxfId="765"/>
    <tableColumn id="18" xr3:uid="{1086972C-901D-4117-91F8-AFA24C7873A2}" name="2019" dataDxfId="764"/>
    <tableColumn id="19" xr3:uid="{AA154FA2-33D1-4A91-9D1A-14A9E2C7E799}" name="2020" dataDxfId="76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03183B9-6CB6-4031-B756-FB4A948A900C}" name="Renewable_annual_load_factors_England" displayName="Renewable_annual_load_factors_England" ref="A27:N31" totalsRowShown="0" headerRowDxfId="762" dataDxfId="760" headerRowBorderDxfId="761" tableBorderDxfId="759" headerRowCellStyle="Normal 3" dataCellStyle="Percent">
  <autoFilter ref="A27:N31" xr:uid="{503183B9-6CB6-4031-B756-FB4A948A900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533874D-D58C-422E-A6C8-5F92BE547708}" name="LOAD FACTORS (%) [note 10]" dataDxfId="758" dataCellStyle="Normal 3"/>
    <tableColumn id="7" xr3:uid="{80566CCB-B432-4A80-8DA9-725ED061FDA4}" name="2008" dataDxfId="757" dataCellStyle="Percent"/>
    <tableColumn id="8" xr3:uid="{7ACA339D-7185-4E23-B62D-6F5E7FFE4C0D}" name="2009" dataDxfId="756" dataCellStyle="Percent"/>
    <tableColumn id="9" xr3:uid="{AA67F16E-A811-44A0-BC5F-D567AA9B77BC}" name="2010" dataDxfId="755" dataCellStyle="Percent"/>
    <tableColumn id="10" xr3:uid="{FD34D8EB-39A1-4879-A325-C67623354ACA}" name="2011" dataDxfId="754" dataCellStyle="Percent"/>
    <tableColumn id="11" xr3:uid="{FDC78091-A450-4878-834F-921C7AAE494D}" name="2012" dataDxfId="753" dataCellStyle="Percent"/>
    <tableColumn id="12" xr3:uid="{0CD288AF-2AEC-4984-A1DD-ADC47CA6833C}" name="2013" dataDxfId="752" dataCellStyle="Percent"/>
    <tableColumn id="13" xr3:uid="{B33CBB24-23A4-4E1A-819C-C520D3F7BFD0}" name="2014" dataDxfId="751" dataCellStyle="Percent"/>
    <tableColumn id="14" xr3:uid="{ED1C8E94-9530-4FA7-9B3A-61B69F12FC19}" name="2015" dataDxfId="750" dataCellStyle="Percent"/>
    <tableColumn id="15" xr3:uid="{3A0581EA-D9B9-4D78-8249-E99D3ACFD55C}" name="2016" dataDxfId="749" dataCellStyle="Percent"/>
    <tableColumn id="16" xr3:uid="{A392F335-3F1B-40DE-9919-C0477B9A530D}" name="2017" dataDxfId="748" dataCellStyle="Percent"/>
    <tableColumn id="17" xr3:uid="{DCAFF3D6-65C8-4A4A-8636-E94C2B8636EA}" name="2018" dataDxfId="747" dataCellStyle="Percent"/>
    <tableColumn id="18" xr3:uid="{07881348-A9DC-4F61-AA0F-F33307268BA5}" name="2019" dataDxfId="746" dataCellStyle="Percent"/>
    <tableColumn id="19" xr3:uid="{009E299E-C7E2-449B-9E58-3799D2B9A298}" name="2020" dataDxfId="745" dataCellStyle="Percent"/>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9B7CFE9-3533-4BE2-A883-CFE29C6BEA12}" name="Renewable_quarterly_load_factors_England" displayName="Renewable_quarterly_load_factors_England" ref="A33:AS38" totalsRowShown="0" headerRowDxfId="744" dataDxfId="742" headerRowBorderDxfId="743" tableBorderDxfId="741" headerRowCellStyle="Normal 4" dataCellStyle="Percent">
  <autoFilter ref="A33:AS38" xr:uid="{69B7CFE9-3533-4BE2-A883-CFE29C6BEA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B086B8EF-D95F-42B8-A3D1-D0ABC01E1509}" name="LOAD FACTORS (%) [note 10]" dataDxfId="740" dataCellStyle="Normal 3"/>
    <tableColumn id="2" xr3:uid="{53BD35AD-03D2-4BCF-BFD7-D52CBDAA6661}" name="2010 _x000a_4th quarter" dataDxfId="739" dataCellStyle="Percent"/>
    <tableColumn id="3" xr3:uid="{F96A34F6-D85F-423D-82AF-ED686BD7C7B2}" name="2011 _x000a_1st quarter" dataDxfId="738" dataCellStyle="Percent"/>
    <tableColumn id="4" xr3:uid="{3A1F7AE2-2018-46FB-A9A3-38DB980A6A93}" name="2011 _x000a_2nd quarter" dataDxfId="737" dataCellStyle="Percent"/>
    <tableColumn id="5" xr3:uid="{0564B16E-B6FD-4B96-AAC8-14C72449B07A}" name="2011 _x000a_3rd quarter" dataDxfId="736" dataCellStyle="Percent"/>
    <tableColumn id="6" xr3:uid="{5980F16F-2A74-4E4A-8115-C0B489B18373}" name="2011 _x000a_4th quarter" dataDxfId="735" dataCellStyle="Percent"/>
    <tableColumn id="7" xr3:uid="{443F6F90-6B52-455D-98F6-B0710C78E6B8}" name="2012 _x000a_1st quarter" dataDxfId="734" dataCellStyle="Percent"/>
    <tableColumn id="8" xr3:uid="{08EEC5CA-BDC3-4C83-ADE3-DCEB37179747}" name="2012 _x000a_2nd quarter" dataDxfId="733" dataCellStyle="Percent"/>
    <tableColumn id="9" xr3:uid="{21881CF9-5C58-496A-9C53-D940D1E64C2B}" name="2012 _x000a_3rd quarter" dataDxfId="732" dataCellStyle="Percent"/>
    <tableColumn id="10" xr3:uid="{E6250969-2781-4FEC-9FFA-B42202317801}" name="2012 _x000a_4th quarter" dataDxfId="731" dataCellStyle="Percent"/>
    <tableColumn id="11" xr3:uid="{2DF856FB-7252-4094-ADA9-E1BE81FA1B6F}" name="2013 _x000a_1st quarter" dataDxfId="730" dataCellStyle="Percent"/>
    <tableColumn id="12" xr3:uid="{19E0B4E3-6F46-415D-B13F-2FD866947414}" name="2013 _x000a_2nd quarter" dataDxfId="729" dataCellStyle="Percent"/>
    <tableColumn id="13" xr3:uid="{09B12D52-ACD2-4181-B0F7-C9F64DE713A7}" name="2013 _x000a_3rd quarter" dataDxfId="728" dataCellStyle="Percent"/>
    <tableColumn id="14" xr3:uid="{E986E28D-6335-41BB-8C5E-D454C2B89C64}" name="2013 _x000a_4th quarter" dataDxfId="727" dataCellStyle="Percent"/>
    <tableColumn id="15" xr3:uid="{960408DF-9881-4960-AAF5-EFF7FE3BBF7F}" name="2014 _x000a_1st quarter" dataDxfId="726" dataCellStyle="Percent"/>
    <tableColumn id="16" xr3:uid="{0B915820-8491-4E89-B2AA-F8819F5F94FC}" name="2014 _x000a_2nd quarter" dataDxfId="725" dataCellStyle="Percent"/>
    <tableColumn id="17" xr3:uid="{8C1C14A1-FD9F-4ECB-829E-8F5AC86CF986}" name="2014 _x000a_3rd quarter" dataDxfId="724" dataCellStyle="Percent"/>
    <tableColumn id="18" xr3:uid="{06191AB1-6454-49DD-BAFA-8B0257FB089F}" name="2014 _x000a_4th quarter" dataDxfId="723" dataCellStyle="Percent"/>
    <tableColumn id="19" xr3:uid="{D636BADD-AA63-44D1-A860-FEC10894A739}" name="2015 _x000a_1st quarter" dataDxfId="722" dataCellStyle="Percent"/>
    <tableColumn id="20" xr3:uid="{3538C83F-7079-47E5-B4C2-1301C9D31AE9}" name="2015 _x000a_2nd quarter" dataDxfId="721" dataCellStyle="Percent"/>
    <tableColumn id="21" xr3:uid="{7DFDB523-6E55-4188-B388-EF76AB5B5E9A}" name="2015 _x000a_3rd quarter" dataDxfId="720" dataCellStyle="Percent"/>
    <tableColumn id="22" xr3:uid="{1A2DFD39-D9C3-4DE3-9878-15CAFB723A2C}" name="2015 _x000a_4th quarter" dataDxfId="719" dataCellStyle="Percent"/>
    <tableColumn id="23" xr3:uid="{20C4728E-8C75-477A-ABCB-598E91EE169B}" name="2016 _x000a_1st quarter" dataDxfId="718" dataCellStyle="Percent"/>
    <tableColumn id="24" xr3:uid="{B259EB94-502D-4250-A63B-F0E1F03C6DEA}" name="2016 _x000a_2nd quarter" dataDxfId="717" dataCellStyle="Percent"/>
    <tableColumn id="25" xr3:uid="{2DB5B54E-88FA-42B5-A58D-B355B20762EE}" name="2016 _x000a_3rd quarter" dataDxfId="716" dataCellStyle="Percent"/>
    <tableColumn id="26" xr3:uid="{1DF05968-D3B9-4AEA-95F9-BB3910560BB4}" name="2016 _x000a_4th quarter" dataDxfId="715" dataCellStyle="Percent"/>
    <tableColumn id="27" xr3:uid="{AE47FF15-1090-48B8-93EB-D3E97900925C}" name="2017 _x000a_1st quarter" dataDxfId="714" dataCellStyle="Percent"/>
    <tableColumn id="28" xr3:uid="{49FCF56F-2CE7-455F-A4F6-172A392F4F9B}" name="2017 _x000a_2nd quarter" dataDxfId="713" dataCellStyle="Percent"/>
    <tableColumn id="29" xr3:uid="{31989EC0-C3C1-463B-82E9-206BBB5081F1}" name="2017 _x000a_3rd quarter" dataDxfId="712" dataCellStyle="Percent"/>
    <tableColumn id="30" xr3:uid="{F606DEB4-5415-47A1-B6E7-2286997D3028}" name="2017 _x000a_4th quarter" dataDxfId="711" dataCellStyle="Percent"/>
    <tableColumn id="31" xr3:uid="{0DEFE208-5936-4D70-8F1E-F0D312947A8C}" name="2018 _x000a_1st quarter" dataDxfId="710" dataCellStyle="Percent"/>
    <tableColumn id="32" xr3:uid="{2ECEB09B-B1F7-4A98-A704-289DBAC2845B}" name="2018 _x000a_2nd quarter" dataDxfId="709" dataCellStyle="Percent"/>
    <tableColumn id="33" xr3:uid="{E920CD44-CE4F-4FA8-B77C-0796D9F4C7E2}" name="2018 _x000a_3rd quarter" dataDxfId="708" dataCellStyle="Percent"/>
    <tableColumn id="34" xr3:uid="{5FEB5129-3B9D-4536-AC9B-62E59AC77398}" name="2018 _x000a_4th quarter" dataDxfId="707" dataCellStyle="Percent"/>
    <tableColumn id="35" xr3:uid="{9BC97F7C-7DC4-49E1-AC76-A9FB413D6934}" name="2019 _x000a_1st quarter" dataDxfId="706" dataCellStyle="Percent"/>
    <tableColumn id="36" xr3:uid="{02298C82-6B85-4EF7-BEB3-3C8141680D99}" name="2019 _x000a_2nd quarter" dataDxfId="705" dataCellStyle="Percent"/>
    <tableColumn id="37" xr3:uid="{F750B113-2834-49A1-AC8D-9068BC620260}" name="2019 _x000a_3rd quarter" dataDxfId="704" dataCellStyle="Percent"/>
    <tableColumn id="38" xr3:uid="{C9317A75-4CCD-41F5-8FDB-3B97241DC9A2}" name="2019 _x000a_4th quarter" dataDxfId="703" dataCellStyle="Percent"/>
    <tableColumn id="39" xr3:uid="{D8EA7E7A-3837-4B8F-94EF-F21163261E66}" name="2020 _x000a_1st quarter" dataDxfId="702" dataCellStyle="Percent"/>
    <tableColumn id="40" xr3:uid="{B8684658-D3B6-4012-AC64-48305BF4EAED}" name="2020 _x000a_2nd quarter" dataDxfId="701" dataCellStyle="Percent"/>
    <tableColumn id="41" xr3:uid="{250FE4EB-D67E-4498-82FF-FB4D712B0DBD}" name="2020 _x000a_3rd quarter" dataDxfId="700" dataCellStyle="Percent"/>
    <tableColumn id="42" xr3:uid="{89B0BF72-207C-4F76-A81F-26DC8654B58E}" name="2020 _x000a_4th quarter" dataDxfId="699" dataCellStyle="Percent"/>
    <tableColumn id="43" xr3:uid="{4B0B87C8-91AA-4519-8E51-2233680B9140}" name="2021 _x000a_1st quarter" dataDxfId="698" dataCellStyle="Percent"/>
    <tableColumn id="44" xr3:uid="{DC7F1DF7-3C52-496F-B072-926123840FE6}" name="2021 _x000a_2nd quarter" dataDxfId="697" dataCellStyle="Percent"/>
    <tableColumn id="45" xr3:uid="{C76F1BCE-54AC-4A86-BA5C-90A1EE0CD681}" name="2021 _x000a_3rd quarter" dataDxfId="696" dataCellStyle="Percent"/>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BB7093B-B506-4D27-AA83-222BD5E1DE90}" name="Renewable_quarter_cumulative_installed_capacity_England" displayName="Renewable_quarter_cumulative_installed_capacity_England" ref="A7:AS20" totalsRowShown="0" headerRowDxfId="695" dataDxfId="693" headerRowBorderDxfId="694" tableBorderDxfId="692" headerRowCellStyle="Normal 4" dataCellStyle="Comma">
  <autoFilter ref="A7:AS20" xr:uid="{9BB7093B-B506-4D27-AA83-222BD5E1DE9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4E3DC961-3510-4136-9B97-F5A8B1A4DAC1}" name="CUMULATIVE INSTALLED CAPACITY (MW) [note 1]" dataDxfId="691"/>
    <tableColumn id="2" xr3:uid="{CF049CB0-A5F7-43F2-A146-365041F7E786}" name="2010 _x000a_4th quarter" dataDxfId="690" dataCellStyle="Comma 2 2"/>
    <tableColumn id="3" xr3:uid="{B306DD7B-80EB-4C37-8134-C9CE4007C42C}" name="2011 _x000a_1st quarter" dataDxfId="689" dataCellStyle="Comma 2 2"/>
    <tableColumn id="4" xr3:uid="{240AA311-315D-470C-8B1A-3A364F53EAB3}" name="2011 _x000a_2nd quarter" dataDxfId="688" dataCellStyle="Comma 2 2"/>
    <tableColumn id="5" xr3:uid="{70DF1FD5-61A5-45E2-94CA-1A942A718C19}" name="2011 _x000a_3rd quarter" dataDxfId="687" dataCellStyle="Comma 2 2"/>
    <tableColumn id="6" xr3:uid="{68C79C08-A4C8-4A59-968E-BAAE1D93B36A}" name="2011 _x000a_4th quarter" dataDxfId="686" dataCellStyle="Comma 2 2"/>
    <tableColumn id="7" xr3:uid="{ECE09FC7-3170-4268-85AF-B235EBCB7EFD}" name="2012 _x000a_1st quarter" dataDxfId="685" dataCellStyle="Comma 2 2"/>
    <tableColumn id="8" xr3:uid="{AC81322F-05EF-4C16-9EF6-C16D79E8EB8B}" name="2012 _x000a_2nd quarter" dataDxfId="684" dataCellStyle="Comma 2 2"/>
    <tableColumn id="9" xr3:uid="{F30C2554-F787-4BFD-BA37-15447A6161C8}" name="2012 _x000a_3rd quarter" dataDxfId="683"/>
    <tableColumn id="10" xr3:uid="{07CC8013-D8F8-4866-9EE6-3A100CCE1EB1}" name="2012 _x000a_4th quarter" dataDxfId="682"/>
    <tableColumn id="11" xr3:uid="{F9EFEE74-4BFE-4FFC-80D4-FC59094CF20E}" name="2013 _x000a_1st quarter" dataDxfId="681" dataCellStyle="Comma"/>
    <tableColumn id="12" xr3:uid="{383E8D88-BC3A-4258-90B8-747E7F4B2787}" name="2013 _x000a_2nd quarter" dataDxfId="680" dataCellStyle="Comma"/>
    <tableColumn id="13" xr3:uid="{C970DF7E-BAE8-469B-8522-DCE37C93E8E9}" name="2013 _x000a_3rd quarter" dataDxfId="679" dataCellStyle="Comma"/>
    <tableColumn id="14" xr3:uid="{9CC6216D-A8B4-4C5E-8748-F2DBE887CFC4}" name="2013 _x000a_4th quarter" dataDxfId="678" dataCellStyle="Comma"/>
    <tableColumn id="15" xr3:uid="{EDFD18F7-50C6-462F-ADEC-07735672902D}" name="2014 _x000a_1st quarter" dataDxfId="677" dataCellStyle="Comma"/>
    <tableColumn id="16" xr3:uid="{27959E9E-F270-45F3-A45D-64253DCC2DC4}" name="2014 _x000a_2nd quarter" dataDxfId="676" dataCellStyle="Comma"/>
    <tableColumn id="17" xr3:uid="{7BB67F79-13BD-4D58-A0D7-185B8DD583FE}" name="2014 _x000a_3rd quarter" dataDxfId="675" dataCellStyle="Comma"/>
    <tableColumn id="18" xr3:uid="{27E65D98-BD29-49C7-ACB7-4DB25265B3D0}" name="2014 _x000a_4th quarter" dataDxfId="674" dataCellStyle="Comma"/>
    <tableColumn id="19" xr3:uid="{4958ACBB-32D8-41CD-BF9D-2BB61DB7CE6B}" name="2015 _x000a_1st quarter" dataDxfId="673" dataCellStyle="Comma"/>
    <tableColumn id="20" xr3:uid="{CF154383-3E3F-4059-B17F-7C5EC4FC7C5E}" name="2015 _x000a_2nd quarter" dataDxfId="672" dataCellStyle="Comma"/>
    <tableColumn id="21" xr3:uid="{8CBD553D-1448-4132-B316-5E1DC0C2FA68}" name="2015 _x000a_3rd quarter" dataDxfId="671" dataCellStyle="Comma"/>
    <tableColumn id="22" xr3:uid="{BB20B62D-66E5-4E4C-A045-2BB68EEC0B4C}" name="2015 _x000a_4th quarter" dataDxfId="670" dataCellStyle="Comma"/>
    <tableColumn id="23" xr3:uid="{5699D036-6FC1-407D-B20D-22A1414DC120}" name="2016 _x000a_1st quarter" dataDxfId="669" dataCellStyle="Comma"/>
    <tableColumn id="24" xr3:uid="{1BAE225C-D031-422D-8441-1FC67652A404}" name="2016 _x000a_2nd quarter" dataDxfId="668" dataCellStyle="Comma"/>
    <tableColumn id="25" xr3:uid="{27E176D3-93A5-4E13-8F77-675CAF65C7E6}" name="2016 _x000a_3rd quarter" dataDxfId="667" dataCellStyle="Comma"/>
    <tableColumn id="26" xr3:uid="{2C3742BC-38F4-45C3-A218-9E183A06A4F9}" name="2016 _x000a_4th quarter" dataDxfId="666" dataCellStyle="Comma"/>
    <tableColumn id="27" xr3:uid="{1938EBB3-F2FA-4B67-9ED7-3884E4A5E924}" name="2017 _x000a_1st quarter" dataDxfId="665" dataCellStyle="Comma"/>
    <tableColumn id="28" xr3:uid="{2623AB01-17A6-49F2-852C-0944A29C943A}" name="2017 _x000a_2nd quarter" dataDxfId="664" dataCellStyle="Comma"/>
    <tableColumn id="29" xr3:uid="{A2C4C8E0-1A09-4895-9903-4D098442FD6A}" name="2017 _x000a_3rd quarter" dataDxfId="663" dataCellStyle="Comma"/>
    <tableColumn id="30" xr3:uid="{4710122D-DC66-4BB6-9133-AEFFCA33A49D}" name="2017 _x000a_4th quarter" dataDxfId="662" dataCellStyle="Comma"/>
    <tableColumn id="31" xr3:uid="{357DBDAB-CCCB-419A-BB6A-F43FF7594354}" name="2018 _x000a_1st quarter" dataDxfId="661" dataCellStyle="Comma"/>
    <tableColumn id="32" xr3:uid="{95DA809B-1EAC-427C-80B7-66C8B8AFDC63}" name="2018 _x000a_2nd quarter" dataDxfId="660" dataCellStyle="Comma"/>
    <tableColumn id="33" xr3:uid="{89B0E00B-309F-4464-91B4-927A7A732809}" name="2018 _x000a_3rd quarter" dataDxfId="659" dataCellStyle="Comma"/>
    <tableColumn id="34" xr3:uid="{A9C50A09-153F-459B-AD56-5D106DD0CF79}" name="2018 _x000a_4th quarter" dataDxfId="658" dataCellStyle="Comma"/>
    <tableColumn id="35" xr3:uid="{39CFE4BC-B13C-45A1-9893-D8384CEA3C80}" name="2019 _x000a_1st quarter" dataDxfId="657" dataCellStyle="Comma"/>
    <tableColumn id="36" xr3:uid="{3070FAF3-2017-432F-9E19-53E7D2DBBE17}" name="2019 _x000a_2nd quarter" dataDxfId="656" dataCellStyle="Comma"/>
    <tableColumn id="37" xr3:uid="{6AFEE6D0-A476-4F53-8B98-724DE3BA30B5}" name="2019 _x000a_3rd quarter" dataDxfId="655" dataCellStyle="Comma"/>
    <tableColumn id="38" xr3:uid="{66A8EF46-D581-45C1-B796-287084B8E2F4}" name="2019 _x000a_4th quarter" dataDxfId="654" dataCellStyle="Comma"/>
    <tableColumn id="39" xr3:uid="{10DF69A8-F0A4-4995-9720-8F1F4754EBFD}" name="2020 _x000a_1st quarter" dataDxfId="653" dataCellStyle="Comma"/>
    <tableColumn id="40" xr3:uid="{BA419679-12A8-4E09-83C1-DF0649FCEB9E}" name="2020 _x000a_2nd quarter" dataDxfId="652" dataCellStyle="Comma"/>
    <tableColumn id="41" xr3:uid="{BEF1122B-D467-4D30-9684-01CCA6BB3B25}" name="2020 _x000a_3rd quarter" dataDxfId="651" dataCellStyle="Comma"/>
    <tableColumn id="42" xr3:uid="{B9C529CA-7FBE-4858-9E0F-2810F72675D4}" name="2020 _x000a_4th quarter" dataDxfId="650" dataCellStyle="Comma"/>
    <tableColumn id="43" xr3:uid="{A3733668-A015-4411-8357-78A17E8065EC}" name="2021 _x000a_1st quarter" dataDxfId="649" dataCellStyle="Comma"/>
    <tableColumn id="44" xr3:uid="{61FF783D-F7D7-48B7-A712-9162D4E92B51}" name="2021 _x000a_2nd quarter" dataDxfId="648" dataCellStyle="Comma"/>
    <tableColumn id="45" xr3:uid="{909DF9F9-3C97-4184-8B44-A69768FF253B}" name="2021 _x000a_3rd quarter" dataDxfId="647" dataCellStyle="Comma"/>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C6BA518-1EC8-4B5C-9FE7-0DB0707AA043}" name="Renewable_quarterly_electricity_generated_England" displayName="Renewable_quarterly_electricity_generated_England" ref="A22:AS31" totalsRowShown="0" headerRowDxfId="646" dataDxfId="644" headerRowBorderDxfId="645" tableBorderDxfId="643" headerRowCellStyle="Normal 4">
  <autoFilter ref="A22:AS31" xr:uid="{EC6BA518-1EC8-4B5C-9FE7-0DB0707AA0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9DA2A9AA-F0C1-4DEE-B04D-2B040BBFB209}" name="ELECTRICITY GENERATED (GWh) [note 6]" dataDxfId="642" dataCellStyle="Normal 3"/>
    <tableColumn id="2" xr3:uid="{E6C6138A-A7DC-4630-85AC-8680CA975B87}" name="2010 _x000a_4th quarter" dataDxfId="641" dataCellStyle="Comma 2 2"/>
    <tableColumn id="3" xr3:uid="{A5A687F6-6C8C-4314-9798-F17FAACD94C1}" name="2011 _x000a_1st quarter" dataDxfId="640" dataCellStyle="Comma 2 2"/>
    <tableColumn id="4" xr3:uid="{372D85B4-659C-4A63-A659-C43FA428E236}" name="2011 _x000a_2nd quarter" dataDxfId="639" dataCellStyle="Comma 2 2"/>
    <tableColumn id="5" xr3:uid="{098B9A2C-0D66-48E0-B788-A1437A223B70}" name="2011 _x000a_3rd quarter" dataDxfId="638" dataCellStyle="Comma 2 2"/>
    <tableColumn id="6" xr3:uid="{2EF529A0-3B6A-4215-AE0C-A9BB8D084CAD}" name="2011 _x000a_4th quarter" dataDxfId="637" dataCellStyle="Comma 2 2"/>
    <tableColumn id="7" xr3:uid="{ED713A3E-4AF1-4ED7-9318-479C67DF215C}" name="2012 _x000a_1st quarter" dataDxfId="636" dataCellStyle="Comma"/>
    <tableColumn id="8" xr3:uid="{A97F7457-69E6-4CE9-8700-FA2B0AFE99CE}" name="2012 _x000a_2nd quarter" dataDxfId="635" dataCellStyle="Comma"/>
    <tableColumn id="9" xr3:uid="{9C5772DF-A358-49F3-90FB-986A05180BE4}" name="2012 _x000a_3rd quarter" dataDxfId="634" dataCellStyle="Comma"/>
    <tableColumn id="10" xr3:uid="{47381BE6-CA91-49B2-AA7F-0A26FA173D1A}" name="2012 _x000a_4th quarter" dataDxfId="633" dataCellStyle="Comma"/>
    <tableColumn id="11" xr3:uid="{F117FF96-EE44-4798-B44B-AB4093BB2521}" name="2013 _x000a_1st quarter" dataDxfId="632" dataCellStyle="Comma"/>
    <tableColumn id="12" xr3:uid="{D24DDF39-79A1-4DCD-81F9-427CC44D06E8}" name="2013 _x000a_2nd quarter" dataDxfId="631" dataCellStyle="Comma"/>
    <tableColumn id="13" xr3:uid="{6419D5BD-3A6B-43DD-A420-BA954B042B3E}" name="2013 _x000a_3rd quarter" dataDxfId="630" dataCellStyle="Comma"/>
    <tableColumn id="14" xr3:uid="{597250D0-B33D-4B87-93DA-56AFD51A35DB}" name="2013 _x000a_4th quarter" dataDxfId="629" dataCellStyle="Comma"/>
    <tableColumn id="15" xr3:uid="{3F26C48D-24E5-4DBF-BBE4-F2222BD6562C}" name="2014 _x000a_1st quarter" dataDxfId="628" dataCellStyle="Comma"/>
    <tableColumn id="16" xr3:uid="{50567EDC-B8C7-41FC-A957-D3F3220AE354}" name="2014 _x000a_2nd quarter" dataDxfId="627" dataCellStyle="Comma"/>
    <tableColumn id="17" xr3:uid="{5D0F34E6-59E3-4E16-B52A-27FA53B0A903}" name="2014 _x000a_3rd quarter" dataDxfId="626" dataCellStyle="Comma"/>
    <tableColumn id="18" xr3:uid="{93F41009-283D-412C-8993-459D4AEC7B77}" name="2014 _x000a_4th quarter" dataDxfId="625" dataCellStyle="Comma"/>
    <tableColumn id="19" xr3:uid="{812C2427-960D-4020-98D6-F0FBE2F23799}" name="2015 _x000a_1st quarter" dataDxfId="624" dataCellStyle="Comma"/>
    <tableColumn id="20" xr3:uid="{3CD2A3FB-6AC7-41DB-94C7-1191D94C49ED}" name="2015 _x000a_2nd quarter" dataDxfId="623" dataCellStyle="Comma"/>
    <tableColumn id="21" xr3:uid="{D6E54C20-FC1B-4B3D-8F1F-8B8C2E142009}" name="2015 _x000a_3rd quarter" dataDxfId="622" dataCellStyle="Comma"/>
    <tableColumn id="22" xr3:uid="{1F5C25E4-4C59-4CCF-A00C-679FB196019C}" name="2015 _x000a_4th quarter" dataDxfId="621" dataCellStyle="Comma"/>
    <tableColumn id="23" xr3:uid="{D6D48F1F-9134-4D3D-9FCA-51AC53124DCB}" name="2016 _x000a_1st quarter" dataDxfId="620" dataCellStyle="Comma"/>
    <tableColumn id="24" xr3:uid="{E69F82C1-632C-40C7-8C90-D865AE4DCFCF}" name="2016 _x000a_2nd quarter" dataDxfId="619"/>
    <tableColumn id="25" xr3:uid="{D7F1C117-628B-48F1-9EC2-96A657DE52A1}" name="2016 _x000a_3rd quarter" dataDxfId="618"/>
    <tableColumn id="26" xr3:uid="{F6AF0B1B-507F-4E73-AD57-B0F45BB6094E}" name="2016 _x000a_4th quarter" dataDxfId="617"/>
    <tableColumn id="27" xr3:uid="{56FCC3BF-DA15-4998-B9E7-7FD78120A469}" name="2017 _x000a_1st quarter" dataDxfId="616"/>
    <tableColumn id="28" xr3:uid="{F3597E9C-279E-4042-9C12-6A21D5D060D3}" name="2017 _x000a_2nd quarter" dataDxfId="615"/>
    <tableColumn id="29" xr3:uid="{14BBE1F5-A59D-4B4C-8B19-047103170E8E}" name="2017 _x000a_3rd quarter" dataDxfId="614"/>
    <tableColumn id="30" xr3:uid="{90856C36-337A-4F87-89E7-18FD4B1790B3}" name="2017 _x000a_4th quarter" dataDxfId="613"/>
    <tableColumn id="31" xr3:uid="{658B05CF-80C5-4FBD-B475-3B00BEEE6CEA}" name="2018 _x000a_1st quarter" dataDxfId="612"/>
    <tableColumn id="32" xr3:uid="{5EB229E9-9E54-4D06-95B2-0C44004040D8}" name="2018 _x000a_2nd quarter" dataDxfId="611"/>
    <tableColumn id="33" xr3:uid="{B1E29C78-F25D-40D8-A6DE-226D397D4A74}" name="2018 _x000a_3rd quarter" dataDxfId="610"/>
    <tableColumn id="34" xr3:uid="{8BC73FF0-ED79-43BA-A660-28C9A8D7638B}" name="2018 _x000a_4th quarter" dataDxfId="609"/>
    <tableColumn id="35" xr3:uid="{FA0B5C91-C5A8-47DA-AF71-BDDA26D55732}" name="2019 _x000a_1st quarter" dataDxfId="608"/>
    <tableColumn id="36" xr3:uid="{D474823D-22CF-4D65-AA5A-208E562DC877}" name="2019 _x000a_2nd quarter" dataDxfId="607"/>
    <tableColumn id="37" xr3:uid="{791C6BDA-765C-4A9F-BD7B-97AAB29DEEAB}" name="2019 _x000a_3rd quarter" dataDxfId="606"/>
    <tableColumn id="38" xr3:uid="{B2AB9CDC-8EFF-4CEE-98CD-2672516A0974}" name="2019 _x000a_4th quarter" dataDxfId="605"/>
    <tableColumn id="39" xr3:uid="{C95C86AD-A703-4A70-A339-B6570C00FD16}" name="2020 _x000a_1st quarter" dataDxfId="604"/>
    <tableColumn id="40" xr3:uid="{0CD66FA6-1949-464D-92B7-376EDD9BD0B3}" name="2020 _x000a_2nd quarter" dataDxfId="603"/>
    <tableColumn id="41" xr3:uid="{E2E468AA-6878-4424-AA59-BFAB825CCCF2}" name="2020 _x000a_3rd quarter" dataDxfId="602"/>
    <tableColumn id="42" xr3:uid="{CDA64BFE-4714-4A40-A527-585E99E3EA03}" name="2020 _x000a_4th quarter" dataDxfId="601"/>
    <tableColumn id="43" xr3:uid="{970C24DC-8A6A-49A3-B734-BB8BA60FD1AF}" name="2021 _x000a_1st quarter" dataDxfId="600"/>
    <tableColumn id="44" xr3:uid="{C6BEBEB5-4767-4E32-9712-82900AF91086}" name="2021 _x000a_2nd quarter" dataDxfId="599"/>
    <tableColumn id="45" xr3:uid="{C219A862-1C58-41B8-87E0-01983ECC8BB8}" name="2021 _x000a_3rd quarter" dataDxfId="598"/>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351DFF2-A493-4174-9DA6-F1561E0FA182}" name="Renewable_annual_cumulative_capacity_NI" displayName="Renewable_annual_cumulative_capacity_NI" ref="A7:N15" totalsRowShown="0" headerRowDxfId="597" dataDxfId="596" tableBorderDxfId="595" headerRowCellStyle="Normal 3">
  <autoFilter ref="A7:N15" xr:uid="{A351DFF2-A493-4174-9DA6-F1561E0FA18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2A8695B-8E2E-4C40-ADCB-C805044BA5E4}" name="CUMULATIVE INSTALLED CAPACITY (MW) [note 1]" dataDxfId="594" dataCellStyle="Normal 3"/>
    <tableColumn id="7" xr3:uid="{204D89C1-EFAA-47CC-94BA-2EA22A52585F}" name="2008" dataDxfId="593"/>
    <tableColumn id="8" xr3:uid="{ADDA6BB9-C93B-4A1D-8A63-8E1F0FDB45E2}" name="2009" dataDxfId="592"/>
    <tableColumn id="9" xr3:uid="{2EE98D45-B5C9-4087-A1CE-207A4BE882C3}" name="2010" dataDxfId="591"/>
    <tableColumn id="10" xr3:uid="{292CEC77-3F81-47B7-B13E-519C742EC28A}" name="2011" dataDxfId="590"/>
    <tableColumn id="11" xr3:uid="{2017EF0D-857C-4BB3-B104-D51127121B9D}" name="2012" dataDxfId="589"/>
    <tableColumn id="12" xr3:uid="{40C516DE-06F6-41AF-8318-0B7AA38BB043}" name="2013" dataDxfId="588"/>
    <tableColumn id="13" xr3:uid="{35F566F0-C530-49E5-81FA-144EE13FB22A}" name="2014" dataDxfId="587"/>
    <tableColumn id="14" xr3:uid="{EF906061-B021-41A0-AD18-899514D2A6B9}" name="2015" dataDxfId="586"/>
    <tableColumn id="15" xr3:uid="{80E42255-55AD-47DD-95BA-2E0A310E4DC8}" name="2016" dataDxfId="585"/>
    <tableColumn id="16" xr3:uid="{4C80BE95-8F9F-4D19-B0A9-E00CA86BA702}" name="2017" dataDxfId="584"/>
    <tableColumn id="17" xr3:uid="{6C704774-855C-453D-9D75-31E69917CC79}" name="2018" dataDxfId="583"/>
    <tableColumn id="18" xr3:uid="{E8BA67BE-FC66-4964-ACE8-85B1D33A233B}" name="2019" dataDxfId="582"/>
    <tableColumn id="19" xr3:uid="{BBF51AB3-B513-47DC-A316-04FC7F945A8E}" name="2020" dataDxfId="581"/>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841F5C6-18A8-4613-813C-64EBF9A3CE0B}" name="Renewable_annuaL_electricity_generated_NI" displayName="Renewable_annuaL_electricity_generated_NI" ref="A17:N25" totalsRowShown="0" headerRowDxfId="580" dataDxfId="579" tableBorderDxfId="578" headerRowCellStyle="Normal 3">
  <autoFilter ref="A17:N25" xr:uid="{3841F5C6-18A8-4613-813C-64EBF9A3CE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8EB0D07-87BD-4057-96D9-24726770B459}" name="ELECTRICITY GENERATED (GWh) [note 6]" dataDxfId="577" dataCellStyle="Normal 3"/>
    <tableColumn id="7" xr3:uid="{DC5D63FA-D498-44C0-95FD-47C826CB35CE}" name="2008" dataDxfId="576"/>
    <tableColumn id="8" xr3:uid="{BECFAD8F-7C31-425E-AA05-AF69F8C09A36}" name="2009" dataDxfId="575"/>
    <tableColumn id="9" xr3:uid="{1AFBFB42-570D-40E7-BBE4-AA615785929C}" name="2010" dataDxfId="574"/>
    <tableColumn id="10" xr3:uid="{5F8361ED-F0C2-4485-B78D-5BB3A2DAFEDA}" name="2011" dataDxfId="573"/>
    <tableColumn id="11" xr3:uid="{6E71D699-838A-4804-9785-A4A49EF5B00D}" name="2012" dataDxfId="572"/>
    <tableColumn id="12" xr3:uid="{2F7897EE-E5BC-4776-B9BB-DBBE73EF4654}" name="2013" dataDxfId="571"/>
    <tableColumn id="13" xr3:uid="{0993CEDF-2506-4197-B979-6E2A7C8BB77B}" name="2014" dataDxfId="570"/>
    <tableColumn id="14" xr3:uid="{0BAC50DF-843A-4596-859D-C4351A0D9DAF}" name="2015" dataDxfId="569"/>
    <tableColumn id="15" xr3:uid="{81D76240-970F-4483-B479-83A26999FCC3}" name="2016" dataDxfId="568"/>
    <tableColumn id="16" xr3:uid="{B587F07F-FA9E-478C-93C9-2509E98C11A4}" name="2017" dataDxfId="567"/>
    <tableColumn id="17" xr3:uid="{50073560-418D-4DDA-81F5-D62D3FD28D32}" name="2018" dataDxfId="566"/>
    <tableColumn id="18" xr3:uid="{2FECD304-C0FD-44AC-B5F6-9D768BC2CEF0}" name="2019" dataDxfId="565"/>
    <tableColumn id="19" xr3:uid="{67B45593-9E32-40D5-8510-2404A8583FF5}" name="2020" dataDxfId="564"/>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618B11C-98BF-41DC-9443-57D5075D99AF}" name="Renewable_annual_load_factors_NI" displayName="Renewable_annual_load_factors_NI" ref="A27:N31" totalsRowShown="0" headerRowDxfId="563" dataDxfId="562" tableBorderDxfId="561" headerRowCellStyle="Normal 3" dataCellStyle="Percent">
  <autoFilter ref="A27:N31" xr:uid="{B618B11C-98BF-41DC-9443-57D5075D99A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946F510-EA3F-476E-A3EF-FD28F9BE0643}" name="LOAD FACTORS (%) [note 10] " dataDxfId="560" dataCellStyle="Normal 3"/>
    <tableColumn id="7" xr3:uid="{A3EFFC7C-0CB2-4348-B7E1-8C41D7217926}" name="2008" dataDxfId="559" dataCellStyle="Percent"/>
    <tableColumn id="8" xr3:uid="{F15A2BDF-2F92-4175-A030-1F4FDD97DC61}" name="2009" dataDxfId="558" dataCellStyle="Percent"/>
    <tableColumn id="9" xr3:uid="{A043B121-7262-47BA-9C80-5F9C3DC05556}" name="2010" dataDxfId="557" dataCellStyle="Percent"/>
    <tableColumn id="10" xr3:uid="{2881EE2A-9A40-47C5-AB5F-8AC64AFA6376}" name="2011" dataDxfId="556" dataCellStyle="Percent"/>
    <tableColumn id="11" xr3:uid="{1166A3A2-9749-4759-B95F-3B408CB1EA8C}" name="2012" dataDxfId="555" dataCellStyle="Percent"/>
    <tableColumn id="12" xr3:uid="{476F74D4-08FD-4BA2-A7A6-39165B909280}" name="2013" dataDxfId="554" dataCellStyle="Percent"/>
    <tableColumn id="13" xr3:uid="{A257235E-4A58-4207-9878-0C36C17F57AE}" name="2014" dataDxfId="553" dataCellStyle="Percent"/>
    <tableColumn id="14" xr3:uid="{6492D762-3386-4A29-8BDC-5B7D8692D486}" name="2015" dataDxfId="552" dataCellStyle="Percent"/>
    <tableColumn id="15" xr3:uid="{FA3635FA-04F5-4354-B7AC-49FB7CE331A7}" name="2016" dataDxfId="551" dataCellStyle="Percent"/>
    <tableColumn id="16" xr3:uid="{B98B0CD4-1E0B-4751-821A-603A88C8E603}" name="2017" dataDxfId="550" dataCellStyle="Percent"/>
    <tableColumn id="17" xr3:uid="{BCBAE7DA-E050-4A57-895E-E9EE9CB06467}" name="2018" dataDxfId="549" dataCellStyle="Percent"/>
    <tableColumn id="18" xr3:uid="{7F44DFE4-7491-4CDF-B0FC-E6BE16202245}" name="2019" dataDxfId="548" dataCellStyle="Percent"/>
    <tableColumn id="19" xr3:uid="{E9B9BF76-8E36-4294-8963-D050D651D9C7}" name="2020" dataDxfId="547" dataCellStyle="Percent"/>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30E22E3-C261-4220-BC7E-676B71496206}" name="Renewable_quarterly_cumulative_capacity_NI" displayName="Renewable_quarterly_cumulative_capacity_NI" ref="A7:AS20" totalsRowShown="0" headerRowDxfId="546" dataDxfId="544" headerRowBorderDxfId="545" tableBorderDxfId="543" headerRowCellStyle="Normal 4" dataCellStyle="Comma">
  <autoFilter ref="A7:AS20" xr:uid="{730E22E3-C261-4220-BC7E-676B714962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10D71B5D-72B2-49FC-8A82-E7D2F8E84C70}" name="CUMULATIVE INSTALLED CAPACITY (MW) [note 1]" dataDxfId="542"/>
    <tableColumn id="2" xr3:uid="{CE92CB4D-58B4-4690-82D5-8B689046DEC3}" name="2010 _x000a_4th quarter" dataDxfId="541" dataCellStyle="Comma 2 2"/>
    <tableColumn id="3" xr3:uid="{19D72259-1CED-430E-8BB2-1D02C28032B6}" name="2011 _x000a_1st quarter" dataDxfId="540" dataCellStyle="Comma 2 2"/>
    <tableColumn id="4" xr3:uid="{4026E1AA-0260-48E8-9332-DE545590D282}" name="2011 _x000a_2nd quarter" dataDxfId="539" dataCellStyle="Comma 2 2"/>
    <tableColumn id="5" xr3:uid="{ADF77CA6-8A2F-4E31-BE34-63E87A12E15F}" name="2011 _x000a_3rd quarter" dataDxfId="538" dataCellStyle="Comma 2 2"/>
    <tableColumn id="6" xr3:uid="{78E1CD40-8B1B-40F0-96C2-F9E0E99FE717}" name="2011 _x000a_4th quarter" dataDxfId="537" dataCellStyle="Comma 2 2"/>
    <tableColumn id="7" xr3:uid="{5C7F026C-75FA-4D90-8D7A-5FC5815A825C}" name="2012 _x000a_1st quarter" dataDxfId="536" dataCellStyle="Comma"/>
    <tableColumn id="8" xr3:uid="{B96400C3-3A3C-4A08-9F41-FBAFAC852A24}" name="2012 _x000a_2nd quarter" dataDxfId="535" dataCellStyle="Comma"/>
    <tableColumn id="9" xr3:uid="{A26DE89E-54A6-46AA-B88B-9CE0950B067C}" name="2012 _x000a_3rd quarter" dataDxfId="534"/>
    <tableColumn id="10" xr3:uid="{956A091D-FB39-4E55-B421-57D251F8967A}" name="2012 _x000a_4th quarter" dataDxfId="533"/>
    <tableColumn id="11" xr3:uid="{8D5EFCBE-F814-4297-AFE8-527A7CF76AAF}" name="2013 _x000a_1st quarter" dataDxfId="532" dataCellStyle="Comma"/>
    <tableColumn id="12" xr3:uid="{8E45E675-5E27-43BC-AB16-F6E84B444618}" name="2013 _x000a_2nd quarter" dataDxfId="531" dataCellStyle="Comma"/>
    <tableColumn id="13" xr3:uid="{CA402DE7-CA61-4728-9A08-0B9FF2A141CB}" name="2013 _x000a_3rd quarter" dataDxfId="530" dataCellStyle="Comma"/>
    <tableColumn id="14" xr3:uid="{657A8456-0529-44C1-B80E-B4FEBD410B9F}" name="2013 _x000a_4th quarter" dataDxfId="529" dataCellStyle="Comma"/>
    <tableColumn id="15" xr3:uid="{049CC100-98E8-4F73-BAA3-17A2B2CE545E}" name="2014 _x000a_1st quarter" dataDxfId="528" dataCellStyle="Comma"/>
    <tableColumn id="16" xr3:uid="{1CBBEEEE-6391-4390-B84B-C47E1D0C2B22}" name="2014 _x000a_2nd quarter" dataDxfId="527" dataCellStyle="Comma"/>
    <tableColumn id="17" xr3:uid="{4844FECB-B976-4A6C-A05B-6FE174198124}" name="2014 _x000a_3rd quarter" dataDxfId="526" dataCellStyle="Comma"/>
    <tableColumn id="18" xr3:uid="{5527AE0A-2CD8-43DB-A2B4-0959D4A856D9}" name="2014 _x000a_4th quarter" dataDxfId="525" dataCellStyle="Comma"/>
    <tableColumn id="19" xr3:uid="{481FC592-6A4C-4074-88F4-189640479786}" name="2015 _x000a_1st quarter" dataDxfId="524" dataCellStyle="Comma"/>
    <tableColumn id="20" xr3:uid="{999ED9D7-8CF8-4AB0-92A6-E9A6973518F0}" name="2015 _x000a_2nd quarter" dataDxfId="523" dataCellStyle="Comma"/>
    <tableColumn id="21" xr3:uid="{C4BBBFFB-69DE-42B5-9F0B-9F82CB655FD3}" name="2015 _x000a_3rd quarter" dataDxfId="522" dataCellStyle="Comma"/>
    <tableColumn id="22" xr3:uid="{5AD21675-2ED9-4CA4-94AD-441355CE1871}" name="2015 _x000a_4th quarter" dataDxfId="521" dataCellStyle="Comma"/>
    <tableColumn id="23" xr3:uid="{F6BAA3EB-A459-40D8-92F4-B693F42B9D34}" name="2016 _x000a_1st quarter" dataDxfId="520" dataCellStyle="Comma"/>
    <tableColumn id="24" xr3:uid="{92049CD8-228D-4A54-8F82-F84D1B21B9F4}" name="2016 _x000a_2nd quarter" dataDxfId="519" dataCellStyle="Percent"/>
    <tableColumn id="25" xr3:uid="{C2AC8C6B-73AA-47F9-8432-E094E3DFA970}" name="2016 _x000a_3rd quarter" dataDxfId="518" dataCellStyle="Comma"/>
    <tableColumn id="26" xr3:uid="{CBFBCC3A-BD89-4D9C-A0A2-0F12CBFF61E2}" name="2016 _x000a_4th quarter" dataDxfId="517"/>
    <tableColumn id="27" xr3:uid="{16BF30C4-F70D-46D9-B4F1-B48F97710FCC}" name="2017 _x000a_1st quarter" dataDxfId="516"/>
    <tableColumn id="28" xr3:uid="{45EF7A3F-C402-47E7-940C-091028578246}" name="2017 _x000a_2nd quarter" dataDxfId="515" dataCellStyle="Comma"/>
    <tableColumn id="29" xr3:uid="{010E0DB8-2B83-4CC0-987D-2490FCA16A2C}" name="2017 _x000a_3rd quarter" dataDxfId="514" dataCellStyle="Comma"/>
    <tableColumn id="30" xr3:uid="{F992703F-AB07-47F5-9333-80C9A61F875A}" name="2017 _x000a_4th quarter" dataDxfId="513" dataCellStyle="Comma"/>
    <tableColumn id="31" xr3:uid="{8AACE24E-AE93-4503-AE3E-E98F43266593}" name="2018 _x000a_1st quarter" dataDxfId="512" dataCellStyle="Comma"/>
    <tableColumn id="32" xr3:uid="{B6E5AF5A-C7A3-4D68-A4F9-60AB27E2A88A}" name="2018 _x000a_2nd quarter" dataDxfId="511" dataCellStyle="Comma"/>
    <tableColumn id="33" xr3:uid="{3DACE0B1-96FC-412B-85EC-7149011EDB05}" name="2018 _x000a_3rd quarter" dataDxfId="510" dataCellStyle="Comma"/>
    <tableColumn id="34" xr3:uid="{4D601BF2-0B58-4BC5-800C-1BD7057DA9E3}" name="2018 _x000a_4th quarter" dataDxfId="509" dataCellStyle="Comma"/>
    <tableColumn id="35" xr3:uid="{F2F54F3D-7616-43B4-AF76-6E43CB6E514B}" name="2019 _x000a_1st quarter" dataDxfId="508" dataCellStyle="Comma"/>
    <tableColumn id="36" xr3:uid="{6B9B699B-680E-49B3-A738-ABE3E0ACAE37}" name="2019 _x000a_2nd quarter" dataDxfId="507" dataCellStyle="Comma"/>
    <tableColumn id="37" xr3:uid="{8C14C148-6674-4B4B-A52E-98A98193EA31}" name="2019 _x000a_3rd quarter" dataDxfId="506" dataCellStyle="Comma"/>
    <tableColumn id="38" xr3:uid="{218A9C6C-B13F-479F-867A-4C87316E41EE}" name="2019 _x000a_4th quarter" dataDxfId="505" dataCellStyle="Comma"/>
    <tableColumn id="39" xr3:uid="{82BC097B-4ED7-4228-A6AE-A49FAE639889}" name="2020 _x000a_1st quarter" dataDxfId="504" dataCellStyle="Comma"/>
    <tableColumn id="40" xr3:uid="{0FC766CD-C2A8-43D5-BE94-3A0E4564172D}" name="2020 _x000a_2nd quarter" dataDxfId="503" dataCellStyle="Comma"/>
    <tableColumn id="41" xr3:uid="{B4015B3A-CF24-4DDD-A0FB-3325AADA4083}" name="2020 _x000a_3rd quarter" dataDxfId="502" dataCellStyle="Comma"/>
    <tableColumn id="42" xr3:uid="{01C1DE27-633C-4B6D-8073-6BF2B2863C5D}" name="2020 _x000a_4th quarter" dataDxfId="501" dataCellStyle="Comma"/>
    <tableColumn id="43" xr3:uid="{D530625A-DF17-46AF-A19E-1BDC8EA686B0}" name="2021 _x000a_1st quarter" dataDxfId="500" dataCellStyle="Comma"/>
    <tableColumn id="44" xr3:uid="{855D4E80-1E01-4B68-B331-1799C9548978}" name="2021 _x000a_2nd quarter" dataDxfId="499" dataCellStyle="Comma"/>
    <tableColumn id="45" xr3:uid="{1AC89D83-6CCA-4D48-A5CF-18126B958136}" name="2021 _x000a_3rd quarter" dataDxfId="498" dataCellStyle="Comma"/>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734AD3A-F984-466F-8FED-ED7649FE767C}" name="Renewable_quarterly_electricity_generated_NI" displayName="Renewable_quarterly_electricity_generated_NI" ref="A22:AS31" totalsRowShown="0" headerRowDxfId="497" dataDxfId="495" headerRowBorderDxfId="496" tableBorderDxfId="494" headerRowCellStyle="Normal 4" dataCellStyle="Comma">
  <autoFilter ref="A22:AS31" xr:uid="{D734AD3A-F984-466F-8FED-ED7649FE767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11914508-2752-473D-B64F-48D4EBDDC8D3}" name="ELECTRICITY GENERATED (GWh) [note 5]" dataDxfId="493" dataCellStyle="Normal 3"/>
    <tableColumn id="2" xr3:uid="{8CF86EED-361F-4352-AB17-6CCDA3C329C6}" name="2010 _x000a_4th quarter" dataDxfId="492" dataCellStyle="Comma 2 2"/>
    <tableColumn id="3" xr3:uid="{BA2F1958-D680-4E8B-B458-66C8942D1A74}" name="2011 _x000a_1st quarter" dataDxfId="491" dataCellStyle="Comma 2 2"/>
    <tableColumn id="4" xr3:uid="{F0380ADB-F3FB-4B75-8F71-2A05FBFF7AA3}" name="2011 _x000a_2nd quarter" dataDxfId="490" dataCellStyle="Comma 2 2"/>
    <tableColumn id="5" xr3:uid="{7872D3E9-66AF-4E9C-B662-4FF813DF996D}" name="2011 _x000a_3rd quarter" dataDxfId="489" dataCellStyle="Comma 2 2"/>
    <tableColumn id="6" xr3:uid="{8630CC37-0409-4F89-9B76-6A51E789CAFE}" name="2011 _x000a_4th quarter" dataDxfId="488" dataCellStyle="Comma 2 2"/>
    <tableColumn id="7" xr3:uid="{61423C8B-2DC8-4147-8AD6-55499AA2071E}" name="2012 _x000a_1st quarter" dataDxfId="487" dataCellStyle="Comma"/>
    <tableColumn id="8" xr3:uid="{7E36DD39-B8F6-4F0E-8791-80A6ECFF2B8B}" name="2012 _x000a_2nd quarter" dataDxfId="486" dataCellStyle="Comma"/>
    <tableColumn id="9" xr3:uid="{129A341B-BAFC-492B-8312-AA65F1B7FEE1}" name="2012 _x000a_3rd quarter" dataDxfId="485"/>
    <tableColumn id="10" xr3:uid="{24D5693F-9548-490B-88E3-F3F74FA002CE}" name="2012 _x000a_4th quarter" dataDxfId="484"/>
    <tableColumn id="11" xr3:uid="{D3251FDA-7564-4BE8-BB06-1750A75CA710}" name="2013 _x000a_1st quarter" dataDxfId="483" dataCellStyle="Comma"/>
    <tableColumn id="12" xr3:uid="{6F57D850-98F0-4CD0-944D-DDFE6B2CE9ED}" name="2013 _x000a_2nd quarter" dataDxfId="482" dataCellStyle="Comma"/>
    <tableColumn id="13" xr3:uid="{C2802F4A-02A1-4AFB-AC8C-B578633730DB}" name="2013 _x000a_3rd quarter" dataDxfId="481" dataCellStyle="Comma"/>
    <tableColumn id="14" xr3:uid="{1F34FEDA-A1CE-4E03-A005-979FC299021B}" name="2013 _x000a_4th quarter" dataDxfId="480" dataCellStyle="Comma"/>
    <tableColumn id="15" xr3:uid="{F48FD51E-4B2C-4C0B-BBCB-6E95325776F2}" name="2014 _x000a_1st quarter" dataDxfId="479" dataCellStyle="Comma"/>
    <tableColumn id="16" xr3:uid="{67BDAAB0-4F9E-4497-B9F2-0B88F2D1EA41}" name="2014 _x000a_2nd quarter" dataDxfId="478" dataCellStyle="Comma"/>
    <tableColumn id="17" xr3:uid="{056E2C2A-53ED-4D03-8B51-CCE342E28A4B}" name="2014 _x000a_3rd quarter" dataDxfId="477" dataCellStyle="Comma"/>
    <tableColumn id="18" xr3:uid="{1B2CD7F6-D603-4547-BB97-E037577FEBBC}" name="2014 _x000a_4th quarter" dataDxfId="476" dataCellStyle="Comma"/>
    <tableColumn id="19" xr3:uid="{8B8B390C-55B9-4FCE-A9C9-90ADAEE3D529}" name="2015 _x000a_1st quarter" dataDxfId="475" dataCellStyle="Comma"/>
    <tableColumn id="20" xr3:uid="{B40BDFE7-0565-492E-BA38-DE91D6AAA2F0}" name="2015 _x000a_2nd quarter" dataDxfId="474" dataCellStyle="Comma"/>
    <tableColumn id="21" xr3:uid="{DB1EEFC3-7E6D-4A3F-BC7E-5C4656F166C4}" name="2015 _x000a_3rd quarter" dataDxfId="473" dataCellStyle="Comma"/>
    <tableColumn id="22" xr3:uid="{81F039E6-543E-44CB-AF71-7BA236876DD5}" name="2015 _x000a_4th quarter" dataDxfId="472" dataCellStyle="Comma"/>
    <tableColumn id="23" xr3:uid="{A42FE791-80F4-473F-84DD-6BA883E68797}" name="2016 _x000a_1st quarter" dataDxfId="471" dataCellStyle="Comma"/>
    <tableColumn id="24" xr3:uid="{750C9F74-82E6-45E2-B50B-7DD2173523E6}" name="2016 _x000a_2nd quarter" dataDxfId="470"/>
    <tableColumn id="25" xr3:uid="{AABB406D-6A13-4157-9988-7639266F28EE}" name="2016 _x000a_3rd quarter" dataDxfId="469"/>
    <tableColumn id="26" xr3:uid="{53132907-7E3F-44B3-B060-AB58BA0EB53C}" name="2016 _x000a_4th quarter" dataDxfId="468"/>
    <tableColumn id="27" xr3:uid="{7C895B05-4EEA-4544-857D-679E73FCEC4B}" name="2017 _x000a_1st quarter" dataDxfId="467"/>
    <tableColumn id="28" xr3:uid="{0E552699-A1B2-4280-A175-04105EF63ED2}" name="2017 _x000a_2nd quarter" dataDxfId="466"/>
    <tableColumn id="29" xr3:uid="{AB73E4BA-FDB7-4F42-B210-E1333D889432}" name="2017 _x000a_3rd quarter" dataDxfId="465"/>
    <tableColumn id="30" xr3:uid="{B6909FA3-188B-4079-B45B-B202728491FC}" name="2017 _x000a_4th quarter" dataDxfId="464"/>
    <tableColumn id="31" xr3:uid="{025C01CE-453B-4AA7-AC6C-E5A946432B9E}" name="2018 _x000a_1st quarter" dataDxfId="463"/>
    <tableColumn id="32" xr3:uid="{25E687BF-FA22-46A6-84B8-32836A5E60B4}" name="2018 _x000a_2nd quarter" dataDxfId="462"/>
    <tableColumn id="33" xr3:uid="{5C5E4D92-6B1D-4FA6-B9C6-F77B9263CB6B}" name="2018 _x000a_3rd quarter" dataDxfId="461"/>
    <tableColumn id="34" xr3:uid="{B43C878B-6000-409C-AD98-737728C5C45C}" name="2018 _x000a_4th quarter" dataDxfId="460"/>
    <tableColumn id="35" xr3:uid="{23AA23B0-FB93-4346-8754-90EF1E239CD1}" name="2019 _x000a_1st quarter" dataDxfId="459"/>
    <tableColumn id="36" xr3:uid="{BDD817F1-21F8-4FE1-AF14-66C072F1977D}" name="2019 _x000a_2nd quarter" dataDxfId="458"/>
    <tableColumn id="37" xr3:uid="{1E8A76F6-E79F-4A96-8C03-D1A630E0778A}" name="2019 _x000a_3rd quarter" dataDxfId="457"/>
    <tableColumn id="38" xr3:uid="{80A3953A-10F3-455A-A722-78B287F92585}" name="2019 _x000a_4th quarter" dataDxfId="456"/>
    <tableColumn id="39" xr3:uid="{D100105C-236B-4418-8DC5-C963BC1251AD}" name="2020 _x000a_1st quarter" dataDxfId="455" dataCellStyle="Comma"/>
    <tableColumn id="40" xr3:uid="{D73D25D9-0907-4D5F-B64B-9BE3ACFD8252}" name="2020 _x000a_2nd quarter" dataDxfId="454" dataCellStyle="Comma"/>
    <tableColumn id="41" xr3:uid="{DB907381-F17C-41FD-9A16-43E6C87B44FF}" name="2020 _x000a_3rd quarter" dataDxfId="453" dataCellStyle="Comma"/>
    <tableColumn id="42" xr3:uid="{810110FF-BB50-440C-BDC6-212F4C38787D}" name="2020 _x000a_4th quarter" dataDxfId="452" dataCellStyle="Comma"/>
    <tableColumn id="43" xr3:uid="{979F4857-CDAD-41E6-8291-99A4354444BA}" name="2021 _x000a_1st quarter" dataDxfId="451" dataCellStyle="Comma"/>
    <tableColumn id="44" xr3:uid="{DAD24533-AF03-4E70-AA68-87CF258BF379}" name="2021 _x000a_2nd quarter" dataDxfId="450" dataCellStyle="Comma"/>
    <tableColumn id="45" xr3:uid="{AD12B278-EF38-4D54-9EEB-8F8F9C8FDA9F}" name="2021 _x000a_3rd quarter" dataDxfId="449" dataCellStyle="Comma"/>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D440373-C2AF-4551-8C6A-B2697CA3DDA0}" name="Renewable_quarterly_load_factors_NI" displayName="Renewable_quarterly_load_factors_NI" ref="A33:AS38" totalsRowShown="0" headerRowDxfId="448" dataDxfId="446" headerRowBorderDxfId="447" tableBorderDxfId="445" headerRowCellStyle="Normal 4" dataCellStyle="Percent">
  <autoFilter ref="A33:AS38" xr:uid="{7D440373-C2AF-4551-8C6A-B2697CA3DD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36149290-A4D9-43A6-9899-71D19FA80348}" name="LOAD FACTORS (%) [note 10]" dataDxfId="444" dataCellStyle="Normal 3"/>
    <tableColumn id="2" xr3:uid="{EFBE85EC-F5DB-4CF8-9AB9-19CFE96EA9A5}" name="2010 _x000a_4th quarter" dataDxfId="443" dataCellStyle="Percent"/>
    <tableColumn id="3" xr3:uid="{84AD3C06-43E3-4E18-8FA0-16E7D7149599}" name="2011 _x000a_1st quarter" dataDxfId="442" dataCellStyle="Percent"/>
    <tableColumn id="4" xr3:uid="{DE02CC82-CE4A-4E83-8AC9-A4EBB3E4F866}" name="2011 _x000a_2nd quarter" dataDxfId="441" dataCellStyle="Percent"/>
    <tableColumn id="5" xr3:uid="{626EED7F-F276-4D4E-82B5-6D5089C35006}" name="2011 _x000a_3rd quarter" dataDxfId="440" dataCellStyle="Percent"/>
    <tableColumn id="6" xr3:uid="{A0DC7122-21CC-40BE-9885-995D38CF9D71}" name="2011 _x000a_4th quarter" dataDxfId="439" dataCellStyle="Percent"/>
    <tableColumn id="7" xr3:uid="{BF2189A9-7714-4A24-80ED-894C01CCB653}" name="2012 _x000a_1st quarter" dataDxfId="438" dataCellStyle="Percent"/>
    <tableColumn id="8" xr3:uid="{34028E6C-B68F-46D6-80E8-AEC36C48E254}" name="2012 _x000a_2nd quarter" dataDxfId="437" dataCellStyle="Percent"/>
    <tableColumn id="9" xr3:uid="{AF42B60E-6751-4312-A449-729E7DF68D32}" name="2012 _x000a_3rd quarter" dataDxfId="436" dataCellStyle="Percent"/>
    <tableColumn id="10" xr3:uid="{CA124742-037C-482C-A519-BE589BAB9F89}" name="2012 _x000a_4th quarter" dataDxfId="435" dataCellStyle="Percent"/>
    <tableColumn id="11" xr3:uid="{F8B35E77-B545-4175-8304-3A13D024B3A0}" name="2013 _x000a_1st quarter" dataDxfId="434" dataCellStyle="Percent"/>
    <tableColumn id="12" xr3:uid="{B9B66D69-EE51-4FB0-8B54-666DC9DFAEE0}" name="2013 _x000a_2nd quarter" dataDxfId="433" dataCellStyle="Percent"/>
    <tableColumn id="13" xr3:uid="{5489643C-ED33-43A9-8A96-F823B26F0263}" name="2013 _x000a_3rd quarter" dataDxfId="432" dataCellStyle="Percent"/>
    <tableColumn id="14" xr3:uid="{0621A69A-FDBE-4614-B2DF-AE13E9F84225}" name="2013 _x000a_4th quarter" dataDxfId="431" dataCellStyle="Percent"/>
    <tableColumn id="15" xr3:uid="{F0E05ED1-4D55-4667-8D94-999D23595E5F}" name="2014 _x000a_1st quarter" dataDxfId="430" dataCellStyle="Percent"/>
    <tableColumn id="16" xr3:uid="{A2EF41D3-2362-4A60-9B97-3EFB3D7075BC}" name="2014 _x000a_2nd quarter" dataDxfId="429" dataCellStyle="Percent"/>
    <tableColumn id="17" xr3:uid="{530FBB8D-9E49-429E-89D1-BD2F668A8C8C}" name="2014 _x000a_3rd quarter" dataDxfId="428" dataCellStyle="Percent"/>
    <tableColumn id="18" xr3:uid="{F9C35A57-1FFF-4E12-A202-188919A3256D}" name="2014 _x000a_4th quarter" dataDxfId="427" dataCellStyle="Percent"/>
    <tableColumn id="19" xr3:uid="{0EB1D3D9-B975-4710-B941-959075183713}" name="2015 _x000a_1st quarter" dataDxfId="426" dataCellStyle="Percent"/>
    <tableColumn id="20" xr3:uid="{5558967C-0111-4783-A261-E618D5EC19D4}" name="2015 _x000a_2nd quarter" dataDxfId="425" dataCellStyle="Percent"/>
    <tableColumn id="21" xr3:uid="{04F73F35-ECBE-4BFD-AFC9-DEFA6867B0F0}" name="2015 _x000a_3rd quarter" dataDxfId="424" dataCellStyle="Percent"/>
    <tableColumn id="22" xr3:uid="{6263F107-8484-4A9B-AFAB-7E768A877E0E}" name="2015 _x000a_4th quarter" dataDxfId="423" dataCellStyle="Percent"/>
    <tableColumn id="23" xr3:uid="{B5619759-8A79-4A86-AA2D-241812AD3E3B}" name="2016 _x000a_1st quarter" dataDxfId="422" dataCellStyle="Percent"/>
    <tableColumn id="24" xr3:uid="{8F402BBE-4EDA-4EC8-9066-3AAE9C805B7A}" name="2016 _x000a_2nd quarter" dataDxfId="421" dataCellStyle="Percent"/>
    <tableColumn id="25" xr3:uid="{79781100-3281-41C2-AD30-FF8BD121F9EE}" name="2016 _x000a_3rd quarter" dataDxfId="420" dataCellStyle="Percent"/>
    <tableColumn id="26" xr3:uid="{D832102F-7B99-4FA9-B13F-57527DED197F}" name="2016 _x000a_4th quarter" dataDxfId="419" dataCellStyle="Percent"/>
    <tableColumn id="27" xr3:uid="{FB5BEEA2-DDAB-4AFF-BEE5-A4779A044982}" name="2017 _x000a_1st quarter" dataDxfId="418" dataCellStyle="Percent"/>
    <tableColumn id="28" xr3:uid="{C6B47A4A-3A40-4A18-A962-4D60DF82776D}" name="2017 _x000a_2nd quarter" dataDxfId="417" dataCellStyle="Percent"/>
    <tableColumn id="29" xr3:uid="{DCD860CB-4211-4012-9FC5-BF99A7800C3E}" name="2017 _x000a_3rd quarter" dataDxfId="416" dataCellStyle="Percent"/>
    <tableColumn id="30" xr3:uid="{1E40D49D-87CF-4062-8B6F-336F1917E551}" name="2017 _x000a_4th quarter" dataDxfId="415" dataCellStyle="Percent"/>
    <tableColumn id="31" xr3:uid="{F66D48AD-1242-4B7E-9F1A-777AE0E031AB}" name="2018 _x000a_1st quarter" dataDxfId="414" dataCellStyle="Percent"/>
    <tableColumn id="32" xr3:uid="{BB026C0C-13E3-4B48-9833-A76A84D9A665}" name="2018 _x000a_2nd quarter" dataDxfId="413" dataCellStyle="Percent"/>
    <tableColumn id="33" xr3:uid="{53760B41-D584-411D-9E45-59D8A138AA40}" name="2018 _x000a_3rd quarter" dataDxfId="412" dataCellStyle="Percent"/>
    <tableColumn id="34" xr3:uid="{6C2784A9-7189-4F74-B0F6-76426856A90A}" name="2018 _x000a_4th quarter" dataDxfId="411" dataCellStyle="Percent"/>
    <tableColumn id="35" xr3:uid="{A34F7401-6549-434E-9E90-F86CF40112A8}" name="2019 _x000a_1st quarter" dataDxfId="410" dataCellStyle="Percent"/>
    <tableColumn id="36" xr3:uid="{275FD144-1000-4ABA-93BC-EC5D2924C856}" name="2019 _x000a_2nd quarter" dataDxfId="409" dataCellStyle="Percent"/>
    <tableColumn id="37" xr3:uid="{9A97FB12-4BD8-4C62-9C72-B785669920B0}" name="2019 _x000a_3rd quarter" dataDxfId="408" dataCellStyle="Percent"/>
    <tableColumn id="38" xr3:uid="{60F79967-04D6-4BB0-A4C0-9E78E4E083EF}" name="2019 _x000a_4th quarter" dataDxfId="407" dataCellStyle="Percent"/>
    <tableColumn id="39" xr3:uid="{FF06534D-EDFA-4898-86F0-56920120A1F2}" name="2020 _x000a_1st quarter" dataDxfId="406" dataCellStyle="Percent"/>
    <tableColumn id="40" xr3:uid="{82419B6A-D34C-4803-BA85-9E6EEFEDDBBA}" name="2020 _x000a_2nd quarter" dataDxfId="405" dataCellStyle="Percent"/>
    <tableColumn id="41" xr3:uid="{36420239-D774-4996-9CC0-49383DAC7A1B}" name="2020 _x000a_3rd quarter" dataDxfId="404" dataCellStyle="Percent"/>
    <tableColumn id="42" xr3:uid="{4D6587A7-640A-4AEA-8ED6-98D3C326FC6B}" name="2020 _x000a_4th quarter" dataDxfId="403" dataCellStyle="Percent"/>
    <tableColumn id="43" xr3:uid="{718BA27C-77A4-4986-ABDD-6A54B7940058}" name="2021 _x000a_1st quarter" dataDxfId="402" dataCellStyle="Percent"/>
    <tableColumn id="44" xr3:uid="{B8258133-EFC8-451F-9106-778D6F21530C}" name="2021 _x000a_2nd quarter" dataDxfId="401" dataCellStyle="Percent"/>
    <tableColumn id="45" xr3:uid="{C45CF217-29A9-432F-B2F4-32152503C4CE}" name="2021 _x000a_3rd quarter" dataDxfId="400" dataCellStyle="Percent"/>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85E4D4D-743B-4479-813D-A6A320EEF4D2}" name="Renewable_annual_cumulative_capacity_Scotland" displayName="Renewable_annual_cumulative_capacity_Scotland" ref="A7:N15" totalsRowShown="0" headerRowDxfId="399" dataDxfId="397" headerRowBorderDxfId="398" tableBorderDxfId="396" headerRowCellStyle="Normal 3">
  <autoFilter ref="A7:N15" xr:uid="{385E4D4D-743B-4479-813D-A6A320EEF4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E286EEE-D29B-48AD-928F-3A376FA35277}" name="CUMULATIVE INSTALLED CAPACITY (MW) [note 1]" dataDxfId="395" dataCellStyle="Normal 3"/>
    <tableColumn id="7" xr3:uid="{429ACBBD-1B3F-4489-B5DA-885667282CAE}" name="2008" dataDxfId="394"/>
    <tableColumn id="8" xr3:uid="{B55F8391-B770-4FF5-9F1D-86E40FABF608}" name="2009" dataDxfId="393"/>
    <tableColumn id="9" xr3:uid="{47D3B75D-5B7F-4C93-BB96-0CC1E5AC2027}" name="2010" dataDxfId="392"/>
    <tableColumn id="10" xr3:uid="{896E7D27-BE9F-40D8-96F9-913D074E372B}" name="2011" dataDxfId="391"/>
    <tableColumn id="11" xr3:uid="{7C85AC32-D3B4-4BF8-A392-96ECAAA20966}" name="2012" dataDxfId="390"/>
    <tableColumn id="12" xr3:uid="{A7108554-4AC6-4B72-BD0A-4E46C7A0462B}" name="2013" dataDxfId="389"/>
    <tableColumn id="13" xr3:uid="{88EB641A-F1CA-49E3-B679-A58FCA87B185}" name="2014" dataDxfId="388"/>
    <tableColumn id="14" xr3:uid="{68331FD6-97D5-4048-AB0B-6408DCD2C01E}" name="2015" dataDxfId="387"/>
    <tableColumn id="15" xr3:uid="{80C4BDD4-DDCC-4DA7-9544-F41E492CE080}" name="2016" dataDxfId="386"/>
    <tableColumn id="16" xr3:uid="{239FC837-FD73-444B-AA7F-2583DE460172}" name="2017" dataDxfId="385"/>
    <tableColumn id="17" xr3:uid="{4B5B8897-B263-4E55-9508-B334DBDD942B}" name="2018" dataDxfId="384"/>
    <tableColumn id="18" xr3:uid="{7FE6A9BA-F2DC-4B81-8689-6821127A8F0C}" name="2019" dataDxfId="383"/>
    <tableColumn id="19" xr3:uid="{57503D92-E963-47FD-B8E4-5A21BA55ADAA}" name="2020" dataDxfId="382"/>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50B4C3E-3B2D-4B1A-B669-012EF3B01F12}" name="Renewable_annual_electricity_generated_Scotland" displayName="Renewable_annual_electricity_generated_Scotland" ref="A17:N25" totalsRowShown="0" headerRowDxfId="381" dataDxfId="379" headerRowBorderDxfId="380" tableBorderDxfId="378" headerRowCellStyle="Normal 3">
  <autoFilter ref="A17:N25" xr:uid="{E50B4C3E-3B2D-4B1A-B669-012EF3B01F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5ADFE96-902A-43F1-AD40-A541E0BC1ABB}" name="ELECTRICITY GENERATED (GWh) [note 6]" dataDxfId="377" dataCellStyle="Normal 3"/>
    <tableColumn id="7" xr3:uid="{800E1825-3742-4A60-AC25-BC1B7E6372FE}" name="2008" dataDxfId="376"/>
    <tableColumn id="8" xr3:uid="{F12E7E1D-1651-4339-8F09-3811E414DF14}" name="2009" dataDxfId="375"/>
    <tableColumn id="9" xr3:uid="{038C3DDF-DC4A-4315-A272-773E3536E7B0}" name="2010" dataDxfId="374"/>
    <tableColumn id="10" xr3:uid="{5F90FA42-5909-445C-9D5F-62C7F69C5F16}" name="2011" dataDxfId="373"/>
    <tableColumn id="11" xr3:uid="{B6567E94-85AD-4E1C-BE31-5BA82AF84E04}" name="2012" dataDxfId="372"/>
    <tableColumn id="12" xr3:uid="{52EFC1E4-F8B9-4F0D-B1FB-8F890106002A}" name="2013" dataDxfId="371"/>
    <tableColumn id="13" xr3:uid="{12A00BAF-64FB-47A3-8982-D4C799352400}" name="2014" dataDxfId="370"/>
    <tableColumn id="14" xr3:uid="{568C7A16-64D3-4D41-9F45-FAEED8644E24}" name="2015" dataDxfId="369"/>
    <tableColumn id="15" xr3:uid="{42AFB4C5-6D0B-4345-9D53-EA29D428335B}" name="2016" dataDxfId="368"/>
    <tableColumn id="16" xr3:uid="{46446A77-BA6C-4622-A980-69F5DBF96A7C}" name="2017" dataDxfId="367"/>
    <tableColumn id="17" xr3:uid="{2500A76A-3237-4BD2-92F9-52086341039D}" name="2018" dataDxfId="366"/>
    <tableColumn id="18" xr3:uid="{5EA0E131-BF4C-44C8-8259-E2E8B0E1C1CB}" name="2019" dataDxfId="365"/>
    <tableColumn id="19" xr3:uid="{147EDB90-3049-4D92-BF98-67A79855AE13}" name="2020" dataDxfId="364"/>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0B84A08-C797-48DD-B976-CE721950A756}" name="Renewable_load_factors_Scotland" displayName="Renewable_load_factors_Scotland" ref="A27:N31" totalsRowShown="0" headerRowDxfId="363" dataDxfId="361" headerRowBorderDxfId="362" tableBorderDxfId="360" headerRowCellStyle="Normal 3" dataCellStyle="Percent">
  <autoFilter ref="A27:N31" xr:uid="{30B84A08-C797-48DD-B976-CE721950A7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0BA06D6-8EA6-4F90-AED6-AB61F20934A7}" name="LOAD FACTORS (%) [note 10]" dataDxfId="359" dataCellStyle="Normal 3"/>
    <tableColumn id="7" xr3:uid="{033AB0F6-764F-4F8E-BF36-E18C939F74E3}" name="2008" dataDxfId="358" dataCellStyle="Percent"/>
    <tableColumn id="8" xr3:uid="{65098CF0-3D27-429D-A901-CA720BE2C9A3}" name="2009" dataDxfId="357" dataCellStyle="Percent"/>
    <tableColumn id="9" xr3:uid="{C0AF3F18-7CAD-4E1A-B1C9-F1D34D8461A5}" name="2010" dataDxfId="356" dataCellStyle="Percent"/>
    <tableColumn id="10" xr3:uid="{1672AF8F-674F-456C-B0C6-91C8CFB1D879}" name="2011" dataDxfId="355" dataCellStyle="Percent"/>
    <tableColumn id="11" xr3:uid="{FF286533-3D50-4731-A8B3-EB905BD42918}" name="2012" dataDxfId="354" dataCellStyle="Percent"/>
    <tableColumn id="12" xr3:uid="{C7BE2794-E3E9-4FDD-81E5-B7D449374B89}" name="2013" dataDxfId="353" dataCellStyle="Percent"/>
    <tableColumn id="13" xr3:uid="{AD3FD6C9-AC26-465E-A84E-A5B37EBC0C8D}" name="2014" dataDxfId="352" dataCellStyle="Percent"/>
    <tableColumn id="14" xr3:uid="{B2992160-6552-4F50-820D-188211E10329}" name="2015" dataDxfId="351" dataCellStyle="Percent"/>
    <tableColumn id="15" xr3:uid="{4216C14E-72FB-4A7B-ABC8-789EE61BB08E}" name="2016" dataDxfId="350" dataCellStyle="Percent"/>
    <tableColumn id="16" xr3:uid="{DAD59425-5839-4E13-8A89-8911332773B0}" name="2017" dataDxfId="349" dataCellStyle="Percent"/>
    <tableColumn id="17" xr3:uid="{B57C8862-C4A2-4EA1-B8FA-0EEEAB510D8E}" name="2018" dataDxfId="348" dataCellStyle="Percent"/>
    <tableColumn id="18" xr3:uid="{7815610E-5905-4E23-A274-83777993238E}" name="2019" dataDxfId="347" dataCellStyle="Percent"/>
    <tableColumn id="19" xr3:uid="{66407EA6-BBD6-4E53-A0EE-ADED83F7B711}" name="2020" dataDxfId="346" dataCellStyle="Percent"/>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87F3B84-3DC4-459F-91F8-445A029371A3}" name="Renewable_quarterly_cumulative_capacity_Scotland" displayName="Renewable_quarterly_cumulative_capacity_Scotland" ref="A7:AS20" totalsRowShown="0" headerRowDxfId="345" dataDxfId="343" headerRowBorderDxfId="344" tableBorderDxfId="342" headerRowCellStyle="Normal 4" dataCellStyle="Comma 2 2">
  <autoFilter ref="A7:AS20" xr:uid="{987F3B84-3DC4-459F-91F8-445A029371A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97869607-3EE7-4AF7-A183-B589BBF9D0F5}" name="CUMULATIVE INSTALLED CAPACITY (MW) [note 1]" dataDxfId="341"/>
    <tableColumn id="2" xr3:uid="{84926BF8-4064-4714-B722-EDF083B4ABBC}" name="2010 _x000a_4th quarter" dataDxfId="340" dataCellStyle="Comma 2 2"/>
    <tableColumn id="3" xr3:uid="{29248681-2C6B-48BE-83F1-D7A2C2B4E1E3}" name="2011 _x000a_1st quarter" dataDxfId="339" dataCellStyle="Comma 2 2"/>
    <tableColumn id="4" xr3:uid="{4A1D9D20-B77C-4BD5-8D5C-E0711EEC5D29}" name="2011 _x000a_2nd quarter" dataDxfId="338" dataCellStyle="Comma 2 2"/>
    <tableColumn id="5" xr3:uid="{926C5A5E-6D88-4191-8CD2-516160280E93}" name="2011 _x000a_3rd quarter" dataDxfId="337" dataCellStyle="Comma 2 2"/>
    <tableColumn id="6" xr3:uid="{2FD56AE4-3026-4C09-9B0D-78360ED5B90D}" name="2011 _x000a_4th quarter" dataDxfId="336" dataCellStyle="Comma 2 2"/>
    <tableColumn id="7" xr3:uid="{0623D13C-B008-4355-8A7F-C5B97FB7C809}" name="2012 _x000a_1st quarter" dataDxfId="335" dataCellStyle="Comma 2 2"/>
    <tableColumn id="8" xr3:uid="{57F74417-1A1E-45C0-A800-EF2DAC1B388E}" name="2012 _x000a_2nd quarter" dataDxfId="334" dataCellStyle="Comma 2 2"/>
    <tableColumn id="9" xr3:uid="{A3A4D0D5-550B-4AD0-B8EB-EEDB3B009510}" name="2012 _x000a_3rd quarter" dataDxfId="333" dataCellStyle="Comma 2 2"/>
    <tableColumn id="10" xr3:uid="{F66ABFCA-9F85-4D46-BF16-F3C497DCF1F6}" name="2012 _x000a_4th quarter" dataDxfId="332" dataCellStyle="Comma 2 2"/>
    <tableColumn id="11" xr3:uid="{4B7D2FF2-1226-4FB0-886C-BB35A6167977}" name="2013 _x000a_1st quarter" dataDxfId="331" dataCellStyle="Comma 2 2"/>
    <tableColumn id="12" xr3:uid="{8D9CAB0C-86E9-4FFA-ACAE-10B8BF5F5E06}" name="2013 _x000a_2nd quarter" dataDxfId="330" dataCellStyle="Comma 2 2"/>
    <tableColumn id="13" xr3:uid="{1A1A7FB2-5619-4059-91D7-C1727F0B7760}" name="2013 _x000a_3rd quarter" dataDxfId="329" dataCellStyle="Comma 2 2"/>
    <tableColumn id="14" xr3:uid="{6A0C563B-7846-44D3-A343-33E19FDD7D14}" name="2013 _x000a_4th quarter" dataDxfId="328" dataCellStyle="Comma 2 2"/>
    <tableColumn id="15" xr3:uid="{6842A4CE-112A-4E6A-8A97-676125C2B28B}" name="2014 _x000a_1st quarter" dataDxfId="327" dataCellStyle="Comma 2 2"/>
    <tableColumn id="16" xr3:uid="{F6D8F6F1-154C-4FBF-BC62-310E9F139642}" name="2014 _x000a_2nd quarter" dataDxfId="326" dataCellStyle="Comma 2 2"/>
    <tableColumn id="17" xr3:uid="{621BDC9C-1954-4DE2-B7A2-F22C216DDEB3}" name="2014 _x000a_3rd quarter" dataDxfId="325" dataCellStyle="Comma 2 2"/>
    <tableColumn id="18" xr3:uid="{E883153D-54B9-4F5E-A3D0-30B572D7FD30}" name="2014 _x000a_4th quarter" dataDxfId="324" dataCellStyle="Comma 2 2"/>
    <tableColumn id="19" xr3:uid="{C3D71D1F-F9D5-4BEE-AA9E-F4C4FF567CAB}" name="2015 _x000a_1st quarter" dataDxfId="323" dataCellStyle="Comma 2 2"/>
    <tableColumn id="20" xr3:uid="{A82A6F3E-98B9-4A19-8784-C8467698C0E0}" name="2015 _x000a_2nd quarter" dataDxfId="322" dataCellStyle="Comma 2 2"/>
    <tableColumn id="21" xr3:uid="{7AD566C3-8685-4129-949D-837ADFCBC41F}" name="2015 _x000a_3rd quarter" dataDxfId="321" dataCellStyle="Comma 2 2"/>
    <tableColumn id="22" xr3:uid="{F60C0649-ED57-4F77-9352-62B9988F8906}" name="2015 _x000a_4th quarter" dataDxfId="320" dataCellStyle="Comma 2 2"/>
    <tableColumn id="23" xr3:uid="{01C7E45A-87DD-4400-B8B7-7A2401B4DADE}" name="2016 _x000a_1st quarter" dataDxfId="319" dataCellStyle="Comma 2 2"/>
    <tableColumn id="24" xr3:uid="{8727791B-8202-47BB-BD89-EAAEEBCCF212}" name="2016 _x000a_2nd quarter" dataDxfId="318" dataCellStyle="Comma 2 2"/>
    <tableColumn id="25" xr3:uid="{17DEC946-3E6D-4AE2-BE41-8B39C20795F3}" name="2016 _x000a_3rd quarter" dataDxfId="317" dataCellStyle="Comma 2 2"/>
    <tableColumn id="26" xr3:uid="{DEDF48A4-0DA5-45D0-8717-B956641F0DF7}" name="2016 _x000a_4th quarter" dataDxfId="316" dataCellStyle="Comma 2 2"/>
    <tableColumn id="27" xr3:uid="{DD2A135A-8729-4F7F-A34E-3C20F68C2F6E}" name="2017 _x000a_1st quarter" dataDxfId="315" dataCellStyle="Comma 2 2"/>
    <tableColumn id="28" xr3:uid="{850601F4-207C-4E85-BB28-33FD01B169CE}" name="2017 _x000a_2nd quarter" dataDxfId="314" dataCellStyle="Comma 2 2"/>
    <tableColumn id="29" xr3:uid="{2F99A28B-20A2-40B6-A98B-7F078472367B}" name="2017 _x000a_3rd quarter" dataDxfId="313" dataCellStyle="Comma 2 2"/>
    <tableColumn id="30" xr3:uid="{7D9390F4-9516-428E-80B8-87FEDF573ACC}" name="2017 _x000a_4th quarter" dataDxfId="312" dataCellStyle="Comma 2 2"/>
    <tableColumn id="31" xr3:uid="{CF112D83-A970-477D-9B1B-6539ABFF7944}" name="2018 _x000a_1st quarter" dataDxfId="311" dataCellStyle="Comma 2 2"/>
    <tableColumn id="32" xr3:uid="{C335ED6A-3B9B-4686-BFB2-B72F28E9B3F8}" name="2018 _x000a_2nd quarter" dataDxfId="310" dataCellStyle="Comma 2 2"/>
    <tableColumn id="33" xr3:uid="{89312FBA-D125-4FA3-A48D-EB374AF56115}" name="2018 _x000a_3rd quarter" dataDxfId="309" dataCellStyle="Comma 2 2"/>
    <tableColumn id="34" xr3:uid="{CBC137C1-67A0-4123-A4AB-1372E33CADDF}" name="2018 _x000a_4th quarter" dataDxfId="308" dataCellStyle="Comma 2 2"/>
    <tableColumn id="35" xr3:uid="{BA427CA6-3F1B-4F4F-8B69-46F17F6DEC23}" name="2019 _x000a_1st quarter" dataDxfId="307" dataCellStyle="Comma 2 2"/>
    <tableColumn id="36" xr3:uid="{82286E66-C84F-4C6D-A828-6BC93B7E008C}" name="2019 _x000a_2nd quarter" dataDxfId="306" dataCellStyle="Comma 2 2"/>
    <tableColumn id="37" xr3:uid="{E826EE62-5153-4442-B512-6648771E72D4}" name="2019 _x000a_3rd quarter" dataDxfId="305" dataCellStyle="Comma 2 2"/>
    <tableColumn id="38" xr3:uid="{77CBFED9-9F50-417F-8F00-DF6726BC3F37}" name="2019 _x000a_4th quarter" dataDxfId="304" dataCellStyle="Comma 2 2"/>
    <tableColumn id="39" xr3:uid="{06454E97-C77F-427E-BD92-EBD43DA8A15E}" name="2020 _x000a_1st quarter" dataDxfId="303" dataCellStyle="Comma 2 2"/>
    <tableColumn id="40" xr3:uid="{6B774C13-CD76-4F84-930B-79BD980B1AA6}" name="2020 _x000a_2nd quarter" dataDxfId="302" dataCellStyle="Comma 2 2"/>
    <tableColumn id="41" xr3:uid="{CC0B4EDC-2910-49DB-B063-88C0AD1EF548}" name="2020 _x000a_3rd quarter" dataDxfId="301" dataCellStyle="Comma 2 2"/>
    <tableColumn id="42" xr3:uid="{9B172C9D-CF7B-4329-BBFA-2E6665B0FA43}" name="2020 _x000a_4th quarter" dataDxfId="300" dataCellStyle="Comma 2 2"/>
    <tableColumn id="43" xr3:uid="{1ACDFE66-101C-45EA-9CF5-529AE8C06EAC}" name="2021 _x000a_1st quarter" dataDxfId="299" dataCellStyle="Comma 2 2"/>
    <tableColumn id="44" xr3:uid="{27114605-40C3-4D04-B254-054CD63AA38A}" name="2021 _x000a_2nd quarter" dataDxfId="298" dataCellStyle="Comma 2 2"/>
    <tableColumn id="45" xr3:uid="{0AB50DD9-ACA9-404D-95A9-FF69F2DF2186}" name="2021 _x000a_3rd quarter" dataDxfId="297" dataCellStyle="Comma 2 2"/>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5C36158F-DFD7-4D17-AD4E-ED5164E348CD}" name="Renewable_quarterly_electricity_generated_Scotland" displayName="Renewable_quarterly_electricity_generated_Scotland" ref="A22:AS31" totalsRowShown="0" headerRowDxfId="296" dataDxfId="294" headerRowBorderDxfId="295" tableBorderDxfId="293" headerRowCellStyle="Normal 4" dataCellStyle="Comma">
  <autoFilter ref="A22:AS31" xr:uid="{5C36158F-DFD7-4D17-AD4E-ED5164E348C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5DE600A3-AE3C-4E2D-882E-6E54F377CFD4}" name="ELECTRICITY GENERATED (GWh) [note 5]" dataDxfId="292" dataCellStyle="Normal 3"/>
    <tableColumn id="2" xr3:uid="{0306CAFC-A2E7-49CC-82D2-E35248C46595}" name="2010 _x000a_4th quarter" dataDxfId="291" dataCellStyle="Comma 2 2"/>
    <tableColumn id="3" xr3:uid="{A4F1A80C-1CB3-4D25-A76D-99B8A9EE7E83}" name="2011 _x000a_1st quarter" dataDxfId="290" dataCellStyle="Comma 2 2"/>
    <tableColumn id="4" xr3:uid="{0F407DFE-97DC-4ABD-A3D1-10501CCCD478}" name="2011 _x000a_2nd quarter" dataDxfId="289" dataCellStyle="Comma 2 2"/>
    <tableColumn id="5" xr3:uid="{DD784374-EFE0-4149-995D-18A01E7A5B6F}" name="2011 _x000a_3rd quarter" dataDxfId="288" dataCellStyle="Comma 2 2"/>
    <tableColumn id="6" xr3:uid="{76733DBF-1405-4D14-A314-6CB607A00113}" name="2011 _x000a_4th quarter" dataDxfId="287" dataCellStyle="Comma 2 2"/>
    <tableColumn id="7" xr3:uid="{7C39444A-425A-42FA-B815-3E91252F9020}" name="2012 _x000a_1st quarter" dataDxfId="286" dataCellStyle="Comma"/>
    <tableColumn id="8" xr3:uid="{9DE0E69A-7BDF-4119-BC16-8410F04C3455}" name="2012 _x000a_2nd quarter" dataDxfId="285" dataCellStyle="Comma"/>
    <tableColumn id="9" xr3:uid="{32E06A44-AE3D-406D-8149-22941D0CF6FB}" name="2012 _x000a_3rd quarter" dataDxfId="284" dataCellStyle="Comma"/>
    <tableColumn id="10" xr3:uid="{A0CAFAA9-094F-4A33-BA44-496E4FCB03EB}" name="2012 _x000a_4th quarter" dataDxfId="283" dataCellStyle="Comma"/>
    <tableColumn id="11" xr3:uid="{3BCB0CE9-D6EA-4742-AF64-B69497411693}" name="2013 _x000a_1st quarter" dataDxfId="282" dataCellStyle="Comma"/>
    <tableColumn id="12" xr3:uid="{53400820-DDA3-4DE1-A13F-B603D0BD2C87}" name="2013 _x000a_2nd quarter" dataDxfId="281" dataCellStyle="Comma"/>
    <tableColumn id="13" xr3:uid="{8E5CB358-7692-40E3-99B1-4497B77DF0C3}" name="2013 _x000a_3rd quarter" dataDxfId="280" dataCellStyle="Comma"/>
    <tableColumn id="14" xr3:uid="{C2AA3272-497E-4D0C-99AD-F014CEAED247}" name="2013 _x000a_4th quarter" dataDxfId="279" dataCellStyle="Comma"/>
    <tableColumn id="15" xr3:uid="{8DF7DA84-1CD2-4B72-BDCF-CFA96FC127FF}" name="2014 _x000a_1st quarter" dataDxfId="278" dataCellStyle="Comma"/>
    <tableColumn id="16" xr3:uid="{93FCACE9-D8A2-4881-991D-66A4C8D0BBE2}" name="2014 _x000a_2nd quarter" dataDxfId="277" dataCellStyle="Comma"/>
    <tableColumn id="17" xr3:uid="{D722936E-0165-4A02-BB0D-D583BBF4067C}" name="2014 _x000a_3rd quarter" dataDxfId="276" dataCellStyle="Comma"/>
    <tableColumn id="18" xr3:uid="{4EF08466-9550-4DD9-944D-9AC32D406213}" name="2014 _x000a_4th quarter" dataDxfId="275" dataCellStyle="Comma"/>
    <tableColumn id="19" xr3:uid="{26429ED9-F849-49F0-A076-43D1CDAB1104}" name="2015 _x000a_1st quarter" dataDxfId="274" dataCellStyle="Comma"/>
    <tableColumn id="20" xr3:uid="{938241DB-A9A7-48B3-80D1-EEBEBDF857D5}" name="2015 _x000a_2nd quarter" dataDxfId="273" dataCellStyle="Comma"/>
    <tableColumn id="21" xr3:uid="{F2A9783C-1D61-4165-925C-6EE22E665A7F}" name="2015 _x000a_3rd quarter" dataDxfId="272" dataCellStyle="Comma"/>
    <tableColumn id="22" xr3:uid="{92B60067-B544-4198-B6D4-18F9B8FBFF33}" name="2015 _x000a_4th quarter" dataDxfId="271" dataCellStyle="Comma"/>
    <tableColumn id="23" xr3:uid="{B1E83767-C91E-4001-A77F-74D181FD8AB2}" name="2016 _x000a_1st quarter" dataDxfId="270" dataCellStyle="Comma"/>
    <tableColumn id="24" xr3:uid="{17CE0243-EF3F-4895-865C-3DD4C9451E38}" name="2016 _x000a_2nd quarter" dataDxfId="269" dataCellStyle="Comma"/>
    <tableColumn id="25" xr3:uid="{747D90AD-2856-4A23-8CE6-30327E95EE8C}" name="2016 _x000a_3rd quarter" dataDxfId="268" dataCellStyle="Comma"/>
    <tableColumn id="26" xr3:uid="{0E81BFA4-8291-4774-B24E-5EE0F0BA9502}" name="2016 _x000a_4th quarter" dataDxfId="267" dataCellStyle="Comma"/>
    <tableColumn id="27" xr3:uid="{EF1707E3-7DB2-44A0-9DBB-3AECF83A3D23}" name="2017 _x000a_1st quarter" dataDxfId="266" dataCellStyle="Comma"/>
    <tableColumn id="28" xr3:uid="{B77191D2-23AC-4252-9050-B76041E1AF11}" name="2017 _x000a_2nd quarter" dataDxfId="265" dataCellStyle="Comma"/>
    <tableColumn id="29" xr3:uid="{186E5C5E-D2ED-4E83-889C-A6522CCEC7E9}" name="2017 _x000a_3rd quarter" dataDxfId="264" dataCellStyle="Comma"/>
    <tableColumn id="30" xr3:uid="{DBFED418-AA88-4913-BB5C-D824EFD79887}" name="2017 _x000a_4th quarter" dataDxfId="263" dataCellStyle="Comma"/>
    <tableColumn id="31" xr3:uid="{ECA47D2C-71C1-4A00-A2E2-3162B6E9F070}" name="2018 _x000a_1st quarter" dataDxfId="262" dataCellStyle="Comma"/>
    <tableColumn id="32" xr3:uid="{64C2A085-2EA6-49B6-BB4D-7004F9410179}" name="2018 _x000a_2nd quarter" dataDxfId="261" dataCellStyle="Comma"/>
    <tableColumn id="33" xr3:uid="{CCE2BA91-0D44-4BCE-A0A8-4C90710043CF}" name="2018 _x000a_3rd quarter" dataDxfId="260" dataCellStyle="Comma"/>
    <tableColumn id="34" xr3:uid="{E7B6F034-1767-4990-9B5F-D58A0938432A}" name="2018 _x000a_4th quarter" dataDxfId="259" dataCellStyle="Comma"/>
    <tableColumn id="35" xr3:uid="{C0C41BBE-CD64-4071-AEAB-C5F2C10F766C}" name="2019 _x000a_1st quarter" dataDxfId="258" dataCellStyle="Comma"/>
    <tableColumn id="36" xr3:uid="{BC492E22-73AE-41FD-86BB-10E5EE8A14D5}" name="2019 _x000a_2nd quarter" dataDxfId="257" dataCellStyle="Comma"/>
    <tableColumn id="37" xr3:uid="{448D2A52-060F-40AB-ADC1-73C865F8FEF4}" name="2019 _x000a_3rd quarter" dataDxfId="256" dataCellStyle="Comma"/>
    <tableColumn id="38" xr3:uid="{2D76D7B1-2BE4-4E3F-B62A-9B7F3624C06E}" name="2019 _x000a_4th quarter" dataDxfId="255" dataCellStyle="Comma"/>
    <tableColumn id="39" xr3:uid="{C99B61D1-D468-4C32-A17E-1E5CEABF88D9}" name="2020 _x000a_1st quarter" dataDxfId="254" dataCellStyle="Comma"/>
    <tableColumn id="40" xr3:uid="{8BFBBA24-6D3D-4F99-8F50-65CF6B20DEE5}" name="2020 _x000a_2nd quarter" dataDxfId="253" dataCellStyle="Comma"/>
    <tableColumn id="41" xr3:uid="{BF461F06-C0A6-4F28-8CDC-B05175FE833C}" name="2020 _x000a_3rd quarter" dataDxfId="252" dataCellStyle="Comma"/>
    <tableColumn id="42" xr3:uid="{ADD3417B-D338-46D4-83D8-0EB9924DBB11}" name="2020 _x000a_4th quarter" dataDxfId="251" dataCellStyle="Comma"/>
    <tableColumn id="43" xr3:uid="{E1608267-2B47-4A88-AF84-958C316D4AEB}" name="2021 _x000a_1st quarter" dataDxfId="250" dataCellStyle="Comma"/>
    <tableColumn id="44" xr3:uid="{00C91B73-7136-4965-8752-C4F1F5BC82BA}" name="2021 _x000a_2nd quarter" dataDxfId="249" dataCellStyle="Comma"/>
    <tableColumn id="45" xr3:uid="{E138B84E-8F4A-4B2D-860C-AE3F713E33DC}" name="2021 _x000a_3rd quarter" dataDxfId="248" dataCellStyle="Comma"/>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85523BE-0922-48E5-91E1-78E03F32EF40}" name="Renewable_quarterly_load_factors_Scotland" displayName="Renewable_quarterly_load_factors_Scotland" ref="A33:AS38" totalsRowShown="0" headerRowDxfId="247" dataDxfId="245" headerRowBorderDxfId="246" tableBorderDxfId="244" headerRowCellStyle="Normal 4" dataCellStyle="Percent">
  <autoFilter ref="A33:AS38" xr:uid="{285523BE-0922-48E5-91E1-78E03F32EF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615C3454-93A4-4FFE-A3F2-BE2A16236A56}" name="LOAD FACTORS (%) [note 10]" dataDxfId="243" dataCellStyle="Normal 3"/>
    <tableColumn id="2" xr3:uid="{5BE3700C-1E62-48E9-B942-793611BE163E}" name="2010 _x000a_4th quarter" dataDxfId="242" dataCellStyle="Percent"/>
    <tableColumn id="3" xr3:uid="{1D8FB1A5-672B-4CE5-B6BB-A68BD2EA7F82}" name="2011 _x000a_1st quarter" dataDxfId="241" dataCellStyle="Percent"/>
    <tableColumn id="4" xr3:uid="{6E068FAC-E95C-4176-BFC6-47ED12214F45}" name="2011 _x000a_2nd quarter" dataDxfId="240" dataCellStyle="Percent"/>
    <tableColumn id="5" xr3:uid="{8A0BAAC2-6AC2-4593-AC23-7DAF9421495F}" name="2011 _x000a_3rd quarter" dataDxfId="239" dataCellStyle="Percent"/>
    <tableColumn id="6" xr3:uid="{9176B2B9-FF94-45EC-B8D5-461B9282C562}" name="2011 _x000a_4th quarter" dataDxfId="238" dataCellStyle="Percent"/>
    <tableColumn id="7" xr3:uid="{C89D7B23-3922-4DEC-A241-EAF5EB365BEA}" name="2012 _x000a_1st quarter" dataDxfId="237" dataCellStyle="Percent"/>
    <tableColumn id="8" xr3:uid="{2BBFDB86-41B3-4A87-86E6-3444055BB88A}" name="2012 _x000a_2nd quarter" dataDxfId="236" dataCellStyle="Percent"/>
    <tableColumn id="9" xr3:uid="{4B507F7C-3918-4AED-AD2D-BC5EFBCD2FE0}" name="2012 _x000a_3rd quarter" dataDxfId="235" dataCellStyle="Percent"/>
    <tableColumn id="10" xr3:uid="{72B71601-98DE-4D6E-ABFD-AFF6A17E7285}" name="2012 _x000a_4th quarter" dataDxfId="234" dataCellStyle="Percent"/>
    <tableColumn id="11" xr3:uid="{EB7CDEA9-27F2-4045-A9D8-A4B69B03AC63}" name="2013 _x000a_1st quarter" dataDxfId="233" dataCellStyle="Percent"/>
    <tableColumn id="12" xr3:uid="{8467C2DA-A9AF-4C6D-9013-5EF082F0163F}" name="2013 _x000a_2nd quarter" dataDxfId="232" dataCellStyle="Percent"/>
    <tableColumn id="13" xr3:uid="{8874033C-548F-4DD8-9FC4-B8876E2794CF}" name="2013 _x000a_3rd quarter" dataDxfId="231" dataCellStyle="Percent"/>
    <tableColumn id="14" xr3:uid="{B7EB7F8D-ACE2-4865-A031-1896E724594F}" name="2013 _x000a_4th quarter" dataDxfId="230" dataCellStyle="Percent"/>
    <tableColumn id="15" xr3:uid="{62A3BAD0-6F2B-460C-BF29-C23BACB7EEC4}" name="2014 _x000a_1st quarter" dataDxfId="229" dataCellStyle="Percent"/>
    <tableColumn id="16" xr3:uid="{BFC3BE67-F698-4740-9585-0A01FCAE9B70}" name="2014 _x000a_2nd quarter" dataDxfId="228" dataCellStyle="Percent"/>
    <tableColumn id="17" xr3:uid="{3068940C-FD6F-4216-8E8A-C21402669CC0}" name="2014 _x000a_3rd quarter" dataDxfId="227" dataCellStyle="Percent"/>
    <tableColumn id="18" xr3:uid="{A025A100-0EBB-4D09-AAD1-8AD6B260D901}" name="2014 _x000a_4th quarter" dataDxfId="226" dataCellStyle="Percent"/>
    <tableColumn id="19" xr3:uid="{10624490-85A3-45B6-9A69-4E261AE78C47}" name="2015 _x000a_1st quarter" dataDxfId="225" dataCellStyle="Percent"/>
    <tableColumn id="20" xr3:uid="{E2EE633F-B371-4DA8-B38D-0A21E9B6C75A}" name="2015 _x000a_2nd quarter" dataDxfId="224" dataCellStyle="Percent"/>
    <tableColumn id="21" xr3:uid="{8E3F24CE-49E6-4245-9B1B-49B06E207F74}" name="2015 _x000a_3rd quarter" dataDxfId="223" dataCellStyle="Percent"/>
    <tableColumn id="22" xr3:uid="{F6EB72FF-9614-41AC-99A1-2E1CD08F1CBA}" name="2015 _x000a_4th quarter" dataDxfId="222" dataCellStyle="Percent"/>
    <tableColumn id="23" xr3:uid="{6EEFF4E7-B5FF-47E0-9967-5E5A10AE29A2}" name="2016 _x000a_1st quarter" dataDxfId="221" dataCellStyle="Percent"/>
    <tableColumn id="24" xr3:uid="{90119634-159A-4B3F-9585-0A480741F082}" name="2016 _x000a_2nd quarter" dataDxfId="220" dataCellStyle="Percent"/>
    <tableColumn id="25" xr3:uid="{B08058E0-053A-4051-BCE0-E8D60C37BF55}" name="2016 _x000a_3rd quarter" dataDxfId="219" dataCellStyle="Percent"/>
    <tableColumn id="26" xr3:uid="{98618AAE-9E58-49B3-B397-493FDAD475B5}" name="2016 _x000a_4th quarter" dataDxfId="218" dataCellStyle="Percent"/>
    <tableColumn id="27" xr3:uid="{CCD5AC68-6F20-4521-B70B-CF10CDF19030}" name="2017 _x000a_1st quarter" dataDxfId="217" dataCellStyle="Percent"/>
    <tableColumn id="28" xr3:uid="{1765B05D-B517-47B9-89E5-4FF5E2B32950}" name="2017 _x000a_2nd quarter" dataDxfId="216" dataCellStyle="Percent"/>
    <tableColumn id="29" xr3:uid="{823DA95C-70F1-4FAA-B388-2F9F099CDC60}" name="2017 _x000a_3rd quarter" dataDxfId="215" dataCellStyle="Percent"/>
    <tableColumn id="30" xr3:uid="{EA53BE71-E0C3-4362-8D21-4AC1B480E598}" name="2017 _x000a_4th quarter" dataDxfId="214" dataCellStyle="Percent"/>
    <tableColumn id="31" xr3:uid="{7B1C9019-B364-4CAA-B724-71D6A1FA7ACF}" name="2018 _x000a_1st quarter" dataDxfId="213" dataCellStyle="Percent"/>
    <tableColumn id="32" xr3:uid="{7691562F-039C-494F-B2CB-35AFCF8A4D63}" name="2018 _x000a_2nd quarter" dataDxfId="212" dataCellStyle="Percent"/>
    <tableColumn id="33" xr3:uid="{3F1BEF2A-96F1-4698-85DA-65E83C53DED9}" name="2018 _x000a_3rd quarter" dataDxfId="211" dataCellStyle="Percent"/>
    <tableColumn id="34" xr3:uid="{CB390F3C-B34E-4C8D-BD7A-3587B3505F99}" name="2018 _x000a_4th quarter" dataDxfId="210" dataCellStyle="Percent"/>
    <tableColumn id="35" xr3:uid="{65AA62AC-D8A2-4B21-9D6F-3A33D706A5AD}" name="2019 _x000a_1st quarter" dataDxfId="209" dataCellStyle="Percent"/>
    <tableColumn id="36" xr3:uid="{E3E16B5A-FC41-4059-969B-E71E3B13CE4A}" name="2019 _x000a_2nd quarter" dataDxfId="208" dataCellStyle="Percent"/>
    <tableColumn id="37" xr3:uid="{30C261AD-0BD7-4641-93E4-08BC69727410}" name="2019 _x000a_3rd quarter" dataDxfId="207" dataCellStyle="Percent"/>
    <tableColumn id="38" xr3:uid="{8F462942-0602-4684-8888-C764EF4BA345}" name="2019 _x000a_4th quarter" dataDxfId="206" dataCellStyle="Percent"/>
    <tableColumn id="39" xr3:uid="{4AC8D028-0953-42B0-AC12-8D84E59F21F1}" name="2020 _x000a_1st quarter" dataDxfId="205" dataCellStyle="Percent"/>
    <tableColumn id="40" xr3:uid="{99CA5CEC-7679-4C26-9B8A-26F17AF57D6B}" name="2020 _x000a_2nd quarter" dataDxfId="204" dataCellStyle="Percent"/>
    <tableColumn id="41" xr3:uid="{EB6FBA97-7507-45D4-A839-E0F0D511732A}" name="2020 _x000a_3rd quarter" dataDxfId="203" dataCellStyle="Percent"/>
    <tableColumn id="42" xr3:uid="{22958103-22FA-41FC-98B8-8398199FCF1B}" name="2020 _x000a_4th quarter" dataDxfId="202" dataCellStyle="Percent"/>
    <tableColumn id="43" xr3:uid="{C575B31B-E2FC-463A-9D03-DB61C52CE415}" name="2021 _x000a_1st quarter" dataDxfId="201" dataCellStyle="Percent"/>
    <tableColumn id="44" xr3:uid="{EA65CD9D-0AA2-4095-87D7-F2A2E0A984BC}" name="2021 _x000a_2nd quarter" dataDxfId="200" dataCellStyle="Percent"/>
    <tableColumn id="45" xr3:uid="{D13164D8-C759-44B5-9E1A-D91A6510C598}" name="2021 _x000a_3rd quarter" dataDxfId="199" dataCellStyle="Percent"/>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BC6BC71-DCBC-4B24-87FB-F43F47EE521E}" name="Renewable_annual_cumulative_capacity_Wales" displayName="Renewable_annual_cumulative_capacity_Wales" ref="A7:N15" totalsRowShown="0" headerRowDxfId="198" dataDxfId="196" headerRowBorderDxfId="197" headerRowCellStyle="Normal 3">
  <autoFilter ref="A7:N15" xr:uid="{2BC6BC71-DCBC-4B24-87FB-F43F47EE52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4D7D86F-93FE-45AC-9B97-0E7DD9551A8F}" name="CUMULATIVE INSTALLED CAPACITY (MW) [note 1]" dataDxfId="195" dataCellStyle="Normal 3"/>
    <tableColumn id="7" xr3:uid="{999348E3-941F-487A-81C7-F4F502BCEA70}" name="2008" dataDxfId="194"/>
    <tableColumn id="8" xr3:uid="{87141ECB-0A17-40D8-A5E6-651C45A4FC20}" name="2009" dataDxfId="193"/>
    <tableColumn id="9" xr3:uid="{F2C4FE06-3EFE-4A07-B565-8EB007524C89}" name="2010" dataDxfId="192"/>
    <tableColumn id="10" xr3:uid="{9E9C61FC-59C0-429A-A504-A344968BD593}" name="2011" dataDxfId="191"/>
    <tableColumn id="11" xr3:uid="{5798CD23-3B7F-46E2-9DF2-6ACB9FDFAD0D}" name="2012" dataDxfId="190"/>
    <tableColumn id="12" xr3:uid="{87174D17-6C52-412A-9999-50DA49737F1D}" name="2013" dataDxfId="189"/>
    <tableColumn id="13" xr3:uid="{207F96FA-3EF5-4081-ABC6-720F40EA3A0A}" name="2014" dataDxfId="188"/>
    <tableColumn id="14" xr3:uid="{B32DC00A-5D6A-4F89-9F86-8F15B1A45757}" name="2015" dataDxfId="187"/>
    <tableColumn id="15" xr3:uid="{E47E19FA-D99C-4E77-939B-BDEF5FF15CE6}" name="2016" dataDxfId="186"/>
    <tableColumn id="16" xr3:uid="{0C09C736-0A52-4AB8-B70A-27D6C6EEF886}" name="2017" dataDxfId="185"/>
    <tableColumn id="17" xr3:uid="{45EB48CE-F1A2-48D7-A648-8AB3CB829193}" name="2018" dataDxfId="184"/>
    <tableColumn id="18" xr3:uid="{6DAC47A7-91F6-444E-946B-01DA0FA9AC89}" name="2019" dataDxfId="183"/>
    <tableColumn id="19" xr3:uid="{E9C3FBAF-6D9A-47FD-BB0B-2785EC84A036}" name="2020" dataDxfId="182"/>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2AE9FE7-D20C-4442-B855-E7EC342F9322}" name="Renewable_annual_electricity_generated_Wales" displayName="Renewable_annual_electricity_generated_Wales" ref="A17:N25" totalsRowShown="0" headerRowDxfId="181" dataDxfId="179" headerRowBorderDxfId="180" headerRowCellStyle="Normal 3">
  <autoFilter ref="A17:N25" xr:uid="{B2AE9FE7-D20C-4442-B855-E7EC342F932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3FCB753-174C-4258-8316-5108FC313673}" name="ELECTRICITY GENERATED (GWh) [note 6]" dataDxfId="178" dataCellStyle="Normal 3"/>
    <tableColumn id="7" xr3:uid="{3557D91B-7BE7-4135-AB50-3BFA46AE4EC9}" name="2008" dataDxfId="177"/>
    <tableColumn id="8" xr3:uid="{7CBD17EE-64B9-4DA8-A134-EAC5550644BB}" name="2009" dataDxfId="176"/>
    <tableColumn id="9" xr3:uid="{8EE09B08-1C13-46A3-B6D4-0775006F496B}" name="2010" dataDxfId="175"/>
    <tableColumn id="10" xr3:uid="{60E2E72D-14D0-455F-8938-9518E9D483F8}" name="2011" dataDxfId="174"/>
    <tableColumn id="11" xr3:uid="{B64E95E4-7DA5-4E5D-8CC7-6B48FA4AB63F}" name="2012" dataDxfId="173"/>
    <tableColumn id="12" xr3:uid="{947E57D1-8985-4E65-86B2-8807C46B5AA6}" name="2013" dataDxfId="172"/>
    <tableColumn id="13" xr3:uid="{5FA8D017-0A4A-49D1-AC67-C713B95DB32A}" name="2014" dataDxfId="171"/>
    <tableColumn id="14" xr3:uid="{064C7A74-7DBC-4D49-841A-5952D7ABE87B}" name="2015" dataDxfId="170"/>
    <tableColumn id="15" xr3:uid="{C34182FA-D99D-4907-941C-6CF1C1B886D4}" name="2016" dataDxfId="169"/>
    <tableColumn id="16" xr3:uid="{F3F48F23-099E-42AC-BF15-7DBD1CF79493}" name="2017" dataDxfId="168"/>
    <tableColumn id="17" xr3:uid="{27BC458E-BDE9-4857-997E-180601A8146B}" name="2018" dataDxfId="167"/>
    <tableColumn id="18" xr3:uid="{96D793DC-4017-4A0E-90D3-BC5D849D818E}" name="2019" dataDxfId="166"/>
    <tableColumn id="19" xr3:uid="{90EE29C8-CD5B-4593-A69B-6DDD39DABBF9}" name="2020" dataDxfId="165"/>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6835F1F6-99B6-4F76-9569-D6C520B171C3}" name="Renewable_annual_load_factors_Wales" displayName="Renewable_annual_load_factors_Wales" ref="A27:N31" totalsRowShown="0" headerRowDxfId="164" dataDxfId="162" headerRowBorderDxfId="163" headerRowCellStyle="Normal 3" dataCellStyle="Percent">
  <autoFilter ref="A27:N31" xr:uid="{6835F1F6-99B6-4F76-9569-D6C520B171C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7D2A14F-1154-48F0-9686-922BA9A18165}" name="LOAD FACTORS (%) [note 10] " dataDxfId="161" dataCellStyle="Normal 3"/>
    <tableColumn id="7" xr3:uid="{658278C0-5E9A-4123-8BFF-A5372E3DECDF}" name="2008" dataDxfId="160" dataCellStyle="Percent"/>
    <tableColumn id="8" xr3:uid="{6E01661D-6C9E-4EDB-8C69-0A57E443254D}" name="2009" dataDxfId="159" dataCellStyle="Percent">
      <calculatedColumnFormula>100000*C20/(AVERAGE(B10:C10)*24*#REF!)</calculatedColumnFormula>
    </tableColumn>
    <tableColumn id="9" xr3:uid="{F81706E0-70E9-44B6-8115-39C8294A7C20}" name="2010" dataDxfId="158" dataCellStyle="Percent"/>
    <tableColumn id="10" xr3:uid="{BF630034-2CD4-4446-AF80-59117C09504C}" name="2011" dataDxfId="157" dataCellStyle="Percent"/>
    <tableColumn id="11" xr3:uid="{99CE9D0D-082F-4785-BC24-DE202926CC5F}" name="2012" dataDxfId="156" dataCellStyle="Percent"/>
    <tableColumn id="12" xr3:uid="{5FB3F769-C394-4E1F-9724-470FAD4629FC}" name="2013" dataDxfId="155" dataCellStyle="Percent"/>
    <tableColumn id="13" xr3:uid="{831B6C88-EE76-4018-A1E5-72CC132CEFF7}" name="2014" dataDxfId="154" dataCellStyle="Percent"/>
    <tableColumn id="14" xr3:uid="{3D147AFE-B4BE-4B40-9381-A91545D4DD0C}" name="2015" dataDxfId="153" dataCellStyle="Percent"/>
    <tableColumn id="15" xr3:uid="{C2A2CBA9-A894-4C22-908D-004EBAA044C9}" name="2016" dataDxfId="152" dataCellStyle="Percent"/>
    <tableColumn id="16" xr3:uid="{69B98620-B540-4315-9B31-0F36175FC3B4}" name="2017" dataDxfId="151" dataCellStyle="Percent"/>
    <tableColumn id="17" xr3:uid="{33E75992-A648-4F4E-B8EA-C831696523E1}" name="2018" dataDxfId="150" dataCellStyle="Percent"/>
    <tableColumn id="18" xr3:uid="{B305226C-23E2-4FBF-927E-8260D6A4AB59}" name="2019" dataDxfId="149" dataCellStyle="Percent"/>
    <tableColumn id="19" xr3:uid="{895FE169-A12A-4B7A-B60D-EF3EF76F5931}" name="2020" dataDxfId="148" dataCellStyle="Percent"/>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B48A01E-BD7B-495B-AD4B-20F82387DD08}" name="Renewable_quarter_cumulative_capacity_Wales" displayName="Renewable_quarter_cumulative_capacity_Wales" ref="A7:AS20" totalsRowShown="0" headerRowDxfId="147" dataDxfId="145" headerRowBorderDxfId="146" tableBorderDxfId="144" headerRowCellStyle="Normal 4" dataCellStyle="Comma">
  <autoFilter ref="A7:AS20" xr:uid="{3B48A01E-BD7B-495B-AD4B-20F82387DD0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840C9908-97D1-4827-A979-5C0F5C61B425}" name="CUMULATIVE INSTALLED CAPACITY (MW) [note 1]" dataDxfId="143"/>
    <tableColumn id="2" xr3:uid="{E099BF87-97AA-4B8C-8954-B64B45080843}" name="2010 _x000a_4th quarter" dataDxfId="142" dataCellStyle="Comma 2 2"/>
    <tableColumn id="3" xr3:uid="{FF55D5A3-F958-4991-A728-625718C8B7E9}" name="2011 _x000a_1st quarter" dataDxfId="141" dataCellStyle="Comma 2 2"/>
    <tableColumn id="4" xr3:uid="{583D7E71-125F-4B69-B4DE-26EA4DD4E1E2}" name="2011 _x000a_2nd quarter" dataDxfId="140" dataCellStyle="Comma 2 2"/>
    <tableColumn id="5" xr3:uid="{C24D5231-9B5A-4690-9E50-F9B9B171A4A6}" name="2011 _x000a_3rd quarter" dataDxfId="139" dataCellStyle="Comma 2 2"/>
    <tableColumn id="6" xr3:uid="{6D1AAFC7-6EBB-42F3-AE80-DF29E4F40A61}" name="2011 _x000a_4th quarter" dataDxfId="138" dataCellStyle="Comma 2 2"/>
    <tableColumn id="7" xr3:uid="{CBE612E9-FA0C-4664-9F1E-06472FAE8443}" name="2012 _x000a_1st quarter" dataDxfId="137" dataCellStyle="Comma 2 2"/>
    <tableColumn id="8" xr3:uid="{8CB3795F-1D35-4FD7-88EE-82DCDD1A96DA}" name="2012 _x000a_2nd quarter" dataDxfId="136" dataCellStyle="Comma 2 2"/>
    <tableColumn id="9" xr3:uid="{7CF4D162-9DCC-4920-8340-2754ECE0EE57}" name="2012 _x000a_3rd quarter" dataDxfId="135"/>
    <tableColumn id="10" xr3:uid="{BED28F4D-4641-4920-B372-C585C8DECFA1}" name="2012 _x000a_4th quarter" dataDxfId="134"/>
    <tableColumn id="11" xr3:uid="{F0DA749C-62E1-46AB-ACCA-496705BD0AFD}" name="2013 _x000a_1st quarter" dataDxfId="133" dataCellStyle="Comma"/>
    <tableColumn id="12" xr3:uid="{A231AA89-D6E3-4133-B094-CFE1253861FA}" name="2013 _x000a_2nd quarter" dataDxfId="132" dataCellStyle="Comma"/>
    <tableColumn id="13" xr3:uid="{5195C7CA-BEC1-435C-A8B3-C91420262585}" name="2013 _x000a_3rd quarter" dataDxfId="131" dataCellStyle="Comma"/>
    <tableColumn id="14" xr3:uid="{867F96FC-FC90-4DB4-99A5-83AC5104476D}" name="2013 _x000a_4th quarter" dataDxfId="130" dataCellStyle="Comma"/>
    <tableColumn id="15" xr3:uid="{34D5BEAD-5EB3-4650-8278-94443261BD5A}" name="2014 _x000a_1st quarter" dataDxfId="129" dataCellStyle="Comma"/>
    <tableColumn id="16" xr3:uid="{8F4D4309-3212-4E21-A8DC-D3446957CBD7}" name="2014 _x000a_2nd quarter" dataDxfId="128" dataCellStyle="Comma"/>
    <tableColumn id="17" xr3:uid="{F55FE6CB-22F8-4A40-8B67-B4A3D597FA4B}" name="2014 _x000a_3rd quarter" dataDxfId="127" dataCellStyle="Comma"/>
    <tableColumn id="18" xr3:uid="{0FBC3ED5-DC70-4B28-81CC-B12D0C6CA52A}" name="2014 _x000a_4th quarter" dataDxfId="126" dataCellStyle="Comma"/>
    <tableColumn id="19" xr3:uid="{B6EB8CDC-CCB3-4ABA-BC7D-F25EA755C6B9}" name="2015 _x000a_1st quarter" dataDxfId="125" dataCellStyle="Comma"/>
    <tableColumn id="20" xr3:uid="{0B01534E-62DB-4DB4-BB1B-F45DBAD35444}" name="2015 _x000a_2nd quarter" dataDxfId="124" dataCellStyle="Comma"/>
    <tableColumn id="21" xr3:uid="{73173346-2D5F-414C-A76E-00E26CB2F3DB}" name="2015 _x000a_3rd quarter" dataDxfId="123" dataCellStyle="Comma"/>
    <tableColumn id="22" xr3:uid="{A0A24628-BF0C-40C1-B073-0D4F73D61B24}" name="2015 _x000a_4th quarter" dataDxfId="122" dataCellStyle="Comma"/>
    <tableColumn id="23" xr3:uid="{9987D52B-9ADF-49C4-9F6E-F51A11977A81}" name="2016 _x000a_1st quarter" dataDxfId="121" dataCellStyle="Comma"/>
    <tableColumn id="24" xr3:uid="{9F0D80A6-F322-4C7A-85A7-A93FF1730D8D}" name="2016 _x000a_2nd quarter" dataDxfId="120" dataCellStyle="Comma"/>
    <tableColumn id="25" xr3:uid="{9ABA4EEC-FF1C-475C-B534-803B0E5D8ABF}" name="2016 _x000a_3rd quarter" dataDxfId="119" dataCellStyle="Comma"/>
    <tableColumn id="26" xr3:uid="{174F0B8F-7AC2-4AA0-AC05-290813D915C1}" name="2016 _x000a_4th quarter" dataDxfId="118" dataCellStyle="Comma"/>
    <tableColumn id="27" xr3:uid="{7613AE60-8023-446F-8804-0ADF161DC41E}" name="2017 _x000a_1st quarter" dataDxfId="117" dataCellStyle="Comma"/>
    <tableColumn id="28" xr3:uid="{11FEC403-5959-414A-AEF4-2481B3110932}" name="2017 _x000a_2nd quarter" dataDxfId="116" dataCellStyle="Comma"/>
    <tableColumn id="29" xr3:uid="{97ADE459-E0B1-4293-9A20-2F1E0D0B3CAF}" name="2017 _x000a_3rd quarter" dataDxfId="115" dataCellStyle="Comma"/>
    <tableColumn id="30" xr3:uid="{6461D06B-22D2-4530-A83D-364086F9AE61}" name="2017 _x000a_4th quarter" dataDxfId="114" dataCellStyle="Comma"/>
    <tableColumn id="31" xr3:uid="{855AF4CE-C905-42D7-B85E-33709C77E248}" name="2018 _x000a_1st quarter" dataDxfId="113" dataCellStyle="Comma"/>
    <tableColumn id="32" xr3:uid="{B5433FC0-D9AB-48B3-9F36-01DDCA00BFC6}" name="2018 _x000a_2nd quarter" dataDxfId="112" dataCellStyle="Comma"/>
    <tableColumn id="33" xr3:uid="{32B14A3B-060A-49AD-A502-ACC8240177BD}" name="2018 _x000a_3rd quarter" dataDxfId="111" dataCellStyle="Comma"/>
    <tableColumn id="34" xr3:uid="{C1EEC909-CE67-448C-BAA2-069AE932ED88}" name="2018 _x000a_4th quarter" dataDxfId="110" dataCellStyle="Comma"/>
    <tableColumn id="35" xr3:uid="{B4CD2374-4867-48F6-B6D9-A11DEFF894D9}" name="2019 _x000a_1st quarter" dataDxfId="109" dataCellStyle="Comma"/>
    <tableColumn id="36" xr3:uid="{7C4954B1-214E-43AE-AC66-75F1E51DCC6B}" name="2019 _x000a_2nd quarter" dataDxfId="108" dataCellStyle="Comma"/>
    <tableColumn id="37" xr3:uid="{497CCA33-CDCA-469F-89BA-7FE6F61F384E}" name="2019 _x000a_3rd quarter" dataDxfId="107" dataCellStyle="Comma"/>
    <tableColumn id="38" xr3:uid="{84B49083-0C65-4CF7-8048-F0493B1C3782}" name="2019 _x000a_4th quarter" dataDxfId="106" dataCellStyle="Comma"/>
    <tableColumn id="39" xr3:uid="{691D66E2-1BDD-43BA-9D15-7CADA9D24CD6}" name="2020 _x000a_1st quarter" dataDxfId="105" dataCellStyle="Comma"/>
    <tableColumn id="40" xr3:uid="{0F44B9E8-6271-4F75-8595-41A8B88695D8}" name="2020 _x000a_2nd quarter" dataDxfId="104" dataCellStyle="Comma"/>
    <tableColumn id="41" xr3:uid="{A95EB0A0-3644-4987-80B1-57EBFA126C46}" name="2020 _x000a_3rd quarter" dataDxfId="103" dataCellStyle="Comma"/>
    <tableColumn id="42" xr3:uid="{E2CA12B4-57D0-4906-B371-1B3E6EBD3675}" name="2020 _x000a_4th quarter" dataDxfId="102" dataCellStyle="Comma"/>
    <tableColumn id="43" xr3:uid="{C205B8AF-2B97-4ED3-8354-BEE492FD3C71}" name="2021 _x000a_1st quarter" dataDxfId="101" dataCellStyle="Comma"/>
    <tableColumn id="44" xr3:uid="{D862F03A-C236-404F-86C8-20C07947AFD9}" name="2021 _x000a_2nd quarter" dataDxfId="100" dataCellStyle="Comma"/>
    <tableColumn id="45" xr3:uid="{1649BE36-F6E9-4C04-B861-BA7DA246835F}" name="2021 _x000a_3rd quarter" dataDxfId="99" dataCellStyle="Comma"/>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4BE02C29-7B4A-4D27-99B9-B3A93DA7E7D9}" name="Renewable_quarterly_electricity_generated_Wales" displayName="Renewable_quarterly_electricity_generated_Wales" ref="A22:AS31" totalsRowShown="0" headerRowDxfId="98" dataDxfId="96" headerRowBorderDxfId="97" tableBorderDxfId="95" headerRowCellStyle="Normal 4" dataCellStyle="Comma">
  <autoFilter ref="A22:AS31" xr:uid="{4BE02C29-7B4A-4D27-99B9-B3A93DA7E7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A18EF4ED-0E7E-49BF-934A-0A38FBCE0E01}" name="ELECTRICITY GENERATED (GWh) [note 5]" dataDxfId="94" dataCellStyle="Normal 3"/>
    <tableColumn id="2" xr3:uid="{035B924D-1E63-470E-B5E5-62D91196BCC8}" name="2010 _x000a_4th quarter" dataDxfId="93" dataCellStyle="Comma 2 2"/>
    <tableColumn id="3" xr3:uid="{8684FB4F-171E-4127-8EFA-D6446B322402}" name="2011 _x000a_1st quarter" dataDxfId="92" dataCellStyle="Comma 2 2"/>
    <tableColumn id="4" xr3:uid="{0B391B38-6037-4A5B-A5DE-371E2E2A0AA0}" name="2011 _x000a_2nd quarter" dataDxfId="91" dataCellStyle="Comma 2 2"/>
    <tableColumn id="5" xr3:uid="{E6BF9BDA-47BD-4088-91FE-1CC1F3647C0D}" name="2011 _x000a_3rd quarter" dataDxfId="90" dataCellStyle="Comma 2 2"/>
    <tableColumn id="6" xr3:uid="{599DF136-F222-4F9B-AA84-363976C1AD67}" name="2011 _x000a_4th quarter" dataDxfId="89" dataCellStyle="Comma 2 2"/>
    <tableColumn id="7" xr3:uid="{51BECC13-3B19-47BD-9372-5EE84AFEDD5B}" name="2012 _x000a_1st quarter" dataDxfId="88" dataCellStyle="Comma"/>
    <tableColumn id="8" xr3:uid="{D6B1BFFF-1746-49E3-9871-81B9046B84C2}" name="2012 _x000a_2nd quarter" dataDxfId="87" dataCellStyle="Comma"/>
    <tableColumn id="9" xr3:uid="{713E6023-29C2-417C-943A-5F665E000D1F}" name="2012 _x000a_3rd quarter" dataDxfId="86"/>
    <tableColumn id="10" xr3:uid="{FDBEBD53-8CEB-4A45-9ADD-D7125BF7AF8A}" name="2012 _x000a_4th quarter" dataDxfId="85"/>
    <tableColumn id="11" xr3:uid="{7E8BC949-21FC-43FC-93CD-927CC4C1B0B6}" name="2013 _x000a_1st quarter" dataDxfId="84" dataCellStyle="Comma"/>
    <tableColumn id="12" xr3:uid="{F0725613-A8B6-4B64-AA68-9D447E315E9C}" name="2013 _x000a_2nd quarter" dataDxfId="83" dataCellStyle="Comma"/>
    <tableColumn id="13" xr3:uid="{BA48F9B0-FE97-4B88-BC6B-5664EA53BFB3}" name="2013 _x000a_3rd quarter" dataDxfId="82" dataCellStyle="Comma"/>
    <tableColumn id="14" xr3:uid="{AC783E69-79A4-433E-9674-62DFD033D85D}" name="2013 _x000a_4th quarter" dataDxfId="81" dataCellStyle="Comma"/>
    <tableColumn id="15" xr3:uid="{F9D68D62-5232-489A-8804-DE0A1EAB2F21}" name="2014 _x000a_1st quarter" dataDxfId="80" dataCellStyle="Comma"/>
    <tableColumn id="16" xr3:uid="{6D0B5DB0-D473-4F78-88B8-480BE1A307FB}" name="2014 _x000a_2nd quarter" dataDxfId="79" dataCellStyle="Comma"/>
    <tableColumn id="17" xr3:uid="{4984104A-5CF2-4F43-8E68-46494BBA5095}" name="2014 _x000a_3rd quarter" dataDxfId="78" dataCellStyle="Comma"/>
    <tableColumn id="18" xr3:uid="{3C83F781-679A-480C-9EA8-B8F11E6AE1B9}" name="2014 _x000a_4th quarter" dataDxfId="77" dataCellStyle="Comma"/>
    <tableColumn id="19" xr3:uid="{957AC7E2-20BA-4161-B88B-7F70D34268F3}" name="2015 _x000a_1st quarter" dataDxfId="76" dataCellStyle="Comma"/>
    <tableColumn id="20" xr3:uid="{C6490CA8-2FC7-45D2-B9D1-6ABAACAFDC6A}" name="2015 _x000a_2nd quarter" dataDxfId="75" dataCellStyle="Comma"/>
    <tableColumn id="21" xr3:uid="{57FE4E5D-FFCE-4772-96F3-F7776406AA64}" name="2015 _x000a_3rd quarter" dataDxfId="74" dataCellStyle="Comma"/>
    <tableColumn id="22" xr3:uid="{B69A7BB5-5F23-4626-8AA8-03C56032DC56}" name="2015 _x000a_4th quarter" dataDxfId="73" dataCellStyle="Comma"/>
    <tableColumn id="23" xr3:uid="{B64D338F-D142-462F-9BB1-C4DEB63E1E77}" name="2016 _x000a_1st quarter" dataDxfId="72" dataCellStyle="Comma"/>
    <tableColumn id="24" xr3:uid="{B0F4474B-B7FA-4922-A256-D4C1E68FBA3E}" name="2016 _x000a_2nd quarter" dataDxfId="71" dataCellStyle="Comma"/>
    <tableColumn id="25" xr3:uid="{1B167DE6-F5B0-4046-9418-35D148932300}" name="2016 _x000a_3rd quarter" dataDxfId="70" dataCellStyle="Comma"/>
    <tableColumn id="26" xr3:uid="{C7F485AD-D7E9-4178-8FFC-4E2E5832E46B}" name="2016 _x000a_4th quarter" dataDxfId="69" dataCellStyle="Comma"/>
    <tableColumn id="27" xr3:uid="{C4878186-9795-4DDE-A9CB-5CA9276D78C9}" name="2017 _x000a_1st quarter" dataDxfId="68" dataCellStyle="Comma"/>
    <tableColumn id="28" xr3:uid="{DC9A1323-CAB5-4F27-B158-9D6D0D251DD8}" name="2017 _x000a_2nd quarter" dataDxfId="67" dataCellStyle="Comma"/>
    <tableColumn id="29" xr3:uid="{2D10B6FF-97AE-48F9-BD23-987B36A508CA}" name="2017 _x000a_3rd quarter" dataDxfId="66" dataCellStyle="Comma"/>
    <tableColumn id="30" xr3:uid="{FF0ACE6E-3867-4DF3-9657-96CA86B5C143}" name="2017 _x000a_4th quarter" dataDxfId="65" dataCellStyle="Comma"/>
    <tableColumn id="31" xr3:uid="{C5B136F1-05E8-480F-ACC3-9D0DD25A24C2}" name="2018 _x000a_1st quarter" dataDxfId="64" dataCellStyle="Comma"/>
    <tableColumn id="32" xr3:uid="{DECD4D9D-4CF1-4683-A2D8-ABA85B3CB7A4}" name="2018 _x000a_2nd quarter" dataDxfId="63" dataCellStyle="Comma"/>
    <tableColumn id="33" xr3:uid="{D908BEDE-DF1E-457F-A341-4C3DCA53F480}" name="2018 _x000a_3rd quarter" dataDxfId="62" dataCellStyle="Comma"/>
    <tableColumn id="34" xr3:uid="{ABA07718-C56D-4602-B4D8-2D2705A8D02A}" name="2018 _x000a_4th quarter" dataDxfId="61" dataCellStyle="Comma"/>
    <tableColumn id="35" xr3:uid="{0BCC82F1-27BD-4398-A13F-1EC41F26EDBC}" name="2019 _x000a_1st quarter" dataDxfId="60" dataCellStyle="Comma"/>
    <tableColumn id="36" xr3:uid="{7FD7E21A-94CF-47D3-BFC0-C8BCD8EEABED}" name="2019 _x000a_2nd quarter" dataDxfId="59" dataCellStyle="Comma"/>
    <tableColumn id="37" xr3:uid="{BE1DF459-176E-456B-BC50-93C653A4CAF7}" name="2019 _x000a_3rd quarter" dataDxfId="58" dataCellStyle="Comma"/>
    <tableColumn id="38" xr3:uid="{A6A05AD9-7249-4595-AF7E-D5D2A36571CA}" name="2019 _x000a_4th quarter" dataDxfId="57" dataCellStyle="Comma"/>
    <tableColumn id="39" xr3:uid="{0B52905A-B3BC-45BA-AB73-7DC8E72716D1}" name="2020 _x000a_1st quarter" dataDxfId="56" dataCellStyle="Comma"/>
    <tableColumn id="40" xr3:uid="{92DE94DB-F876-48F5-B5E8-0A068109725E}" name="2020 _x000a_2nd quarter" dataDxfId="55" dataCellStyle="Comma"/>
    <tableColumn id="41" xr3:uid="{9BB35AF5-BB46-4B3F-922C-E6FE1AC0A505}" name="2020 _x000a_3rd quarter" dataDxfId="54" dataCellStyle="Comma"/>
    <tableColumn id="42" xr3:uid="{7BC191FA-8426-4C2C-8019-AEDC4802BAD7}" name="2020 _x000a_4th quarter" dataDxfId="53" dataCellStyle="Comma"/>
    <tableColumn id="43" xr3:uid="{986E50B5-860B-4995-B99E-FAA2F3992A7A}" name="2021 _x000a_1st quarter" dataDxfId="52" dataCellStyle="Comma"/>
    <tableColumn id="44" xr3:uid="{79A56163-FD62-470D-8110-1FC002A79694}" name="2021 _x000a_2nd quarter" dataDxfId="51" dataCellStyle="Comma"/>
    <tableColumn id="45" xr3:uid="{93E1E5A4-EF82-4D44-9587-B75D36563AE3}" name="2021 _x000a_3rd quarter" dataDxfId="50" dataCellStyle="Comma"/>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EED5996-E7B4-4C0F-AEE8-A196D59C91B0}" name="Renewable_quarterly_load_factors_Wales" displayName="Renewable_quarterly_load_factors_Wales" ref="A33:AS38" totalsRowShown="0" headerRowDxfId="49" dataDxfId="47" headerRowBorderDxfId="48" tableBorderDxfId="46" headerRowCellStyle="Normal 4" dataCellStyle="Percent">
  <autoFilter ref="A33:AS38" xr:uid="{CEED5996-E7B4-4C0F-AEE8-A196D59C91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84A3AA6B-F68A-4998-82C9-B8F4193E3307}" name="LOAD FACTORS (%) [note 10]" dataDxfId="45" dataCellStyle="Normal 3"/>
    <tableColumn id="2" xr3:uid="{401D048C-0FB9-48E3-A389-2AF22F5F5A25}" name="2010 _x000a_4th quarter" dataDxfId="44" dataCellStyle="Percent"/>
    <tableColumn id="3" xr3:uid="{31E289A3-DB25-4C6A-8A92-B1A24AB08F81}" name="2011 _x000a_1st quarter" dataDxfId="43" dataCellStyle="Percent"/>
    <tableColumn id="4" xr3:uid="{37DADF7A-9F5E-4798-A204-C25204E3AA42}" name="2011 _x000a_2nd quarter" dataDxfId="42" dataCellStyle="Percent"/>
    <tableColumn id="5" xr3:uid="{EA60B4C2-3D59-449E-A448-13625B628261}" name="2011 _x000a_3rd quarter" dataDxfId="41" dataCellStyle="Percent"/>
    <tableColumn id="6" xr3:uid="{B6B64BDC-F00D-4B13-A067-E8881B7CA70C}" name="2011 _x000a_4th quarter" dataDxfId="40" dataCellStyle="Percent"/>
    <tableColumn id="7" xr3:uid="{BC051A32-10DF-48F6-ACA7-B84BD34AAEFC}" name="2012 _x000a_1st quarter" dataDxfId="39" dataCellStyle="Percent"/>
    <tableColumn id="8" xr3:uid="{1FD2204C-C976-4291-A983-F43E7855A7B4}" name="2012 _x000a_2nd quarter" dataDxfId="38" dataCellStyle="Percent"/>
    <tableColumn id="9" xr3:uid="{04D699CA-3B80-4BE2-91FD-4ECE04B2454E}" name="2012 _x000a_3rd quarter" dataDxfId="37" dataCellStyle="Percent"/>
    <tableColumn id="10" xr3:uid="{37D9A163-B769-424D-9368-8BD9A0E98F00}" name="2012 _x000a_4th quarter" dataDxfId="36" dataCellStyle="Percent"/>
    <tableColumn id="11" xr3:uid="{36746022-9B61-4668-BA97-30C057FCE83C}" name="2013 _x000a_1st quarter" dataDxfId="35" dataCellStyle="Percent"/>
    <tableColumn id="12" xr3:uid="{68B47C8D-4E21-413A-BF03-A8B4AA0DC870}" name="2013 _x000a_2nd quarter" dataDxfId="34" dataCellStyle="Percent"/>
    <tableColumn id="13" xr3:uid="{91D50313-A5D0-4FE8-A872-0EF21218C3AD}" name="2013 _x000a_3rd quarter" dataDxfId="33" dataCellStyle="Percent"/>
    <tableColumn id="14" xr3:uid="{4405ABD4-09B1-4DD7-A7AA-71A0FC63A205}" name="2013 _x000a_4th quarter" dataDxfId="32" dataCellStyle="Percent"/>
    <tableColumn id="15" xr3:uid="{34F8BAC2-81F4-4054-BC44-FFA29C89B114}" name="2014 _x000a_1st quarter" dataDxfId="31" dataCellStyle="Percent"/>
    <tableColumn id="16" xr3:uid="{446F9F04-34CF-43FB-9ECD-F45E0664F6B9}" name="2014 _x000a_2nd quarter" dataDxfId="30" dataCellStyle="Percent"/>
    <tableColumn id="17" xr3:uid="{066153D9-8E77-42F9-9383-AE1BC5A05C99}" name="2014 _x000a_3rd quarter" dataDxfId="29" dataCellStyle="Percent"/>
    <tableColumn id="18" xr3:uid="{A587A6B6-3670-46FF-9B55-10E38EBFC675}" name="2014 _x000a_4th quarter" dataDxfId="28" dataCellStyle="Percent"/>
    <tableColumn id="19" xr3:uid="{A07507EA-28B2-4A95-B038-0184F9313B0D}" name="2015 _x000a_1st quarter" dataDxfId="27" dataCellStyle="Percent"/>
    <tableColumn id="20" xr3:uid="{A8F71CAF-76CA-458F-90C8-2101E8739341}" name="2015 _x000a_2nd quarter" dataDxfId="26" dataCellStyle="Percent"/>
    <tableColumn id="21" xr3:uid="{F15AC137-6BC1-42FF-B4D1-504BB6EB69F8}" name="2015 _x000a_3rd quarter" dataDxfId="25" dataCellStyle="Percent"/>
    <tableColumn id="22" xr3:uid="{1E88B5F6-FE7E-450B-96AB-C7B70F7CC0A2}" name="2015 _x000a_4th quarter" dataDxfId="24" dataCellStyle="Percent"/>
    <tableColumn id="23" xr3:uid="{D6C997AD-3777-495E-BF7B-2149DB003EBC}" name="2016 _x000a_1st quarter" dataDxfId="23" dataCellStyle="Percent"/>
    <tableColumn id="24" xr3:uid="{AF81A43B-D73B-4C1B-AE7C-8BE16F2AF63F}" name="2016 _x000a_2nd quarter" dataDxfId="22" dataCellStyle="Percent"/>
    <tableColumn id="25" xr3:uid="{3AA01925-B445-4CF7-9B23-AAA4FFC4D83F}" name="2016 _x000a_3rd quarter" dataDxfId="21" dataCellStyle="Percent"/>
    <tableColumn id="26" xr3:uid="{1D9814EC-BE84-4C5A-9034-C70556CD8A48}" name="2016 _x000a_4th quarter" dataDxfId="20" dataCellStyle="Percent"/>
    <tableColumn id="27" xr3:uid="{CE978CD8-2CE8-4821-9819-987B2DF5E4D6}" name="2017 _x000a_1st quarter" dataDxfId="19" dataCellStyle="Percent"/>
    <tableColumn id="28" xr3:uid="{EAB792E9-3F3F-45CD-84AC-BC7C78067E81}" name="2017 _x000a_2nd quarter" dataDxfId="18" dataCellStyle="Percent"/>
    <tableColumn id="29" xr3:uid="{838CFACA-4C36-4433-9260-798A51F702DA}" name="2017 _x000a_3rd quarter" dataDxfId="17" dataCellStyle="Percent"/>
    <tableColumn id="30" xr3:uid="{313D63EF-3D8C-4A65-A904-9DEA9D8C5E20}" name="2017 _x000a_4th quarter" dataDxfId="16" dataCellStyle="Percent"/>
    <tableColumn id="31" xr3:uid="{B832A259-2B85-4870-BB09-CA7E89F36C5A}" name="2018 _x000a_1st quarter" dataDxfId="15" dataCellStyle="Percent"/>
    <tableColumn id="32" xr3:uid="{A9413210-1838-4786-BE4D-A633B13EF455}" name="2018 _x000a_2nd quarter" dataDxfId="14" dataCellStyle="Percent"/>
    <tableColumn id="33" xr3:uid="{9125AC25-7F53-4CED-90B3-7654F81A9362}" name="2018 _x000a_3rd quarter" dataDxfId="13" dataCellStyle="Percent"/>
    <tableColumn id="34" xr3:uid="{D08DE3B8-0F7F-42DA-9C6A-F36433E196DE}" name="2018 _x000a_4th quarter" dataDxfId="12" dataCellStyle="Percent"/>
    <tableColumn id="35" xr3:uid="{1A77B1A5-790F-4681-BD5B-95C5AE491FE2}" name="2019 _x000a_1st quarter" dataDxfId="11" dataCellStyle="Percent"/>
    <tableColumn id="36" xr3:uid="{F11B1386-57F0-4091-A55F-C9E0E6C5D9D6}" name="2019 _x000a_2nd quarter" dataDxfId="10" dataCellStyle="Percent"/>
    <tableColumn id="37" xr3:uid="{9ED1899D-2366-470D-A77F-0082D28E5AE7}" name="2019 _x000a_3rd quarter" dataDxfId="9" dataCellStyle="Percent"/>
    <tableColumn id="38" xr3:uid="{F18D4C40-E70E-4701-A508-55A327ADA722}" name="2019 _x000a_4th quarter" dataDxfId="8" dataCellStyle="Percent"/>
    <tableColumn id="39" xr3:uid="{F3EC948D-CA0B-483B-A788-23D5CA250A18}" name="2020 _x000a_1st quarter" dataDxfId="7" dataCellStyle="Percent"/>
    <tableColumn id="40" xr3:uid="{7D41923E-A948-4383-9087-94A8A0419994}" name="2020 _x000a_2nd quarter" dataDxfId="6" dataCellStyle="Percent"/>
    <tableColumn id="41" xr3:uid="{2D0C5BAE-BACD-4C2F-A8DB-F9BEE8AC461E}" name="2020 _x000a_3rd quarter" dataDxfId="5" dataCellStyle="Percent"/>
    <tableColumn id="42" xr3:uid="{C8057D60-AEF9-4E76-8C22-F2D5C8034DBB}" name="2020 _x000a_4th quarter" dataDxfId="4" dataCellStyle="Percent"/>
    <tableColumn id="43" xr3:uid="{4735E10F-4C41-4DAF-BD65-B51FF5BCB992}" name="2021 _x000a_1st quarter" dataDxfId="3" dataCellStyle="Percent"/>
    <tableColumn id="44" xr3:uid="{9DFD92B1-0CC3-4232-A5A9-C3414262FB05}" name="2021 _x000a_2nd quarter" dataDxfId="2" dataCellStyle="Percent"/>
    <tableColumn id="45" xr3:uid="{EC7EB755-A1E5-402B-8D87-9C1106AC00A3}" name="2021 _x000a_3rd quarter" dataDxfId="1" dataCellStyle="Perc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renewable-energy-statistics-data-sources-and-methodologies" TargetMode="External"/><Relationship Id="rId7" Type="http://schemas.openxmlformats.org/officeDocument/2006/relationships/hyperlink" Target="mailto:energy.stats@beis.gov.uk" TargetMode="External"/><Relationship Id="rId2" Type="http://schemas.openxmlformats.org/officeDocument/2006/relationships/hyperlink" Target="https://www.gov.uk/government/collections/energy-trends" TargetMode="External"/><Relationship Id="rId1" Type="http://schemas.openxmlformats.org/officeDocument/2006/relationships/hyperlink" Target="mailto:newsdesk@beis.gov.uk" TargetMode="External"/><Relationship Id="rId6" Type="http://schemas.openxmlformats.org/officeDocument/2006/relationships/hyperlink" Target="mailto:renewablesstatistics@beis.gov.uk" TargetMode="External"/><Relationship Id="rId5" Type="http://schemas.openxmlformats.org/officeDocument/2006/relationships/hyperlink" Target="https://www.gov.uk/government/statistics/digest-of-uk-energy-statistics-dukes-2019" TargetMode="External"/><Relationship Id="rId4" Type="http://schemas.openxmlformats.org/officeDocument/2006/relationships/hyperlink" Target="https://www.gov.uk/government/publications/beis-standards-for-official-statistics/statistical-revisions-polic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gov.uk/government/statistics/regional-renewable-statistics" TargetMode="External"/><Relationship Id="rId1" Type="http://schemas.openxmlformats.org/officeDocument/2006/relationships/hyperlink" Target="https://www.gov.uk/government/statistics/solar-photovoltaics-deployment"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6.bin"/><Relationship Id="rId5" Type="http://schemas.openxmlformats.org/officeDocument/2006/relationships/table" Target="../tables/table10.xml"/><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7.bin"/><Relationship Id="rId5" Type="http://schemas.openxmlformats.org/officeDocument/2006/relationships/table" Target="../tables/table14.xml"/><Relationship Id="rId4"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 Id="rId4"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9.bin"/><Relationship Id="rId4"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0.bin"/><Relationship Id="rId4"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11.bin"/><Relationship Id="rId4" Type="http://schemas.openxmlformats.org/officeDocument/2006/relationships/table" Target="../tables/table2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2.bin"/><Relationship Id="rId4" Type="http://schemas.openxmlformats.org/officeDocument/2006/relationships/table" Target="../tables/table2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13.bin"/><Relationship Id="rId4" Type="http://schemas.openxmlformats.org/officeDocument/2006/relationships/table" Target="../tables/table32.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4.bin"/><Relationship Id="rId4" Type="http://schemas.openxmlformats.org/officeDocument/2006/relationships/table" Target="../tables/table3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15.bin"/><Relationship Id="rId4" Type="http://schemas.openxmlformats.org/officeDocument/2006/relationships/table" Target="../tables/table38.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29"/>
  <sheetViews>
    <sheetView showGridLines="0" tabSelected="1" zoomScaleNormal="100" workbookViewId="0"/>
  </sheetViews>
  <sheetFormatPr defaultRowHeight="20.149999999999999" customHeight="1" x14ac:dyDescent="0.25"/>
  <cols>
    <col min="1" max="1" width="151.453125" customWidth="1"/>
  </cols>
  <sheetData>
    <row r="1" spans="1:1" ht="45" customHeight="1" x14ac:dyDescent="0.25">
      <c r="A1" s="173" t="s">
        <v>31</v>
      </c>
    </row>
    <row r="2" spans="1:1" ht="45" customHeight="1" x14ac:dyDescent="0.25">
      <c r="A2" s="65" t="s">
        <v>311</v>
      </c>
    </row>
    <row r="3" spans="1:1" ht="30" customHeight="1" x14ac:dyDescent="0.55000000000000004">
      <c r="A3" s="66" t="s">
        <v>199</v>
      </c>
    </row>
    <row r="4" spans="1:1" ht="45" customHeight="1" x14ac:dyDescent="0.25">
      <c r="A4" s="72" t="s">
        <v>349</v>
      </c>
    </row>
    <row r="5" spans="1:1" ht="30" customHeight="1" x14ac:dyDescent="0.5">
      <c r="A5" s="329" t="s">
        <v>200</v>
      </c>
    </row>
    <row r="6" spans="1:1" ht="20.149999999999999" customHeight="1" x14ac:dyDescent="0.25">
      <c r="A6" s="72" t="s">
        <v>350</v>
      </c>
    </row>
    <row r="7" spans="1:1" ht="30" customHeight="1" x14ac:dyDescent="0.5">
      <c r="A7" s="329" t="s">
        <v>201</v>
      </c>
    </row>
    <row r="8" spans="1:1" ht="45" customHeight="1" x14ac:dyDescent="0.25">
      <c r="A8" s="72" t="s">
        <v>341</v>
      </c>
    </row>
    <row r="9" spans="1:1" ht="30" customHeight="1" x14ac:dyDescent="0.5">
      <c r="A9" s="169" t="s">
        <v>202</v>
      </c>
    </row>
    <row r="10" spans="1:1" ht="45" customHeight="1" x14ac:dyDescent="0.25">
      <c r="A10" s="65" t="s">
        <v>203</v>
      </c>
    </row>
    <row r="11" spans="1:1" ht="20.149999999999999" customHeight="1" x14ac:dyDescent="0.25">
      <c r="A11" s="73" t="s">
        <v>204</v>
      </c>
    </row>
    <row r="12" spans="1:1" ht="45" customHeight="1" x14ac:dyDescent="0.25">
      <c r="A12" s="65" t="s">
        <v>205</v>
      </c>
    </row>
    <row r="13" spans="1:1" ht="45" customHeight="1" x14ac:dyDescent="0.25">
      <c r="A13" s="65" t="s">
        <v>206</v>
      </c>
    </row>
    <row r="14" spans="1:1" ht="20.149999999999999" customHeight="1" x14ac:dyDescent="0.25">
      <c r="A14" s="65" t="s">
        <v>207</v>
      </c>
    </row>
    <row r="15" spans="1:1" ht="20.149999999999999" customHeight="1" x14ac:dyDescent="0.25">
      <c r="A15" s="73" t="s">
        <v>208</v>
      </c>
    </row>
    <row r="16" spans="1:1" ht="20.149999999999999" customHeight="1" x14ac:dyDescent="0.25">
      <c r="A16" s="73" t="s">
        <v>215</v>
      </c>
    </row>
    <row r="17" spans="1:1" ht="20.149999999999999" customHeight="1" x14ac:dyDescent="0.25">
      <c r="A17" s="73" t="s">
        <v>209</v>
      </c>
    </row>
    <row r="18" spans="1:1" ht="20.149999999999999" customHeight="1" x14ac:dyDescent="0.25">
      <c r="A18" s="73" t="s">
        <v>210</v>
      </c>
    </row>
    <row r="19" spans="1:1" ht="30" customHeight="1" x14ac:dyDescent="0.5">
      <c r="A19" s="169" t="s">
        <v>211</v>
      </c>
    </row>
    <row r="20" spans="1:1" ht="20.149999999999999" customHeight="1" x14ac:dyDescent="0.35">
      <c r="A20" s="171" t="s">
        <v>212</v>
      </c>
    </row>
    <row r="21" spans="1:1" ht="20.149999999999999" customHeight="1" x14ac:dyDescent="0.25">
      <c r="A21" s="65" t="s">
        <v>217</v>
      </c>
    </row>
    <row r="22" spans="1:1" ht="20.149999999999999" customHeight="1" x14ac:dyDescent="0.25">
      <c r="A22" s="73" t="s">
        <v>85</v>
      </c>
    </row>
    <row r="23" spans="1:1" ht="20.149999999999999" customHeight="1" x14ac:dyDescent="0.25">
      <c r="A23" s="65" t="s">
        <v>216</v>
      </c>
    </row>
    <row r="24" spans="1:1" ht="20.149999999999999" customHeight="1" x14ac:dyDescent="0.35">
      <c r="A24" s="171" t="s">
        <v>213</v>
      </c>
    </row>
    <row r="25" spans="1:1" ht="20.149999999999999" customHeight="1" x14ac:dyDescent="0.25">
      <c r="A25" s="80" t="s">
        <v>102</v>
      </c>
    </row>
    <row r="26" spans="1:1" ht="20.149999999999999" customHeight="1" x14ac:dyDescent="0.25">
      <c r="A26" s="170" t="s">
        <v>214</v>
      </c>
    </row>
    <row r="27" spans="1:1" ht="20.149999999999999" customHeight="1" x14ac:dyDescent="0.35">
      <c r="A27" s="76"/>
    </row>
    <row r="28" spans="1:1" ht="20.149999999999999" customHeight="1" x14ac:dyDescent="0.3">
      <c r="A28" s="172"/>
    </row>
    <row r="29" spans="1:1" ht="20.149999999999999" customHeight="1" x14ac:dyDescent="0.3">
      <c r="A29" s="172"/>
    </row>
  </sheetData>
  <hyperlinks>
    <hyperlink ref="A25" r:id="rId1" xr:uid="{00000000-0004-0000-0200-000000000000}"/>
    <hyperlink ref="A15" r:id="rId2" display="Energy trends publication (opens in a new window) " xr:uid="{00000000-0004-0000-0200-000001000000}"/>
    <hyperlink ref="A16" r:id="rId3" xr:uid="{00000000-0004-0000-0200-000002000000}"/>
    <hyperlink ref="A17" r:id="rId4" location="energy-statistics" xr:uid="{00000000-0004-0000-0200-000003000000}"/>
    <hyperlink ref="A18" r:id="rId5" xr:uid="{00000000-0004-0000-0200-000004000000}"/>
    <hyperlink ref="A22" r:id="rId6" xr:uid="{00000000-0004-0000-0200-000005000000}"/>
    <hyperlink ref="A11" r:id="rId7" xr:uid="{DD30D07B-2887-4418-948E-60124AA92247}"/>
  </hyperlinks>
  <pageMargins left="0.7" right="0.7" top="0.75" bottom="0.75" header="0.3" footer="0.3"/>
  <pageSetup paperSize="9" orientation="portrait"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5"/>
  <dimension ref="A1:B19"/>
  <sheetViews>
    <sheetView showGridLines="0" zoomScaleNormal="100" workbookViewId="0"/>
  </sheetViews>
  <sheetFormatPr defaultColWidth="9.1796875" defaultRowHeight="12.5" x14ac:dyDescent="0.25"/>
  <cols>
    <col min="1" max="1" width="110" customWidth="1"/>
    <col min="2" max="2" width="100.1796875" customWidth="1"/>
  </cols>
  <sheetData>
    <row r="1" spans="1:2" ht="45" customHeight="1" x14ac:dyDescent="0.25">
      <c r="A1" s="74" t="s">
        <v>76</v>
      </c>
    </row>
    <row r="2" spans="1:2" ht="20.149999999999999" customHeight="1" x14ac:dyDescent="0.25">
      <c r="A2" s="68" t="s">
        <v>250</v>
      </c>
    </row>
    <row r="3" spans="1:2" ht="20.149999999999999" customHeight="1" x14ac:dyDescent="0.25">
      <c r="A3" s="71" t="s">
        <v>251</v>
      </c>
    </row>
    <row r="4" spans="1:2" ht="30" customHeight="1" x14ac:dyDescent="0.5">
      <c r="A4" s="77" t="s">
        <v>307</v>
      </c>
      <c r="B4" s="67" t="s">
        <v>308</v>
      </c>
    </row>
    <row r="5" spans="1:2" ht="20.149999999999999" customHeight="1" x14ac:dyDescent="0.25">
      <c r="A5" s="81" t="s">
        <v>254</v>
      </c>
      <c r="B5" s="80" t="s">
        <v>252</v>
      </c>
    </row>
    <row r="6" spans="1:2" ht="20.149999999999999" customHeight="1" x14ac:dyDescent="0.25">
      <c r="A6" s="81" t="s">
        <v>255</v>
      </c>
      <c r="B6" s="80" t="s">
        <v>76</v>
      </c>
    </row>
    <row r="7" spans="1:2" ht="20.149999999999999" customHeight="1" x14ac:dyDescent="0.25">
      <c r="A7" s="81" t="s">
        <v>267</v>
      </c>
      <c r="B7" s="80" t="s">
        <v>253</v>
      </c>
    </row>
    <row r="8" spans="1:2" ht="20.149999999999999" customHeight="1" x14ac:dyDescent="0.25">
      <c r="A8" s="83" t="s">
        <v>266</v>
      </c>
      <c r="B8" s="82" t="s">
        <v>223</v>
      </c>
    </row>
    <row r="9" spans="1:2" ht="20.149999999999999" customHeight="1" x14ac:dyDescent="0.25">
      <c r="A9" s="79" t="s">
        <v>256</v>
      </c>
      <c r="B9" s="78" t="s">
        <v>75</v>
      </c>
    </row>
    <row r="10" spans="1:2" ht="20.149999999999999" customHeight="1" x14ac:dyDescent="0.25">
      <c r="A10" s="79" t="s">
        <v>257</v>
      </c>
      <c r="B10" s="78" t="s">
        <v>74</v>
      </c>
    </row>
    <row r="11" spans="1:2" ht="20.149999999999999" customHeight="1" x14ac:dyDescent="0.25">
      <c r="A11" s="79" t="s">
        <v>306</v>
      </c>
      <c r="B11" s="78" t="s">
        <v>19</v>
      </c>
    </row>
    <row r="12" spans="1:2" ht="20.149999999999999" customHeight="1" x14ac:dyDescent="0.25">
      <c r="A12" s="79" t="s">
        <v>262</v>
      </c>
      <c r="B12" s="78" t="s">
        <v>73</v>
      </c>
    </row>
    <row r="13" spans="1:2" ht="20.149999999999999" customHeight="1" x14ac:dyDescent="0.25">
      <c r="A13" s="79" t="s">
        <v>258</v>
      </c>
      <c r="B13" s="78" t="s">
        <v>72</v>
      </c>
    </row>
    <row r="14" spans="1:2" ht="20.149999999999999" customHeight="1" x14ac:dyDescent="0.25">
      <c r="A14" s="79" t="s">
        <v>263</v>
      </c>
      <c r="B14" s="78" t="s">
        <v>71</v>
      </c>
    </row>
    <row r="15" spans="1:2" ht="20.149999999999999" customHeight="1" x14ac:dyDescent="0.25">
      <c r="A15" s="79" t="s">
        <v>259</v>
      </c>
      <c r="B15" s="78" t="s">
        <v>70</v>
      </c>
    </row>
    <row r="16" spans="1:2" ht="20.149999999999999" customHeight="1" x14ac:dyDescent="0.25">
      <c r="A16" s="79" t="s">
        <v>264</v>
      </c>
      <c r="B16" s="78" t="s">
        <v>69</v>
      </c>
    </row>
    <row r="17" spans="1:2" ht="20.149999999999999" customHeight="1" x14ac:dyDescent="0.25">
      <c r="A17" s="79" t="s">
        <v>260</v>
      </c>
      <c r="B17" s="78" t="s">
        <v>68</v>
      </c>
    </row>
    <row r="18" spans="1:2" ht="20.149999999999999" customHeight="1" x14ac:dyDescent="0.25">
      <c r="A18" s="79" t="s">
        <v>265</v>
      </c>
      <c r="B18" s="78" t="s">
        <v>67</v>
      </c>
    </row>
    <row r="19" spans="1:2" ht="15.5" x14ac:dyDescent="0.25">
      <c r="A19" s="79" t="s">
        <v>261</v>
      </c>
      <c r="B19" s="78" t="s">
        <v>66</v>
      </c>
    </row>
  </sheetData>
  <hyperlinks>
    <hyperlink ref="B8" location="Notes!A1" display="Notes" xr:uid="{12754B75-6EF2-43FA-B863-29270432C9CF}"/>
    <hyperlink ref="B19" location="'Wales - Qtr'!A1" display="Wales - Quarter" xr:uid="{00000000-0004-0000-0000-00000D000000}"/>
    <hyperlink ref="B17" location="'Scotland - Qtr'!A1" display="Scotland - Quarter" xr:uid="{00000000-0004-0000-0000-00000C000000}"/>
    <hyperlink ref="B15" location="'Northern Ireland - Qtr'!A1" display="Northern Ireland - Quarter" xr:uid="{00000000-0004-0000-0000-00000B000000}"/>
    <hyperlink ref="B18" location="'Wales- Annual'!A1" display="Wales - Annual" xr:uid="{00000000-0004-0000-0000-00000A000000}"/>
    <hyperlink ref="B16" location="'Scotland- Annual'!A1" display="Scotland - Annual" xr:uid="{00000000-0004-0000-0000-000009000000}"/>
    <hyperlink ref="B14" location="'Northern Ireland- Annual'!A1" display="Northern Ireland - Annual" xr:uid="{00000000-0004-0000-0000-000008000000}"/>
    <hyperlink ref="B13" location="'England - Qtr'!A1" display="England - Quarter" xr:uid="{00000000-0004-0000-0000-000007000000}"/>
    <hyperlink ref="B12" location="'England - Annual'!A1" display="England - Annual" xr:uid="{00000000-0004-0000-0000-000006000000}"/>
    <hyperlink ref="B9" location="'Main Table'!A1" display="Main table" xr:uid="{00000000-0004-0000-0000-000005000000}"/>
    <hyperlink ref="B11" location="Quarter!A1" display="Quarter" xr:uid="{00000000-0004-0000-0000-000004000000}"/>
    <hyperlink ref="B10" location="Annual!A1" display="Annual " xr:uid="{00000000-0004-0000-0000-000003000000}"/>
    <hyperlink ref="B7" location="Commentary!A1" display="Commentary" xr:uid="{00000000-0004-0000-0000-000002000000}"/>
    <hyperlink ref="B6" location="Contents!A1" display="Contents " xr:uid="{00000000-0004-0000-0000-000001000000}"/>
    <hyperlink ref="B5" location="'Cover Sheet'!A1" display="Cover Sheet " xr:uid="{00000000-0004-0000-0000-000000000000}"/>
  </hyperlink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7"/>
  <dimension ref="A1:B18"/>
  <sheetViews>
    <sheetView showGridLines="0" workbookViewId="0"/>
  </sheetViews>
  <sheetFormatPr defaultColWidth="9.1796875" defaultRowHeight="15.5" x14ac:dyDescent="0.25"/>
  <cols>
    <col min="1" max="1" width="10" style="70" customWidth="1"/>
    <col min="2" max="2" width="150.7265625" style="70" customWidth="1"/>
    <col min="3" max="16384" width="9.1796875" style="70"/>
  </cols>
  <sheetData>
    <row r="1" spans="1:2" ht="45" customHeight="1" x14ac:dyDescent="0.25">
      <c r="A1" s="74" t="s">
        <v>223</v>
      </c>
    </row>
    <row r="2" spans="1:2" s="71" customFormat="1" ht="20.149999999999999" customHeight="1" x14ac:dyDescent="0.25">
      <c r="A2" s="71" t="s">
        <v>224</v>
      </c>
    </row>
    <row r="3" spans="1:2" s="71" customFormat="1" ht="20.149999999999999" customHeight="1" x14ac:dyDescent="0.25">
      <c r="A3" s="71" t="s">
        <v>318</v>
      </c>
    </row>
    <row r="4" spans="1:2" s="71" customFormat="1" ht="30" customHeight="1" x14ac:dyDescent="0.5">
      <c r="A4" s="67" t="s">
        <v>225</v>
      </c>
      <c r="B4" s="67" t="s">
        <v>226</v>
      </c>
    </row>
    <row r="5" spans="1:2" s="76" customFormat="1" ht="20.149999999999999" customHeight="1" x14ac:dyDescent="0.35">
      <c r="A5" s="72" t="s">
        <v>227</v>
      </c>
      <c r="B5" s="75" t="s">
        <v>231</v>
      </c>
    </row>
    <row r="6" spans="1:2" s="76" customFormat="1" ht="20.149999999999999" customHeight="1" x14ac:dyDescent="0.35">
      <c r="A6" s="72" t="s">
        <v>228</v>
      </c>
      <c r="B6" s="75" t="s">
        <v>232</v>
      </c>
    </row>
    <row r="7" spans="1:2" s="76" customFormat="1" x14ac:dyDescent="0.35">
      <c r="A7" s="72" t="s">
        <v>229</v>
      </c>
      <c r="B7" s="75" t="s">
        <v>249</v>
      </c>
    </row>
    <row r="8" spans="1:2" s="76" customFormat="1" ht="31" x14ac:dyDescent="0.35">
      <c r="A8" s="72" t="s">
        <v>230</v>
      </c>
      <c r="B8" s="75" t="s">
        <v>233</v>
      </c>
    </row>
    <row r="9" spans="1:2" s="76" customFormat="1" ht="31" x14ac:dyDescent="0.35">
      <c r="A9" s="72" t="s">
        <v>241</v>
      </c>
      <c r="B9" s="75" t="s">
        <v>240</v>
      </c>
    </row>
    <row r="10" spans="1:2" s="76" customFormat="1" ht="31" x14ac:dyDescent="0.35">
      <c r="A10" s="72" t="s">
        <v>242</v>
      </c>
      <c r="B10" s="75" t="s">
        <v>239</v>
      </c>
    </row>
    <row r="11" spans="1:2" s="76" customFormat="1" x14ac:dyDescent="0.35">
      <c r="A11" s="72" t="s">
        <v>243</v>
      </c>
      <c r="B11" s="75" t="s">
        <v>238</v>
      </c>
    </row>
    <row r="12" spans="1:2" s="76" customFormat="1" x14ac:dyDescent="0.35">
      <c r="A12" s="72" t="s">
        <v>244</v>
      </c>
      <c r="B12" s="75" t="s">
        <v>237</v>
      </c>
    </row>
    <row r="13" spans="1:2" s="76" customFormat="1" x14ac:dyDescent="0.35">
      <c r="A13" s="72" t="s">
        <v>245</v>
      </c>
      <c r="B13" s="75" t="s">
        <v>310</v>
      </c>
    </row>
    <row r="14" spans="1:2" s="76" customFormat="1" ht="46.5" x14ac:dyDescent="0.35">
      <c r="A14" s="72" t="s">
        <v>246</v>
      </c>
      <c r="B14" s="75" t="s">
        <v>236</v>
      </c>
    </row>
    <row r="15" spans="1:2" s="76" customFormat="1" x14ac:dyDescent="0.35">
      <c r="A15" s="72" t="s">
        <v>247</v>
      </c>
      <c r="B15" s="53" t="s">
        <v>235</v>
      </c>
    </row>
    <row r="16" spans="1:2" s="76" customFormat="1" x14ac:dyDescent="0.35">
      <c r="A16" s="72" t="s">
        <v>248</v>
      </c>
      <c r="B16" s="53" t="s">
        <v>234</v>
      </c>
    </row>
    <row r="17" spans="1:2" x14ac:dyDescent="0.25">
      <c r="A17" s="89" t="s">
        <v>277</v>
      </c>
      <c r="B17" s="90" t="s">
        <v>309</v>
      </c>
    </row>
    <row r="18" spans="1:2" x14ac:dyDescent="0.25">
      <c r="A18" s="89" t="s">
        <v>289</v>
      </c>
      <c r="B18" s="90" t="s">
        <v>288</v>
      </c>
    </row>
  </sheetData>
  <phoneticPr fontId="7"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6"/>
  <dimension ref="A1:A18"/>
  <sheetViews>
    <sheetView showGridLines="0" workbookViewId="0"/>
  </sheetViews>
  <sheetFormatPr defaultColWidth="9.1796875" defaultRowHeight="15.5" x14ac:dyDescent="0.25"/>
  <cols>
    <col min="1" max="1" width="150.54296875" style="70" customWidth="1"/>
    <col min="2" max="16384" width="9.1796875" style="70"/>
  </cols>
  <sheetData>
    <row r="1" spans="1:1" ht="45" customHeight="1" x14ac:dyDescent="0.25">
      <c r="A1" s="324" t="s">
        <v>218</v>
      </c>
    </row>
    <row r="2" spans="1:1" ht="30" customHeight="1" x14ac:dyDescent="0.5">
      <c r="A2" s="325" t="s">
        <v>219</v>
      </c>
    </row>
    <row r="3" spans="1:1" ht="30" customHeight="1" x14ac:dyDescent="0.45">
      <c r="A3" s="342" t="s">
        <v>347</v>
      </c>
    </row>
    <row r="4" spans="1:1" s="71" customFormat="1" ht="77.5" x14ac:dyDescent="0.25">
      <c r="A4" s="326" t="s">
        <v>348</v>
      </c>
    </row>
    <row r="5" spans="1:1" ht="30" customHeight="1" x14ac:dyDescent="0.45">
      <c r="A5" s="342" t="s">
        <v>344</v>
      </c>
    </row>
    <row r="6" spans="1:1" ht="64" customHeight="1" x14ac:dyDescent="0.25">
      <c r="A6" s="326" t="s">
        <v>346</v>
      </c>
    </row>
    <row r="7" spans="1:1" ht="30" customHeight="1" x14ac:dyDescent="0.45">
      <c r="A7" s="342" t="s">
        <v>343</v>
      </c>
    </row>
    <row r="8" spans="1:1" x14ac:dyDescent="0.25">
      <c r="A8" s="326" t="s">
        <v>342</v>
      </c>
    </row>
    <row r="9" spans="1:1" ht="30" customHeight="1" x14ac:dyDescent="0.45">
      <c r="A9" s="342" t="s">
        <v>345</v>
      </c>
    </row>
    <row r="10" spans="1:1" x14ac:dyDescent="0.25">
      <c r="A10" s="326" t="s">
        <v>340</v>
      </c>
    </row>
    <row r="11" spans="1:1" ht="30" customHeight="1" x14ac:dyDescent="0.5">
      <c r="A11" s="327" t="s">
        <v>108</v>
      </c>
    </row>
    <row r="12" spans="1:1" x14ac:dyDescent="0.25">
      <c r="A12" s="72" t="s">
        <v>339</v>
      </c>
    </row>
    <row r="13" spans="1:1" ht="30" customHeight="1" x14ac:dyDescent="0.5">
      <c r="A13" s="327" t="s">
        <v>105</v>
      </c>
    </row>
    <row r="14" spans="1:1" ht="105" customHeight="1" x14ac:dyDescent="0.25">
      <c r="A14" s="326" t="s">
        <v>109</v>
      </c>
    </row>
    <row r="15" spans="1:1" x14ac:dyDescent="0.25">
      <c r="A15" s="73" t="s">
        <v>220</v>
      </c>
    </row>
    <row r="16" spans="1:1" ht="30" customHeight="1" x14ac:dyDescent="0.5">
      <c r="A16" s="69" t="s">
        <v>110</v>
      </c>
    </row>
    <row r="17" spans="1:1" ht="120" customHeight="1" x14ac:dyDescent="0.25">
      <c r="A17" s="70" t="s">
        <v>221</v>
      </c>
    </row>
    <row r="18" spans="1:1" x14ac:dyDescent="0.25">
      <c r="A18" s="73" t="s">
        <v>222</v>
      </c>
    </row>
  </sheetData>
  <hyperlinks>
    <hyperlink ref="A15" r:id="rId1" xr:uid="{00000000-0004-0000-0400-000000000000}"/>
    <hyperlink ref="A18" r:id="rId2" xr:uid="{00000000-0004-0000-0400-000001000000}"/>
  </hyperlinks>
  <pageMargins left="0.7" right="0.7" top="0.75" bottom="0.75" header="0.3" footer="0.3"/>
  <pageSetup paperSize="9"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BJ79"/>
  <sheetViews>
    <sheetView showGridLines="0" zoomScaleNormal="100" workbookViewId="0">
      <pane xSplit="1" ySplit="7" topLeftCell="G8" activePane="bottomRight" state="frozen"/>
      <selection pane="topRight" activeCell="B1" sqref="B1"/>
      <selection pane="bottomLeft" activeCell="A8" sqref="A8"/>
      <selection pane="bottomRight"/>
    </sheetView>
  </sheetViews>
  <sheetFormatPr defaultColWidth="9.1796875" defaultRowHeight="20.149999999999999" customHeight="1" x14ac:dyDescent="0.25"/>
  <cols>
    <col min="1" max="1" width="60.54296875" style="119" customWidth="1"/>
    <col min="2" max="3" width="13.54296875" style="119" customWidth="1"/>
    <col min="4" max="4" width="13.54296875" style="120" customWidth="1"/>
    <col min="5" max="14" width="13.54296875" style="119" customWidth="1"/>
    <col min="15" max="15" width="10.81640625" style="119" bestFit="1" customWidth="1"/>
    <col min="16" max="16" width="13.1796875" style="119" bestFit="1" customWidth="1"/>
    <col min="17" max="17" width="12.81640625" style="119" bestFit="1" customWidth="1"/>
    <col min="18" max="62" width="9.1796875" style="119"/>
    <col min="63" max="16384" width="9.1796875" style="121"/>
  </cols>
  <sheetData>
    <row r="1" spans="1:62" s="96" customFormat="1" ht="45" customHeight="1" x14ac:dyDescent="0.25">
      <c r="A1" s="95" t="s">
        <v>319</v>
      </c>
      <c r="B1" s="95"/>
      <c r="C1" s="95"/>
      <c r="D1" s="243"/>
      <c r="E1" s="95"/>
      <c r="F1" s="95"/>
      <c r="G1" s="95"/>
      <c r="H1" s="95"/>
      <c r="I1" s="95"/>
      <c r="J1" s="95"/>
      <c r="K1" s="95"/>
      <c r="L1" s="95"/>
      <c r="M1" s="95"/>
      <c r="N1" s="143"/>
      <c r="O1" s="95"/>
      <c r="P1" s="95"/>
      <c r="Q1" s="95"/>
      <c r="R1" s="95"/>
      <c r="S1" s="95"/>
      <c r="T1" s="95"/>
      <c r="U1" s="95"/>
      <c r="V1" s="95"/>
      <c r="W1" s="95"/>
      <c r="X1" s="95"/>
      <c r="Y1" s="95"/>
      <c r="Z1" s="95"/>
      <c r="AA1" s="95"/>
      <c r="AB1" s="95"/>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row>
    <row r="2" spans="1:62" s="71" customFormat="1" ht="20.149999999999999" customHeight="1" x14ac:dyDescent="0.25">
      <c r="A2" s="71" t="s">
        <v>293</v>
      </c>
    </row>
    <row r="3" spans="1:62" s="71" customFormat="1" ht="20.149999999999999" customHeight="1" x14ac:dyDescent="0.25">
      <c r="A3" s="71" t="s">
        <v>327</v>
      </c>
    </row>
    <row r="4" spans="1:62" s="71" customFormat="1" ht="20.149999999999999" customHeight="1" x14ac:dyDescent="0.25">
      <c r="A4" s="71" t="s">
        <v>325</v>
      </c>
    </row>
    <row r="5" spans="1:62" s="71" customFormat="1" ht="20.149999999999999" customHeight="1" x14ac:dyDescent="0.25">
      <c r="A5" s="71" t="s">
        <v>326</v>
      </c>
    </row>
    <row r="6" spans="1:62" s="71" customFormat="1" ht="20.149999999999999" customHeight="1" x14ac:dyDescent="0.25">
      <c r="A6" s="71" t="s">
        <v>328</v>
      </c>
    </row>
    <row r="7" spans="1:62" s="57" customFormat="1" ht="60" customHeight="1" x14ac:dyDescent="0.25">
      <c r="A7" s="275" t="s">
        <v>321</v>
      </c>
      <c r="B7" s="272" t="s">
        <v>139</v>
      </c>
      <c r="C7" s="272" t="s">
        <v>140</v>
      </c>
      <c r="D7" s="273" t="s">
        <v>137</v>
      </c>
      <c r="E7" s="316" t="s">
        <v>115</v>
      </c>
      <c r="F7" s="317" t="s">
        <v>116</v>
      </c>
      <c r="G7" s="316" t="s">
        <v>117</v>
      </c>
      <c r="H7" s="316" t="s">
        <v>118</v>
      </c>
      <c r="I7" s="316" t="s">
        <v>119</v>
      </c>
      <c r="J7" s="316" t="s">
        <v>120</v>
      </c>
      <c r="K7" s="316" t="s">
        <v>121</v>
      </c>
      <c r="L7" s="316" t="s">
        <v>138</v>
      </c>
      <c r="M7" s="316" t="s">
        <v>337</v>
      </c>
      <c r="N7" s="273" t="s">
        <v>320</v>
      </c>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row>
    <row r="8" spans="1:62" s="57" customFormat="1" ht="20.149999999999999" customHeight="1" x14ac:dyDescent="0.25">
      <c r="A8" s="267" t="s">
        <v>4</v>
      </c>
      <c r="B8" s="180">
        <f ca="1">INDIRECT(Calculation_HIDE!N8,FALSE)</f>
        <v>13993.659999999998</v>
      </c>
      <c r="C8" s="180">
        <f ca="1">INDIRECT(Calculation_HIDE!O8,FALSE)</f>
        <v>14101.94</v>
      </c>
      <c r="D8" s="305">
        <f t="shared" ref="D8:D9" ca="1" si="0">IF(((C8-B8)/B8)*100&gt;100,"(+)  ",IF(((C8-B8)/B8)*100&lt;-100,"(-)",((C8-B8)/B8)*100))</f>
        <v>0.77377898276792834</v>
      </c>
      <c r="E8" s="313">
        <f ca="1">INDIRECT(Calculation_HIDE!BC8,FALSE)</f>
        <v>13961.58</v>
      </c>
      <c r="F8" s="318">
        <f ca="1">INDIRECT(Calculation_HIDE!BD8,FALSE)</f>
        <v>13993.659999999998</v>
      </c>
      <c r="G8" s="318">
        <f ca="1">INDIRECT(Calculation_HIDE!BE8,FALSE)</f>
        <v>13962.989999999998</v>
      </c>
      <c r="H8" s="318">
        <f ca="1">INDIRECT(Calculation_HIDE!BF8,FALSE)</f>
        <v>13965.04</v>
      </c>
      <c r="I8" s="318">
        <f ca="1">INDIRECT(Calculation_HIDE!BG8,FALSE)</f>
        <v>13967.34</v>
      </c>
      <c r="J8" s="318">
        <f ca="1">INDIRECT(Calculation_HIDE!BH8,FALSE)</f>
        <v>14101.94</v>
      </c>
      <c r="K8" s="318">
        <f ca="1">INDIRECT(Calculation_HIDE!BI8,FALSE)</f>
        <v>14129.949999999999</v>
      </c>
      <c r="L8" s="318">
        <f ca="1">INDIRECT(Calculation_HIDE!BJ8,FALSE)</f>
        <v>14224.25</v>
      </c>
      <c r="M8" s="319">
        <f ca="1">INDIRECT(Calculation_HIDE!BK8,FALSE)</f>
        <v>14367.52</v>
      </c>
      <c r="N8" s="258">
        <f ca="1">(M8-I8)/I8*100</f>
        <v>2.865112469518178</v>
      </c>
      <c r="O8" s="98"/>
      <c r="P8" s="98"/>
      <c r="Q8" s="102"/>
      <c r="R8" s="180"/>
      <c r="S8" s="59"/>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row>
    <row r="9" spans="1:62" s="57" customFormat="1" ht="20.149999999999999" customHeight="1" x14ac:dyDescent="0.25">
      <c r="A9" s="267" t="s">
        <v>23</v>
      </c>
      <c r="B9" s="180">
        <f ca="1">INDIRECT(Calculation_HIDE!N9,FALSE)</f>
        <v>9888.2999999999993</v>
      </c>
      <c r="C9" s="180">
        <f ca="1">INDIRECT(Calculation_HIDE!O9,FALSE)</f>
        <v>10382.85</v>
      </c>
      <c r="D9" s="305">
        <f t="shared" ca="1" si="0"/>
        <v>5.0013652498407319</v>
      </c>
      <c r="E9" s="314">
        <f ca="1">INDIRECT(Calculation_HIDE!BC9,FALSE)</f>
        <v>9702.2999999999993</v>
      </c>
      <c r="F9" s="182">
        <f ca="1">INDIRECT(Calculation_HIDE!BD9,FALSE)</f>
        <v>9888.2999999999993</v>
      </c>
      <c r="G9" s="182">
        <f ca="1">INDIRECT(Calculation_HIDE!BE9,FALSE)</f>
        <v>10114.049999999999</v>
      </c>
      <c r="H9" s="182">
        <f ca="1">INDIRECT(Calculation_HIDE!BF9,FALSE)</f>
        <v>10382.85</v>
      </c>
      <c r="I9" s="182">
        <f ca="1">INDIRECT(Calculation_HIDE!BG9,FALSE)</f>
        <v>10382.85</v>
      </c>
      <c r="J9" s="182">
        <f ca="1">INDIRECT(Calculation_HIDE!BH9,FALSE)</f>
        <v>10382.85</v>
      </c>
      <c r="K9" s="182">
        <f ca="1">INDIRECT(Calculation_HIDE!BI9,FALSE)</f>
        <v>10392.549999999999</v>
      </c>
      <c r="L9" s="182">
        <f ca="1">INDIRECT(Calculation_HIDE!BJ9,FALSE)</f>
        <v>10665.55</v>
      </c>
      <c r="M9" s="300">
        <f ca="1">INDIRECT(Calculation_HIDE!BK9,FALSE)</f>
        <v>11065.55</v>
      </c>
      <c r="N9" s="258">
        <f t="shared" ref="N9:N20" ca="1" si="1">(M9-I9)/I9*100</f>
        <v>6.5752659433585086</v>
      </c>
      <c r="O9" s="99"/>
      <c r="P9" s="53"/>
      <c r="Q9" s="53"/>
      <c r="R9" s="180"/>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row>
    <row r="10" spans="1:62" s="57" customFormat="1" ht="20.149999999999999" customHeight="1" x14ac:dyDescent="0.25">
      <c r="A10" s="267" t="s">
        <v>5</v>
      </c>
      <c r="B10" s="180">
        <f ca="1">INDIRECT(Calculation_HIDE!N10,FALSE)</f>
        <v>22.400000000000002</v>
      </c>
      <c r="C10" s="180">
        <f ca="1">INDIRECT(Calculation_HIDE!O10,FALSE)</f>
        <v>22.400000000000002</v>
      </c>
      <c r="D10" s="305">
        <f ca="1">IF(((C10-B10)/B10)*100&gt;100,"(+)  ",IF(((C10-B10)/B10)*100&lt;-100,"(-)",((C10-B10)/B10)*100))</f>
        <v>0</v>
      </c>
      <c r="E10" s="314">
        <f ca="1">INDIRECT(Calculation_HIDE!BC10,FALSE)</f>
        <v>22.400000000000002</v>
      </c>
      <c r="F10" s="182">
        <f ca="1">INDIRECT(Calculation_HIDE!BD10,FALSE)</f>
        <v>22.400000000000002</v>
      </c>
      <c r="G10" s="182">
        <f ca="1">INDIRECT(Calculation_HIDE!BE10,FALSE)</f>
        <v>22.400000000000002</v>
      </c>
      <c r="H10" s="182">
        <f ca="1">INDIRECT(Calculation_HIDE!BF10,FALSE)</f>
        <v>22.400000000000002</v>
      </c>
      <c r="I10" s="182">
        <f ca="1">INDIRECT(Calculation_HIDE!BG10,FALSE)</f>
        <v>22.400000000000002</v>
      </c>
      <c r="J10" s="182">
        <f ca="1">INDIRECT(Calculation_HIDE!BH10,FALSE)</f>
        <v>22.400000000000002</v>
      </c>
      <c r="K10" s="182">
        <f ca="1">INDIRECT(Calculation_HIDE!BI10,FALSE)</f>
        <v>22.400000000000002</v>
      </c>
      <c r="L10" s="182">
        <f ca="1">INDIRECT(Calculation_HIDE!BJ10,FALSE)</f>
        <v>22.400000000000002</v>
      </c>
      <c r="M10" s="300">
        <f ca="1">INDIRECT(Calculation_HIDE!BK10,FALSE)</f>
        <v>22.400000000000002</v>
      </c>
      <c r="N10" s="258">
        <f t="shared" ca="1" si="1"/>
        <v>0</v>
      </c>
      <c r="O10" s="99"/>
      <c r="P10" s="100"/>
      <c r="Q10" s="53"/>
      <c r="R10" s="180"/>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row>
    <row r="11" spans="1:62" s="57" customFormat="1" ht="20.149999999999999" customHeight="1" x14ac:dyDescent="0.25">
      <c r="A11" s="267" t="s">
        <v>6</v>
      </c>
      <c r="B11" s="180">
        <f ca="1">INDIRECT(Calculation_HIDE!N11,FALSE)</f>
        <v>13224.03</v>
      </c>
      <c r="C11" s="180">
        <f ca="1">INDIRECT(Calculation_HIDE!O11,FALSE)</f>
        <v>13462.48</v>
      </c>
      <c r="D11" s="305">
        <f t="shared" ref="D11:D19" ca="1" si="2">IF(((C11-B11)/B11)*100&gt;100,"(+)  ",IF(((C11-B11)/B11)*100&lt;-100,"(-)",((C11-B11)/B11)*100))</f>
        <v>1.803156828894058</v>
      </c>
      <c r="E11" s="314">
        <f ca="1">INDIRECT(Calculation_HIDE!BC11,FALSE)</f>
        <v>13158.05</v>
      </c>
      <c r="F11" s="182">
        <f ca="1">INDIRECT(Calculation_HIDE!BD11,FALSE)</f>
        <v>13224.03</v>
      </c>
      <c r="G11" s="182">
        <f ca="1">INDIRECT(Calculation_HIDE!BE11,FALSE)</f>
        <v>13306.2</v>
      </c>
      <c r="H11" s="182">
        <f ca="1">INDIRECT(Calculation_HIDE!BF11,FALSE)</f>
        <v>13333.689999999999</v>
      </c>
      <c r="I11" s="182">
        <f ca="1">INDIRECT(Calculation_HIDE!BG11,FALSE)</f>
        <v>13420.27</v>
      </c>
      <c r="J11" s="182">
        <f ca="1">INDIRECT(Calculation_HIDE!BH11,FALSE)</f>
        <v>13462.48</v>
      </c>
      <c r="K11" s="182">
        <f ca="1">INDIRECT(Calculation_HIDE!BI11,FALSE)</f>
        <v>13568.5</v>
      </c>
      <c r="L11" s="182">
        <f ca="1">INDIRECT(Calculation_HIDE!BJ11,FALSE)</f>
        <v>13625.369999999999</v>
      </c>
      <c r="M11" s="300">
        <f ca="1">INDIRECT(Calculation_HIDE!BK11,FALSE)</f>
        <v>13689.3</v>
      </c>
      <c r="N11" s="258">
        <f t="shared" ca="1" si="1"/>
        <v>2.0046541537539766</v>
      </c>
      <c r="O11" s="99"/>
      <c r="P11" s="53"/>
      <c r="Q11" s="53"/>
      <c r="R11" s="180"/>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row>
    <row r="12" spans="1:62" s="57" customFormat="1" ht="20.149999999999999" customHeight="1" x14ac:dyDescent="0.25">
      <c r="A12" s="267" t="s">
        <v>7</v>
      </c>
      <c r="B12" s="180">
        <f ca="1">INDIRECT(Calculation_HIDE!N12,FALSE)</f>
        <v>404.77</v>
      </c>
      <c r="C12" s="180">
        <f ca="1">INDIRECT(Calculation_HIDE!O12,FALSE)</f>
        <v>405.06</v>
      </c>
      <c r="D12" s="305">
        <f t="shared" ca="1" si="2"/>
        <v>7.1645625911016253E-2</v>
      </c>
      <c r="E12" s="314">
        <f ca="1">INDIRECT(Calculation_HIDE!BC12,FALSE)</f>
        <v>404.77</v>
      </c>
      <c r="F12" s="182">
        <f ca="1">INDIRECT(Calculation_HIDE!BD12,FALSE)</f>
        <v>404.77</v>
      </c>
      <c r="G12" s="182">
        <f ca="1">INDIRECT(Calculation_HIDE!BE12,FALSE)</f>
        <v>401.93</v>
      </c>
      <c r="H12" s="182">
        <f ca="1">INDIRECT(Calculation_HIDE!BF12,FALSE)</f>
        <v>402.66</v>
      </c>
      <c r="I12" s="182">
        <f ca="1">INDIRECT(Calculation_HIDE!BG12,FALSE)</f>
        <v>403.41</v>
      </c>
      <c r="J12" s="182">
        <f ca="1">INDIRECT(Calculation_HIDE!BH12,FALSE)</f>
        <v>405.06</v>
      </c>
      <c r="K12" s="182">
        <f ca="1">INDIRECT(Calculation_HIDE!BI12,FALSE)</f>
        <v>420.78000000000003</v>
      </c>
      <c r="L12" s="182">
        <f ca="1">INDIRECT(Calculation_HIDE!BJ12,FALSE)</f>
        <v>421.78000000000003</v>
      </c>
      <c r="M12" s="300">
        <f ca="1">INDIRECT(Calculation_HIDE!BK12,FALSE)</f>
        <v>422.53000000000003</v>
      </c>
      <c r="N12" s="258">
        <f t="shared" ca="1" si="1"/>
        <v>4.7395949530254589</v>
      </c>
      <c r="O12" s="99"/>
      <c r="P12" s="53"/>
      <c r="Q12" s="53"/>
      <c r="R12" s="180"/>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row>
    <row r="13" spans="1:62" s="57" customFormat="1" ht="20.149999999999999" customHeight="1" x14ac:dyDescent="0.25">
      <c r="A13" s="267" t="s">
        <v>8</v>
      </c>
      <c r="B13" s="180">
        <f ca="1">INDIRECT(Calculation_HIDE!N13,FALSE)</f>
        <v>1473.18</v>
      </c>
      <c r="C13" s="180">
        <f ca="1">INDIRECT(Calculation_HIDE!O13,FALSE)</f>
        <v>1470.68</v>
      </c>
      <c r="D13" s="305">
        <f t="shared" ca="1" si="2"/>
        <v>-0.16970091910017784</v>
      </c>
      <c r="E13" s="314">
        <f ca="1">INDIRECT(Calculation_HIDE!BC13,FALSE)</f>
        <v>1473.18</v>
      </c>
      <c r="F13" s="182">
        <f ca="1">INDIRECT(Calculation_HIDE!BD13,FALSE)</f>
        <v>1473.18</v>
      </c>
      <c r="G13" s="182">
        <f ca="1">INDIRECT(Calculation_HIDE!BE13,FALSE)</f>
        <v>1471.08</v>
      </c>
      <c r="H13" s="182">
        <f ca="1">INDIRECT(Calculation_HIDE!BF13,FALSE)</f>
        <v>1471.08</v>
      </c>
      <c r="I13" s="182">
        <f ca="1">INDIRECT(Calculation_HIDE!BG13,FALSE)</f>
        <v>1471.08</v>
      </c>
      <c r="J13" s="182">
        <f ca="1">INDIRECT(Calculation_HIDE!BH13,FALSE)</f>
        <v>1470.68</v>
      </c>
      <c r="K13" s="182">
        <f ca="1">INDIRECT(Calculation_HIDE!BI13,FALSE)</f>
        <v>1471.43</v>
      </c>
      <c r="L13" s="182">
        <f ca="1">INDIRECT(Calculation_HIDE!BJ13,FALSE)</f>
        <v>1471.43</v>
      </c>
      <c r="M13" s="300">
        <f ca="1">INDIRECT(Calculation_HIDE!BK13,FALSE)</f>
        <v>1471.43</v>
      </c>
      <c r="N13" s="258">
        <f t="shared" ca="1" si="1"/>
        <v>2.3792043940515571E-2</v>
      </c>
      <c r="O13" s="99"/>
      <c r="P13" s="53"/>
      <c r="Q13" s="53"/>
      <c r="R13" s="180"/>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row>
    <row r="14" spans="1:62" s="57" customFormat="1" ht="20.149999999999999" customHeight="1" x14ac:dyDescent="0.25">
      <c r="A14" s="267" t="s">
        <v>9</v>
      </c>
      <c r="B14" s="180">
        <f ca="1">INDIRECT(Calculation_HIDE!N14,FALSE)</f>
        <v>1055.49</v>
      </c>
      <c r="C14" s="180">
        <f ca="1">INDIRECT(Calculation_HIDE!O14,FALSE)</f>
        <v>1054.5600000000002</v>
      </c>
      <c r="D14" s="305">
        <f t="shared" ca="1" si="2"/>
        <v>-8.8110735298281964E-2</v>
      </c>
      <c r="E14" s="314">
        <f ca="1">INDIRECT(Calculation_HIDE!BC14,FALSE)</f>
        <v>1055.49</v>
      </c>
      <c r="F14" s="182">
        <f ca="1">INDIRECT(Calculation_HIDE!BD14,FALSE)</f>
        <v>1055.49</v>
      </c>
      <c r="G14" s="182">
        <f ca="1">INDIRECT(Calculation_HIDE!BE14,FALSE)</f>
        <v>1054.5600000000002</v>
      </c>
      <c r="H14" s="182">
        <f ca="1">INDIRECT(Calculation_HIDE!BF14,FALSE)</f>
        <v>1054.5600000000002</v>
      </c>
      <c r="I14" s="182">
        <f ca="1">INDIRECT(Calculation_HIDE!BG14,FALSE)</f>
        <v>1054.5600000000002</v>
      </c>
      <c r="J14" s="182">
        <f ca="1">INDIRECT(Calculation_HIDE!BH14,FALSE)</f>
        <v>1054.5600000000002</v>
      </c>
      <c r="K14" s="182">
        <f ca="1">INDIRECT(Calculation_HIDE!BI14,FALSE)</f>
        <v>1054.5600000000002</v>
      </c>
      <c r="L14" s="182">
        <f ca="1">INDIRECT(Calculation_HIDE!BJ14,FALSE)</f>
        <v>1054.5600000000002</v>
      </c>
      <c r="M14" s="300">
        <f ca="1">INDIRECT(Calculation_HIDE!BK14,FALSE)</f>
        <v>1054.5600000000002</v>
      </c>
      <c r="N14" s="258">
        <f t="shared" ca="1" si="1"/>
        <v>0</v>
      </c>
      <c r="O14" s="59"/>
      <c r="P14" s="53"/>
      <c r="Q14" s="53"/>
      <c r="R14" s="180"/>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row>
    <row r="15" spans="1:62" s="57" customFormat="1" ht="20.149999999999999" customHeight="1" x14ac:dyDescent="0.25">
      <c r="A15" s="267" t="s">
        <v>10</v>
      </c>
      <c r="B15" s="180">
        <f ca="1">INDIRECT(Calculation_HIDE!N15,FALSE)</f>
        <v>246.51</v>
      </c>
      <c r="C15" s="180">
        <f ca="1">INDIRECT(Calculation_HIDE!O15,FALSE)</f>
        <v>246.51</v>
      </c>
      <c r="D15" s="305">
        <f t="shared" ca="1" si="2"/>
        <v>0</v>
      </c>
      <c r="E15" s="314">
        <f ca="1">INDIRECT(Calculation_HIDE!BC15,FALSE)</f>
        <v>246.51</v>
      </c>
      <c r="F15" s="182">
        <f ca="1">INDIRECT(Calculation_HIDE!BD15,FALSE)</f>
        <v>246.51</v>
      </c>
      <c r="G15" s="182">
        <f ca="1">INDIRECT(Calculation_HIDE!BE15,FALSE)</f>
        <v>246.51</v>
      </c>
      <c r="H15" s="182">
        <f ca="1">INDIRECT(Calculation_HIDE!BF15,FALSE)</f>
        <v>246.51</v>
      </c>
      <c r="I15" s="182">
        <f ca="1">INDIRECT(Calculation_HIDE!BG15,FALSE)</f>
        <v>246.51</v>
      </c>
      <c r="J15" s="182">
        <f ca="1">INDIRECT(Calculation_HIDE!BH15,FALSE)</f>
        <v>246.51</v>
      </c>
      <c r="K15" s="182">
        <f ca="1">INDIRECT(Calculation_HIDE!BI15,FALSE)</f>
        <v>246.51</v>
      </c>
      <c r="L15" s="182">
        <f ca="1">INDIRECT(Calculation_HIDE!BJ15,FALSE)</f>
        <v>246.51</v>
      </c>
      <c r="M15" s="300">
        <f ca="1">INDIRECT(Calculation_HIDE!BK15,FALSE)</f>
        <v>246.51</v>
      </c>
      <c r="N15" s="258">
        <f t="shared" ca="1" si="1"/>
        <v>0</v>
      </c>
      <c r="O15" s="59"/>
      <c r="P15" s="53"/>
      <c r="Q15" s="53"/>
      <c r="R15" s="180"/>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row>
    <row r="16" spans="1:62" s="57" customFormat="1" ht="20.149999999999999" customHeight="1" x14ac:dyDescent="0.25">
      <c r="A16" s="267" t="s">
        <v>53</v>
      </c>
      <c r="B16" s="180">
        <f ca="1">INDIRECT(Calculation_HIDE!N16,FALSE)</f>
        <v>1321.4399999999998</v>
      </c>
      <c r="C16" s="180">
        <f ca="1">INDIRECT(Calculation_HIDE!O16,FALSE)</f>
        <v>1446.9399999999998</v>
      </c>
      <c r="D16" s="305">
        <f t="shared" ca="1" si="2"/>
        <v>9.4972151592202465</v>
      </c>
      <c r="E16" s="314">
        <f ca="1">INDIRECT(Calculation_HIDE!BC16,FALSE)</f>
        <v>1149.71</v>
      </c>
      <c r="F16" s="182">
        <f ca="1">INDIRECT(Calculation_HIDE!BD16,FALSE)</f>
        <v>1321.4399999999998</v>
      </c>
      <c r="G16" s="182">
        <f ca="1">INDIRECT(Calculation_HIDE!BE16,FALSE)</f>
        <v>1362.26</v>
      </c>
      <c r="H16" s="182">
        <f ca="1">INDIRECT(Calculation_HIDE!BF16,FALSE)</f>
        <v>1362.26</v>
      </c>
      <c r="I16" s="182">
        <f ca="1">INDIRECT(Calculation_HIDE!BG16,FALSE)</f>
        <v>1412.1599999999999</v>
      </c>
      <c r="J16" s="182">
        <f ca="1">INDIRECT(Calculation_HIDE!BH16,FALSE)</f>
        <v>1446.9399999999998</v>
      </c>
      <c r="K16" s="182">
        <f ca="1">INDIRECT(Calculation_HIDE!BI16,FALSE)</f>
        <v>1466.9299999999998</v>
      </c>
      <c r="L16" s="182">
        <f ca="1">INDIRECT(Calculation_HIDE!BJ16,FALSE)</f>
        <v>1466.9299999999998</v>
      </c>
      <c r="M16" s="300">
        <f ca="1">INDIRECT(Calculation_HIDE!BK16,FALSE)</f>
        <v>1466.9299999999998</v>
      </c>
      <c r="N16" s="258">
        <f t="shared" ca="1" si="1"/>
        <v>3.8784556990709262</v>
      </c>
      <c r="O16" s="59"/>
      <c r="P16" s="53"/>
      <c r="Q16" s="53"/>
      <c r="R16" s="180"/>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row>
    <row r="17" spans="1:62" s="57" customFormat="1" ht="20.149999999999999" customHeight="1" x14ac:dyDescent="0.25">
      <c r="A17" s="267" t="s">
        <v>122</v>
      </c>
      <c r="B17" s="180">
        <f ca="1">INDIRECT(Calculation_HIDE!N17,FALSE)</f>
        <v>129.32</v>
      </c>
      <c r="C17" s="180">
        <f ca="1">INDIRECT(Calculation_HIDE!O17,FALSE)</f>
        <v>129.32</v>
      </c>
      <c r="D17" s="305">
        <f t="shared" ca="1" si="2"/>
        <v>0</v>
      </c>
      <c r="E17" s="314">
        <f ca="1">INDIRECT(Calculation_HIDE!BC17,FALSE)</f>
        <v>129.32</v>
      </c>
      <c r="F17" s="182">
        <f ca="1">INDIRECT(Calculation_HIDE!BD17,FALSE)</f>
        <v>129.32</v>
      </c>
      <c r="G17" s="182">
        <f ca="1">INDIRECT(Calculation_HIDE!BE17,FALSE)</f>
        <v>129.32</v>
      </c>
      <c r="H17" s="182">
        <f ca="1">INDIRECT(Calculation_HIDE!BF17,FALSE)</f>
        <v>129.32</v>
      </c>
      <c r="I17" s="182">
        <f ca="1">INDIRECT(Calculation_HIDE!BG17,FALSE)</f>
        <v>129.32</v>
      </c>
      <c r="J17" s="182">
        <f ca="1">INDIRECT(Calculation_HIDE!BH17,FALSE)</f>
        <v>129.32</v>
      </c>
      <c r="K17" s="182">
        <f ca="1">INDIRECT(Calculation_HIDE!BI17,FALSE)</f>
        <v>129.32</v>
      </c>
      <c r="L17" s="182">
        <f ca="1">INDIRECT(Calculation_HIDE!BJ17,FALSE)</f>
        <v>129.32</v>
      </c>
      <c r="M17" s="300">
        <f ca="1">INDIRECT(Calculation_HIDE!BK17,FALSE)</f>
        <v>129.32</v>
      </c>
      <c r="N17" s="258">
        <f t="shared" ca="1" si="1"/>
        <v>0</v>
      </c>
      <c r="O17" s="59"/>
      <c r="P17" s="53"/>
      <c r="Q17" s="53"/>
      <c r="R17" s="180"/>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row>
    <row r="18" spans="1:62" s="57" customFormat="1" ht="20.149999999999999" customHeight="1" x14ac:dyDescent="0.25">
      <c r="A18" s="267" t="s">
        <v>39</v>
      </c>
      <c r="B18" s="180">
        <f ca="1">INDIRECT(Calculation_HIDE!N18,FALSE)</f>
        <v>529.56000000000006</v>
      </c>
      <c r="C18" s="180">
        <f ca="1">INDIRECT(Calculation_HIDE!O18,FALSE)</f>
        <v>538.16999999999996</v>
      </c>
      <c r="D18" s="305">
        <f t="shared" ca="1" si="2"/>
        <v>1.6258780874688228</v>
      </c>
      <c r="E18" s="314">
        <f ca="1">INDIRECT(Calculation_HIDE!BC18,FALSE)</f>
        <v>529.56000000000006</v>
      </c>
      <c r="F18" s="182">
        <f ca="1">INDIRECT(Calculation_HIDE!BD18,FALSE)</f>
        <v>529.56000000000006</v>
      </c>
      <c r="G18" s="182">
        <f ca="1">INDIRECT(Calculation_HIDE!BE18,FALSE)</f>
        <v>536.5</v>
      </c>
      <c r="H18" s="182">
        <f ca="1">INDIRECT(Calculation_HIDE!BF18,FALSE)</f>
        <v>536.5</v>
      </c>
      <c r="I18" s="182">
        <f ca="1">INDIRECT(Calculation_HIDE!BG18,FALSE)</f>
        <v>537.93999999999994</v>
      </c>
      <c r="J18" s="182">
        <f ca="1">INDIRECT(Calculation_HIDE!BH18,FALSE)</f>
        <v>538.16999999999996</v>
      </c>
      <c r="K18" s="182">
        <f ca="1">INDIRECT(Calculation_HIDE!BI18,FALSE)</f>
        <v>539.79000000000008</v>
      </c>
      <c r="L18" s="182">
        <f ca="1">INDIRECT(Calculation_HIDE!BJ18,FALSE)</f>
        <v>539.79000000000008</v>
      </c>
      <c r="M18" s="300">
        <f ca="1">INDIRECT(Calculation_HIDE!BK18,FALSE)</f>
        <v>540.79000000000008</v>
      </c>
      <c r="N18" s="258">
        <f t="shared" ca="1" si="1"/>
        <v>0.52979886232667894</v>
      </c>
      <c r="O18" s="59"/>
      <c r="P18" s="53"/>
      <c r="Q18" s="53"/>
      <c r="R18" s="180"/>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row>
    <row r="19" spans="1:62" s="57" customFormat="1" ht="20.149999999999999" customHeight="1" x14ac:dyDescent="0.25">
      <c r="A19" s="267" t="s">
        <v>123</v>
      </c>
      <c r="B19" s="180">
        <f ca="1">INDIRECT(Calculation_HIDE!N19,FALSE)</f>
        <v>4543.26</v>
      </c>
      <c r="C19" s="180">
        <f ca="1">INDIRECT(Calculation_HIDE!O19,FALSE)</f>
        <v>4552.5300000000007</v>
      </c>
      <c r="D19" s="305">
        <f t="shared" ca="1" si="2"/>
        <v>0.20403850979253743</v>
      </c>
      <c r="E19" s="315">
        <f ca="1">INDIRECT(Calculation_HIDE!BC19,FALSE)</f>
        <v>4519.26</v>
      </c>
      <c r="F19" s="184">
        <f ca="1">INDIRECT(Calculation_HIDE!BD19,FALSE)</f>
        <v>4543.26</v>
      </c>
      <c r="G19" s="184">
        <f ca="1">INDIRECT(Calculation_HIDE!BE19,FALSE)</f>
        <v>4552.05</v>
      </c>
      <c r="H19" s="184">
        <f ca="1">INDIRECT(Calculation_HIDE!BF19,FALSE)</f>
        <v>4552.05</v>
      </c>
      <c r="I19" s="184">
        <f ca="1">INDIRECT(Calculation_HIDE!BG19,FALSE)</f>
        <v>4552.05</v>
      </c>
      <c r="J19" s="184">
        <f ca="1">INDIRECT(Calculation_HIDE!BH19,FALSE)</f>
        <v>4552.5300000000007</v>
      </c>
      <c r="K19" s="184">
        <f ca="1">INDIRECT(Calculation_HIDE!BI19,FALSE)</f>
        <v>4555.29</v>
      </c>
      <c r="L19" s="184">
        <f ca="1">INDIRECT(Calculation_HIDE!BJ19,FALSE)</f>
        <v>4555.8600000000006</v>
      </c>
      <c r="M19" s="320">
        <f ca="1">INDIRECT(Calculation_HIDE!BK19,FALSE)</f>
        <v>4555.8600000000006</v>
      </c>
      <c r="N19" s="258">
        <f t="shared" ca="1" si="1"/>
        <v>8.369855339902682E-2</v>
      </c>
      <c r="O19" s="59"/>
      <c r="P19" s="98"/>
      <c r="Q19" s="59"/>
      <c r="R19" s="180"/>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row>
    <row r="20" spans="1:62" s="57" customFormat="1" ht="20.149999999999999" customHeight="1" x14ac:dyDescent="0.25">
      <c r="A20" s="270" t="s">
        <v>106</v>
      </c>
      <c r="B20" s="181">
        <f ca="1">INDIRECT(Calculation_HIDE!N20,FALSE)</f>
        <v>46831.92</v>
      </c>
      <c r="C20" s="181">
        <f ca="1">INDIRECT(Calculation_HIDE!O20,FALSE)</f>
        <v>47813.439999999995</v>
      </c>
      <c r="D20" s="259">
        <f t="shared" ref="D20" ca="1" si="3">IF(((C20-B20)/B20)*100&gt;100,"(+)  ",IF(((C20-B20)/B20)*100&lt;-100,"(-)  ",IF(ROUND((((C20-B20)/B20)*100),1)=0,"no change  ",((C20-B20)/B20)*100)))</f>
        <v>2.0958354899820399</v>
      </c>
      <c r="E20" s="195">
        <f ca="1">SUM(E8:E19)</f>
        <v>46352.13</v>
      </c>
      <c r="F20" s="195">
        <f t="shared" ref="F20:M20" ca="1" si="4">SUM(F8:F19)</f>
        <v>46831.92</v>
      </c>
      <c r="G20" s="195">
        <f t="shared" ca="1" si="4"/>
        <v>47159.850000000006</v>
      </c>
      <c r="H20" s="195">
        <f t="shared" ca="1" si="4"/>
        <v>47458.920000000006</v>
      </c>
      <c r="I20" s="195">
        <f t="shared" ca="1" si="4"/>
        <v>47599.890000000007</v>
      </c>
      <c r="J20" s="195">
        <f t="shared" ca="1" si="4"/>
        <v>47813.439999999995</v>
      </c>
      <c r="K20" s="195">
        <f t="shared" ca="1" si="4"/>
        <v>47998.01</v>
      </c>
      <c r="L20" s="195">
        <f t="shared" ca="1" si="4"/>
        <v>48423.75</v>
      </c>
      <c r="M20" s="195">
        <f t="shared" ca="1" si="4"/>
        <v>49032.700000000004</v>
      </c>
      <c r="N20" s="259">
        <f t="shared" ca="1" si="1"/>
        <v>3.0101119981579738</v>
      </c>
      <c r="O20" s="59"/>
      <c r="P20" s="102"/>
      <c r="Q20" s="53"/>
      <c r="R20" s="180"/>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row>
    <row r="21" spans="1:62" s="57" customFormat="1" ht="20.149999999999999" customHeight="1" x14ac:dyDescent="0.25">
      <c r="A21" s="267" t="s">
        <v>124</v>
      </c>
      <c r="B21" s="182">
        <f ca="1">INDIRECT(Calculation_HIDE!N21,FALSE)</f>
        <v>0</v>
      </c>
      <c r="C21" s="182">
        <f ca="1">INDIRECT(Calculation_HIDE!O21,FALSE)</f>
        <v>0</v>
      </c>
      <c r="D21" s="258"/>
      <c r="E21" s="182">
        <f ca="1">INDIRECT(Calculation_HIDE!BA21,FALSE)</f>
        <v>0</v>
      </c>
      <c r="F21" s="182">
        <f ca="1">INDIRECT(Calculation_HIDE!BC21,FALSE)</f>
        <v>0</v>
      </c>
      <c r="G21" s="182">
        <f ca="1">INDIRECT(Calculation_HIDE!BD21,FALSE)</f>
        <v>0</v>
      </c>
      <c r="H21" s="182">
        <f ca="1">INDIRECT(Calculation_HIDE!BE21,FALSE)</f>
        <v>0</v>
      </c>
      <c r="I21" s="182">
        <f ca="1">INDIRECT(Calculation_HIDE!BF21,FALSE)</f>
        <v>0</v>
      </c>
      <c r="J21" s="182">
        <f ca="1">INDIRECT(Calculation_HIDE!BG21,FALSE)</f>
        <v>0</v>
      </c>
      <c r="K21" s="182">
        <f ca="1">INDIRECT(Calculation_HIDE!BH21,FALSE)</f>
        <v>0</v>
      </c>
      <c r="L21" s="182">
        <f ca="1">INDIRECT(Calculation_HIDE!BI21,FALSE)</f>
        <v>0</v>
      </c>
      <c r="M21" s="182">
        <f ca="1">INDIRECT(Calculation_HIDE!BJ21,FALSE)</f>
        <v>0</v>
      </c>
      <c r="N21" s="330"/>
      <c r="O21" s="328"/>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row>
    <row r="22" spans="1:62" s="57" customFormat="1" ht="20.149999999999999" customHeight="1" x14ac:dyDescent="0.25">
      <c r="A22" s="257"/>
      <c r="B22" s="42"/>
      <c r="C22" s="42"/>
      <c r="D22" s="252"/>
      <c r="E22" s="183"/>
      <c r="F22" s="183"/>
      <c r="G22" s="183"/>
      <c r="H22" s="183"/>
      <c r="I22" s="183"/>
      <c r="J22" s="183"/>
      <c r="K22" s="183"/>
      <c r="L22" s="183"/>
      <c r="M22" s="183"/>
      <c r="N22" s="249"/>
      <c r="O22" s="59"/>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row>
    <row r="23" spans="1:62" s="167" customFormat="1" ht="60" customHeight="1" x14ac:dyDescent="0.25">
      <c r="A23" s="275" t="s">
        <v>322</v>
      </c>
      <c r="B23" s="272" t="s">
        <v>139</v>
      </c>
      <c r="C23" s="272" t="s">
        <v>140</v>
      </c>
      <c r="D23" s="273" t="s">
        <v>137</v>
      </c>
      <c r="E23" s="316" t="s">
        <v>115</v>
      </c>
      <c r="F23" s="317" t="s">
        <v>116</v>
      </c>
      <c r="G23" s="316" t="s">
        <v>117</v>
      </c>
      <c r="H23" s="316" t="s">
        <v>118</v>
      </c>
      <c r="I23" s="316" t="s">
        <v>119</v>
      </c>
      <c r="J23" s="316" t="s">
        <v>120</v>
      </c>
      <c r="K23" s="316" t="s">
        <v>121</v>
      </c>
      <c r="L23" s="316" t="s">
        <v>138</v>
      </c>
      <c r="M23" s="316" t="s">
        <v>337</v>
      </c>
      <c r="N23" s="321" t="s">
        <v>320</v>
      </c>
      <c r="O23" s="168"/>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row>
    <row r="24" spans="1:62" s="57" customFormat="1" ht="20.149999999999999" customHeight="1" x14ac:dyDescent="0.25">
      <c r="A24" s="267" t="s">
        <v>125</v>
      </c>
      <c r="B24" s="180">
        <f ca="1">INDIRECT(Calculation_HIDE!N24,FALSE)</f>
        <v>31820.01</v>
      </c>
      <c r="C24" s="180">
        <f ca="1">INDIRECT(Calculation_HIDE!O24,FALSE)</f>
        <v>34688.050000000003</v>
      </c>
      <c r="D24" s="305">
        <f t="shared" ref="D24:D37" ca="1" si="5">IF(((C24-B24)/B24)*100&gt;100,"(+)  ",IF(((C24-B24)/B24)*100&lt;-100,"(-)",((C24-B24)/B24)*100))</f>
        <v>9.0133221202633322</v>
      </c>
      <c r="E24" s="313">
        <f ca="1">INDIRECT(Calculation_HIDE!BC24,FALSE)</f>
        <v>6796.8</v>
      </c>
      <c r="F24" s="318">
        <f ca="1">INDIRECT(Calculation_HIDE!BD24,FALSE)</f>
        <v>9150.09</v>
      </c>
      <c r="G24" s="318">
        <f ca="1">INDIRECT(Calculation_HIDE!BE24,FALSE)</f>
        <v>12874.88</v>
      </c>
      <c r="H24" s="318">
        <f ca="1">INDIRECT(Calculation_HIDE!BF24,FALSE)</f>
        <v>6076.36</v>
      </c>
      <c r="I24" s="318">
        <f ca="1">INDIRECT(Calculation_HIDE!BG24,FALSE)</f>
        <v>6647.2199999999993</v>
      </c>
      <c r="J24" s="318">
        <f ca="1">INDIRECT(Calculation_HIDE!BH24,FALSE)</f>
        <v>9089.59</v>
      </c>
      <c r="K24" s="318">
        <f ca="1">INDIRECT(Calculation_HIDE!BI24,FALSE)</f>
        <v>9948</v>
      </c>
      <c r="L24" s="318">
        <f ca="1">INDIRECT(Calculation_HIDE!BJ24,FALSE)</f>
        <v>5325.2400000000007</v>
      </c>
      <c r="M24" s="319">
        <f ca="1">INDIRECT(Calculation_HIDE!BK24,FALSE)</f>
        <v>4131.99</v>
      </c>
      <c r="N24" s="322">
        <f t="shared" ref="N24:N37" ca="1" si="6">IF((M24-I24)/I24*100=0,"no change", (M24-I24)/I24*100)</f>
        <v>-37.838825855019088</v>
      </c>
      <c r="O24" s="59"/>
      <c r="P24" s="98"/>
      <c r="Q24" s="59"/>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row>
    <row r="25" spans="1:62" s="57" customFormat="1" ht="20.149999999999999" customHeight="1" x14ac:dyDescent="0.25">
      <c r="A25" s="267" t="s">
        <v>126</v>
      </c>
      <c r="B25" s="180">
        <f ca="1">INDIRECT(Calculation_HIDE!N25,FALSE)</f>
        <v>31975.15</v>
      </c>
      <c r="C25" s="180">
        <f ca="1">INDIRECT(Calculation_HIDE!O25,FALSE)</f>
        <v>40681.089999999997</v>
      </c>
      <c r="D25" s="305">
        <f t="shared" ca="1" si="5"/>
        <v>27.227206127258182</v>
      </c>
      <c r="E25" s="314">
        <f ca="1">INDIRECT(Calculation_HIDE!BC25,FALSE)</f>
        <v>7188.31</v>
      </c>
      <c r="F25" s="182">
        <f ca="1">INDIRECT(Calculation_HIDE!BD25,FALSE)</f>
        <v>10250.67</v>
      </c>
      <c r="G25" s="182">
        <f ca="1">INDIRECT(Calculation_HIDE!BE25,FALSE)</f>
        <v>13362</v>
      </c>
      <c r="H25" s="182">
        <f ca="1">INDIRECT(Calculation_HIDE!BF25,FALSE)</f>
        <v>7290.1</v>
      </c>
      <c r="I25" s="182">
        <f ca="1">INDIRECT(Calculation_HIDE!BG25,FALSE)</f>
        <v>8011.5999999999995</v>
      </c>
      <c r="J25" s="182">
        <f ca="1">INDIRECT(Calculation_HIDE!BH25,FALSE)</f>
        <v>12017.390000000001</v>
      </c>
      <c r="K25" s="182">
        <f ca="1">INDIRECT(Calculation_HIDE!BI25,FALSE)</f>
        <v>11200.539999999999</v>
      </c>
      <c r="L25" s="182">
        <f ca="1">INDIRECT(Calculation_HIDE!BJ25,FALSE)</f>
        <v>6190.71</v>
      </c>
      <c r="M25" s="300">
        <f ca="1">INDIRECT(Calculation_HIDE!BK25,FALSE)</f>
        <v>6066.62</v>
      </c>
      <c r="N25" s="258">
        <f t="shared" ca="1" si="6"/>
        <v>-24.277048279994005</v>
      </c>
      <c r="O25" s="53"/>
      <c r="P25" s="98"/>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row>
    <row r="26" spans="1:62" s="57" customFormat="1" ht="20.149999999999999" customHeight="1" x14ac:dyDescent="0.25">
      <c r="A26" s="267" t="s">
        <v>127</v>
      </c>
      <c r="B26" s="180">
        <f ca="1">INDIRECT(Calculation_HIDE!N26,FALSE)</f>
        <v>13.99</v>
      </c>
      <c r="C26" s="180">
        <f ca="1">INDIRECT(Calculation_HIDE!O26,FALSE)</f>
        <v>11.280000000000001</v>
      </c>
      <c r="D26" s="305">
        <f t="shared" ca="1" si="5"/>
        <v>-19.370979270907785</v>
      </c>
      <c r="E26" s="314">
        <f ca="1">INDIRECT(Calculation_HIDE!BC26,FALSE)</f>
        <v>3.98</v>
      </c>
      <c r="F26" s="182">
        <f ca="1">INDIRECT(Calculation_HIDE!BD26,FALSE)</f>
        <v>2.93</v>
      </c>
      <c r="G26" s="182">
        <f ca="1">INDIRECT(Calculation_HIDE!BE26,FALSE)</f>
        <v>2.93</v>
      </c>
      <c r="H26" s="182">
        <f ca="1">INDIRECT(Calculation_HIDE!BF26,FALSE)</f>
        <v>3.13</v>
      </c>
      <c r="I26" s="182">
        <f ca="1">INDIRECT(Calculation_HIDE!BG26,FALSE)</f>
        <v>3.45</v>
      </c>
      <c r="J26" s="182">
        <f ca="1">INDIRECT(Calculation_HIDE!BH26,FALSE)</f>
        <v>1.77</v>
      </c>
      <c r="K26" s="182">
        <f ca="1">INDIRECT(Calculation_HIDE!BI26,FALSE)</f>
        <v>1.34</v>
      </c>
      <c r="L26" s="182">
        <f ca="1">INDIRECT(Calculation_HIDE!BJ26,FALSE)</f>
        <v>1.25</v>
      </c>
      <c r="M26" s="300">
        <f ca="1">INDIRECT(Calculation_HIDE!BK26,FALSE)</f>
        <v>0.85</v>
      </c>
      <c r="N26" s="258">
        <f t="shared" ca="1" si="6"/>
        <v>-75.362318840579718</v>
      </c>
      <c r="O26" s="59"/>
      <c r="P26" s="98"/>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row>
    <row r="27" spans="1:62" s="57" customFormat="1" ht="20.149999999999999" customHeight="1" x14ac:dyDescent="0.25">
      <c r="A27" s="267" t="s">
        <v>128</v>
      </c>
      <c r="B27" s="180">
        <f ca="1">INDIRECT(Calculation_HIDE!N27,FALSE)</f>
        <v>12580.089999999998</v>
      </c>
      <c r="C27" s="180">
        <f ca="1">INDIRECT(Calculation_HIDE!O27,FALSE)</f>
        <v>13157.99</v>
      </c>
      <c r="D27" s="305">
        <f t="shared" ca="1" si="5"/>
        <v>4.5937668172485377</v>
      </c>
      <c r="E27" s="314">
        <f ca="1">INDIRECT(Calculation_HIDE!BC27,FALSE)</f>
        <v>4534.9799999999996</v>
      </c>
      <c r="F27" s="182">
        <f ca="1">INDIRECT(Calculation_HIDE!BD27,FALSE)</f>
        <v>1387.6399999999999</v>
      </c>
      <c r="G27" s="182">
        <f ca="1">INDIRECT(Calculation_HIDE!BE27,FALSE)</f>
        <v>2185.4699999999998</v>
      </c>
      <c r="H27" s="182">
        <f ca="1">INDIRECT(Calculation_HIDE!BF27,FALSE)</f>
        <v>5486.1799999999994</v>
      </c>
      <c r="I27" s="182">
        <f ca="1">INDIRECT(Calculation_HIDE!BG27,FALSE)</f>
        <v>4250.42</v>
      </c>
      <c r="J27" s="182">
        <f ca="1">INDIRECT(Calculation_HIDE!BH27,FALSE)</f>
        <v>1235.92</v>
      </c>
      <c r="K27" s="182">
        <f ca="1">INDIRECT(Calculation_HIDE!BI27,FALSE)</f>
        <v>1726.38</v>
      </c>
      <c r="L27" s="182">
        <f ca="1">INDIRECT(Calculation_HIDE!BJ27,FALSE)</f>
        <v>4838.5300000000007</v>
      </c>
      <c r="M27" s="300">
        <f ca="1">INDIRECT(Calculation_HIDE!BK27,FALSE)</f>
        <v>4173.0199999999995</v>
      </c>
      <c r="N27" s="258">
        <f t="shared" ca="1" si="6"/>
        <v>-1.8209965132857588</v>
      </c>
      <c r="O27" s="53"/>
      <c r="P27" s="98"/>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row>
    <row r="28" spans="1:62" s="57" customFormat="1" ht="20.149999999999999" customHeight="1" x14ac:dyDescent="0.25">
      <c r="A28" s="267" t="s">
        <v>131</v>
      </c>
      <c r="B28" s="180">
        <f ca="1">INDIRECT(Calculation_HIDE!N28,FALSE)</f>
        <v>5846.27</v>
      </c>
      <c r="C28" s="180">
        <f ca="1">INDIRECT(Calculation_HIDE!O28,FALSE)</f>
        <v>6753.9199999999992</v>
      </c>
      <c r="D28" s="305">
        <f t="shared" ca="1" si="5"/>
        <v>15.525283642390766</v>
      </c>
      <c r="E28" s="314">
        <f ca="1">INDIRECT(Calculation_HIDE!BC28,FALSE)</f>
        <v>1390.5800000000002</v>
      </c>
      <c r="F28" s="182">
        <f ca="1">INDIRECT(Calculation_HIDE!BD28,FALSE)</f>
        <v>1763.59</v>
      </c>
      <c r="G28" s="182">
        <f ca="1">INDIRECT(Calculation_HIDE!BE28,FALSE)</f>
        <v>2382.3799999999997</v>
      </c>
      <c r="H28" s="182">
        <f ca="1">INDIRECT(Calculation_HIDE!BF28,FALSE)</f>
        <v>1057.43</v>
      </c>
      <c r="I28" s="182">
        <f ca="1">INDIRECT(Calculation_HIDE!BG28,FALSE)</f>
        <v>1181.1199999999999</v>
      </c>
      <c r="J28" s="182">
        <f ca="1">INDIRECT(Calculation_HIDE!BH28,FALSE)</f>
        <v>2132.9899999999998</v>
      </c>
      <c r="K28" s="182">
        <f ca="1">INDIRECT(Calculation_HIDE!BI28,FALSE)</f>
        <v>1594.73</v>
      </c>
      <c r="L28" s="182">
        <f ca="1">INDIRECT(Calculation_HIDE!BJ28,FALSE)</f>
        <v>988.09999999999991</v>
      </c>
      <c r="M28" s="300">
        <f ca="1">INDIRECT(Calculation_HIDE!BK28,FALSE)</f>
        <v>654.88</v>
      </c>
      <c r="N28" s="258">
        <f t="shared" ca="1" si="6"/>
        <v>-44.554321322134918</v>
      </c>
      <c r="O28" s="53"/>
      <c r="P28" s="98"/>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row>
    <row r="29" spans="1:62" s="57" customFormat="1" ht="20.149999999999999" customHeight="1" x14ac:dyDescent="0.25">
      <c r="A29" s="267" t="s">
        <v>129</v>
      </c>
      <c r="B29" s="180">
        <f ca="1">INDIRECT(Calculation_HIDE!N29,FALSE)</f>
        <v>3624.3199999999997</v>
      </c>
      <c r="C29" s="180">
        <f ca="1">INDIRECT(Calculation_HIDE!O29,FALSE)</f>
        <v>3496.0899999999997</v>
      </c>
      <c r="D29" s="305">
        <f t="shared" ca="1" si="5"/>
        <v>-3.5380429984107371</v>
      </c>
      <c r="E29" s="314">
        <f ca="1">INDIRECT(Calculation_HIDE!BC29,FALSE)</f>
        <v>891.06000000000006</v>
      </c>
      <c r="F29" s="182">
        <f ca="1">INDIRECT(Calculation_HIDE!BD29,FALSE)</f>
        <v>911.12000000000012</v>
      </c>
      <c r="G29" s="182">
        <f ca="1">INDIRECT(Calculation_HIDE!BE29,FALSE)</f>
        <v>892.30000000000007</v>
      </c>
      <c r="H29" s="182">
        <f ca="1">INDIRECT(Calculation_HIDE!BF29,FALSE)</f>
        <v>867.4</v>
      </c>
      <c r="I29" s="182">
        <f ca="1">INDIRECT(Calculation_HIDE!BG29,FALSE)</f>
        <v>854.71</v>
      </c>
      <c r="J29" s="182">
        <f ca="1">INDIRECT(Calculation_HIDE!BH29,FALSE)</f>
        <v>881.68</v>
      </c>
      <c r="K29" s="182">
        <f ca="1">INDIRECT(Calculation_HIDE!BI29,FALSE)</f>
        <v>836.79</v>
      </c>
      <c r="L29" s="182">
        <f ca="1">INDIRECT(Calculation_HIDE!BJ29,FALSE)</f>
        <v>824.41000000000008</v>
      </c>
      <c r="M29" s="300">
        <f ca="1">INDIRECT(Calculation_HIDE!BK29,FALSE)</f>
        <v>820.46</v>
      </c>
      <c r="N29" s="258">
        <f t="shared" ca="1" si="6"/>
        <v>-4.0072071228837851</v>
      </c>
      <c r="O29" s="98"/>
      <c r="P29" s="98"/>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row>
    <row r="30" spans="1:62" s="57" customFormat="1" ht="20.149999999999999" customHeight="1" x14ac:dyDescent="0.25">
      <c r="A30" s="267" t="s">
        <v>130</v>
      </c>
      <c r="B30" s="180">
        <f ca="1">INDIRECT(Calculation_HIDE!N30,FALSE)</f>
        <v>1048.6199999999999</v>
      </c>
      <c r="C30" s="180">
        <f ca="1">INDIRECT(Calculation_HIDE!O30,FALSE)</f>
        <v>1066.78</v>
      </c>
      <c r="D30" s="305">
        <f t="shared" ca="1" si="5"/>
        <v>1.731799889378429</v>
      </c>
      <c r="E30" s="314">
        <f ca="1">INDIRECT(Calculation_HIDE!BC30,FALSE)</f>
        <v>254.4</v>
      </c>
      <c r="F30" s="182">
        <f ca="1">INDIRECT(Calculation_HIDE!BD30,FALSE)</f>
        <v>261.24</v>
      </c>
      <c r="G30" s="182">
        <f ca="1">INDIRECT(Calculation_HIDE!BE30,FALSE)</f>
        <v>268.60999999999996</v>
      </c>
      <c r="H30" s="182">
        <f ca="1">INDIRECT(Calculation_HIDE!BF30,FALSE)</f>
        <v>278.93000000000006</v>
      </c>
      <c r="I30" s="182">
        <f ca="1">INDIRECT(Calculation_HIDE!BG30,FALSE)</f>
        <v>253.24</v>
      </c>
      <c r="J30" s="182">
        <f ca="1">INDIRECT(Calculation_HIDE!BH30,FALSE)</f>
        <v>266</v>
      </c>
      <c r="K30" s="182">
        <f ca="1">INDIRECT(Calculation_HIDE!BI30,FALSE)</f>
        <v>263.14</v>
      </c>
      <c r="L30" s="182">
        <f ca="1">INDIRECT(Calculation_HIDE!BJ30,FALSE)</f>
        <v>277.56</v>
      </c>
      <c r="M30" s="300">
        <f ca="1">INDIRECT(Calculation_HIDE!BK30,FALSE)</f>
        <v>248.04999999999998</v>
      </c>
      <c r="N30" s="258">
        <f t="shared" ca="1" si="6"/>
        <v>-2.049439267098415</v>
      </c>
      <c r="O30" s="59"/>
      <c r="P30" s="98"/>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row>
    <row r="31" spans="1:62" s="57" customFormat="1" ht="20.149999999999999" customHeight="1" x14ac:dyDescent="0.25">
      <c r="A31" s="267" t="s">
        <v>132</v>
      </c>
      <c r="B31" s="180">
        <f ca="1">INDIRECT(Calculation_HIDE!N31,FALSE)</f>
        <v>3809.5</v>
      </c>
      <c r="C31" s="180">
        <f ca="1">INDIRECT(Calculation_HIDE!O31,FALSE)</f>
        <v>4351.8</v>
      </c>
      <c r="D31" s="305">
        <f t="shared" ca="1" si="5"/>
        <v>14.235463971649828</v>
      </c>
      <c r="E31" s="314">
        <f ca="1">INDIRECT(Calculation_HIDE!BC31,FALSE)</f>
        <v>946.38</v>
      </c>
      <c r="F31" s="182">
        <f ca="1">INDIRECT(Calculation_HIDE!BD31,FALSE)</f>
        <v>972.05</v>
      </c>
      <c r="G31" s="182">
        <f ca="1">INDIRECT(Calculation_HIDE!BE31,FALSE)</f>
        <v>1087.95</v>
      </c>
      <c r="H31" s="182">
        <f ca="1">INDIRECT(Calculation_HIDE!BF31,FALSE)</f>
        <v>1087.95</v>
      </c>
      <c r="I31" s="182">
        <f ca="1">INDIRECT(Calculation_HIDE!BG31,FALSE)</f>
        <v>1087.95</v>
      </c>
      <c r="J31" s="182">
        <f ca="1">INDIRECT(Calculation_HIDE!BH31,FALSE)</f>
        <v>1087.95</v>
      </c>
      <c r="K31" s="182">
        <f ca="1">INDIRECT(Calculation_HIDE!BI31,FALSE)</f>
        <v>1170.17</v>
      </c>
      <c r="L31" s="182">
        <f ca="1">INDIRECT(Calculation_HIDE!BJ31,FALSE)</f>
        <v>1148.6500000000001</v>
      </c>
      <c r="M31" s="300">
        <f ca="1">INDIRECT(Calculation_HIDE!BK31,FALSE)</f>
        <v>1212.8900000000001</v>
      </c>
      <c r="N31" s="258">
        <f t="shared" ca="1" si="6"/>
        <v>11.483983638954001</v>
      </c>
      <c r="O31" s="53"/>
      <c r="P31" s="98"/>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row>
    <row r="32" spans="1:62" s="104" customFormat="1" ht="20.149999999999999" customHeight="1" x14ac:dyDescent="0.25">
      <c r="A32" s="267" t="s">
        <v>12</v>
      </c>
      <c r="B32" s="180">
        <f ca="1">INDIRECT(Calculation_HIDE!N32,FALSE)</f>
        <v>1.68</v>
      </c>
      <c r="C32" s="180">
        <f ca="1">INDIRECT(Calculation_HIDE!O32,FALSE)</f>
        <v>0</v>
      </c>
      <c r="D32" s="305">
        <f t="shared" ca="1" si="5"/>
        <v>-100</v>
      </c>
      <c r="E32" s="314">
        <f ca="1">INDIRECT(Calculation_HIDE!BC32,FALSE)</f>
        <v>0.42</v>
      </c>
      <c r="F32" s="182">
        <f ca="1">INDIRECT(Calculation_HIDE!BD32,FALSE)</f>
        <v>0.42</v>
      </c>
      <c r="G32" s="182">
        <f ca="1">INDIRECT(Calculation_HIDE!BE32,FALSE)</f>
        <v>0</v>
      </c>
      <c r="H32" s="182">
        <f ca="1">INDIRECT(Calculation_HIDE!BF32,FALSE)</f>
        <v>0</v>
      </c>
      <c r="I32" s="182">
        <f ca="1">INDIRECT(Calculation_HIDE!BG32,FALSE)</f>
        <v>0</v>
      </c>
      <c r="J32" s="182">
        <f ca="1">INDIRECT(Calculation_HIDE!BH32,FALSE)</f>
        <v>0</v>
      </c>
      <c r="K32" s="182">
        <f ca="1">INDIRECT(Calculation_HIDE!BI32,FALSE)</f>
        <v>0</v>
      </c>
      <c r="L32" s="182">
        <f ca="1">INDIRECT(Calculation_HIDE!BJ32,FALSE)</f>
        <v>0</v>
      </c>
      <c r="M32" s="300">
        <f ca="1">INDIRECT(Calculation_HIDE!BK32,FALSE)</f>
        <v>0</v>
      </c>
      <c r="N32" s="258"/>
      <c r="O32" s="103"/>
      <c r="P32" s="98"/>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row>
    <row r="33" spans="1:62" s="57" customFormat="1" ht="20.149999999999999" customHeight="1" x14ac:dyDescent="0.25">
      <c r="A33" s="267" t="s">
        <v>133</v>
      </c>
      <c r="B33" s="180">
        <f ca="1">INDIRECT(Calculation_HIDE!N33,FALSE)</f>
        <v>660.84</v>
      </c>
      <c r="C33" s="180">
        <f ca="1">INDIRECT(Calculation_HIDE!O33,FALSE)</f>
        <v>647.20000000000005</v>
      </c>
      <c r="D33" s="305">
        <f t="shared" ca="1" si="5"/>
        <v>-2.0640397070395231</v>
      </c>
      <c r="E33" s="314">
        <f ca="1">INDIRECT(Calculation_HIDE!BC33,FALSE)</f>
        <v>145.62</v>
      </c>
      <c r="F33" s="182">
        <f ca="1">INDIRECT(Calculation_HIDE!BD33,FALSE)</f>
        <v>175.23</v>
      </c>
      <c r="G33" s="182">
        <f ca="1">INDIRECT(Calculation_HIDE!BE33,FALSE)</f>
        <v>177.21</v>
      </c>
      <c r="H33" s="182">
        <f ca="1">INDIRECT(Calculation_HIDE!BF33,FALSE)</f>
        <v>162.83000000000001</v>
      </c>
      <c r="I33" s="182">
        <f ca="1">INDIRECT(Calculation_HIDE!BG33,FALSE)</f>
        <v>143.15</v>
      </c>
      <c r="J33" s="182">
        <f ca="1">INDIRECT(Calculation_HIDE!BH33,FALSE)</f>
        <v>164.01</v>
      </c>
      <c r="K33" s="182">
        <f ca="1">INDIRECT(Calculation_HIDE!BI33,FALSE)</f>
        <v>164.63</v>
      </c>
      <c r="L33" s="182">
        <f ca="1">INDIRECT(Calculation_HIDE!BJ33,FALSE)</f>
        <v>165.8</v>
      </c>
      <c r="M33" s="300">
        <f ca="1">INDIRECT(Calculation_HIDE!BK33,FALSE)</f>
        <v>137.44</v>
      </c>
      <c r="N33" s="258">
        <f t="shared" ca="1" si="6"/>
        <v>-3.9888229130282977</v>
      </c>
      <c r="O33" s="105"/>
      <c r="P33" s="98"/>
      <c r="Q33" s="105"/>
      <c r="R33" s="105"/>
      <c r="S33" s="105"/>
      <c r="T33" s="59"/>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row>
    <row r="34" spans="1:62" s="57" customFormat="1" ht="20.149999999999999" customHeight="1" x14ac:dyDescent="0.25">
      <c r="A34" s="267" t="s">
        <v>39</v>
      </c>
      <c r="B34" s="180">
        <f ca="1">INDIRECT(Calculation_HIDE!N34,FALSE)</f>
        <v>2887.96</v>
      </c>
      <c r="C34" s="180">
        <f ca="1">INDIRECT(Calculation_HIDE!O34,FALSE)</f>
        <v>2904.3999999999996</v>
      </c>
      <c r="D34" s="305">
        <f t="shared" ca="1" si="5"/>
        <v>0.56925996204932194</v>
      </c>
      <c r="E34" s="314">
        <f ca="1">INDIRECT(Calculation_HIDE!BC34,FALSE)</f>
        <v>731.03</v>
      </c>
      <c r="F34" s="182">
        <f ca="1">INDIRECT(Calculation_HIDE!BD34,FALSE)</f>
        <v>725.97</v>
      </c>
      <c r="G34" s="182">
        <f ca="1">INDIRECT(Calculation_HIDE!BE34,FALSE)</f>
        <v>722.18</v>
      </c>
      <c r="H34" s="182">
        <f ca="1">INDIRECT(Calculation_HIDE!BF34,FALSE)</f>
        <v>717.73</v>
      </c>
      <c r="I34" s="182">
        <f ca="1">INDIRECT(Calculation_HIDE!BG34,FALSE)</f>
        <v>734.53</v>
      </c>
      <c r="J34" s="182">
        <f ca="1">INDIRECT(Calculation_HIDE!BH34,FALSE)</f>
        <v>729.96</v>
      </c>
      <c r="K34" s="182">
        <f ca="1">INDIRECT(Calculation_HIDE!BI34,FALSE)</f>
        <v>811.03</v>
      </c>
      <c r="L34" s="182">
        <f ca="1">INDIRECT(Calculation_HIDE!BJ34,FALSE)</f>
        <v>816.56</v>
      </c>
      <c r="M34" s="300">
        <f ca="1">INDIRECT(Calculation_HIDE!BK34,FALSE)</f>
        <v>817.24</v>
      </c>
      <c r="N34" s="258">
        <f t="shared" ca="1" si="6"/>
        <v>11.260261663921153</v>
      </c>
      <c r="O34" s="53"/>
      <c r="P34" s="98"/>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row>
    <row r="35" spans="1:62" s="57" customFormat="1" ht="20.149999999999999" customHeight="1" x14ac:dyDescent="0.25">
      <c r="A35" s="267" t="s">
        <v>134</v>
      </c>
      <c r="B35" s="180">
        <f ca="1">INDIRECT(Calculation_HIDE!N35,FALSE)</f>
        <v>25272.51</v>
      </c>
      <c r="C35" s="180">
        <f ca="1">INDIRECT(Calculation_HIDE!O35,FALSE)</f>
        <v>26844.73</v>
      </c>
      <c r="D35" s="305">
        <f t="shared" ca="1" si="5"/>
        <v>6.2210678717705576</v>
      </c>
      <c r="E35" s="315">
        <f ca="1">INDIRECT(Calculation_HIDE!BC35,FALSE)</f>
        <v>6062.73</v>
      </c>
      <c r="F35" s="184">
        <f ca="1">INDIRECT(Calculation_HIDE!BD35,FALSE)</f>
        <v>7242.52</v>
      </c>
      <c r="G35" s="184">
        <f ca="1">INDIRECT(Calculation_HIDE!BE35,FALSE)</f>
        <v>7179.15</v>
      </c>
      <c r="H35" s="184">
        <f ca="1">INDIRECT(Calculation_HIDE!BF35,FALSE)</f>
        <v>6774.74</v>
      </c>
      <c r="I35" s="184">
        <f ca="1">INDIRECT(Calculation_HIDE!BG35,FALSE)</f>
        <v>6073.84</v>
      </c>
      <c r="J35" s="184">
        <f ca="1">INDIRECT(Calculation_HIDE!BH35,FALSE)</f>
        <v>6817</v>
      </c>
      <c r="K35" s="184">
        <f ca="1">INDIRECT(Calculation_HIDE!BI35,FALSE)</f>
        <v>7156.2</v>
      </c>
      <c r="L35" s="184">
        <f ca="1">INDIRECT(Calculation_HIDE!BJ35,FALSE)</f>
        <v>6618.28</v>
      </c>
      <c r="M35" s="320">
        <f ca="1">INDIRECT(Calculation_HIDE!BK35,FALSE)</f>
        <v>6032.92</v>
      </c>
      <c r="N35" s="323">
        <f t="shared" ca="1" si="6"/>
        <v>-0.67370888926939254</v>
      </c>
      <c r="O35" s="105"/>
      <c r="P35" s="98"/>
      <c r="Q35" s="59"/>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row>
    <row r="36" spans="1:62" s="57" customFormat="1" ht="20.149999999999999" customHeight="1" x14ac:dyDescent="0.25">
      <c r="A36" s="270" t="s">
        <v>106</v>
      </c>
      <c r="B36" s="181">
        <f ca="1">INDIRECT(Calculation_HIDE!N36,FALSE)</f>
        <v>119540.94</v>
      </c>
      <c r="C36" s="181">
        <f ca="1">INDIRECT(Calculation_HIDE!O36,FALSE)</f>
        <v>134603.33000000002</v>
      </c>
      <c r="D36" s="259">
        <f t="shared" ca="1" si="5"/>
        <v>12.600193707695468</v>
      </c>
      <c r="E36" s="185">
        <f ca="1">SUM(E24:E35)</f>
        <v>28946.29</v>
      </c>
      <c r="F36" s="185">
        <f t="shared" ref="F36:M36" ca="1" si="7">SUM(F24:F35)</f>
        <v>32843.47</v>
      </c>
      <c r="G36" s="185">
        <f t="shared" ca="1" si="7"/>
        <v>41135.06</v>
      </c>
      <c r="H36" s="185">
        <f t="shared" ca="1" si="7"/>
        <v>29802.78</v>
      </c>
      <c r="I36" s="185">
        <f t="shared" ca="1" si="7"/>
        <v>29241.230000000003</v>
      </c>
      <c r="J36" s="185">
        <f t="shared" ca="1" si="7"/>
        <v>34424.26</v>
      </c>
      <c r="K36" s="185">
        <f t="shared" ca="1" si="7"/>
        <v>34872.950000000004</v>
      </c>
      <c r="L36" s="185">
        <f t="shared" ca="1" si="7"/>
        <v>27195.090000000004</v>
      </c>
      <c r="M36" s="185">
        <f t="shared" ca="1" si="7"/>
        <v>24296.36</v>
      </c>
      <c r="N36" s="262">
        <f t="shared" ca="1" si="6"/>
        <v>-16.910608753462157</v>
      </c>
      <c r="O36" s="102"/>
      <c r="P36" s="98"/>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row>
    <row r="37" spans="1:62" s="57" customFormat="1" ht="20.149999999999999" customHeight="1" x14ac:dyDescent="0.25">
      <c r="A37" s="267" t="s">
        <v>135</v>
      </c>
      <c r="B37" s="182">
        <f ca="1">INDIRECT(Calculation_HIDE!N37,FALSE)</f>
        <v>3810.98</v>
      </c>
      <c r="C37" s="182">
        <f ca="1">INDIRECT(Calculation_HIDE!O37,FALSE)</f>
        <v>4353.2699999999995</v>
      </c>
      <c r="D37" s="258">
        <f t="shared" ca="1" si="5"/>
        <v>14.229673207416452</v>
      </c>
      <c r="E37" s="182">
        <f ca="1">INDIRECT(Calculation_HIDE!BA37,FALSE)</f>
        <v>945.62</v>
      </c>
      <c r="F37" s="182">
        <f ca="1">INDIRECT(Calculation_HIDE!BB37,FALSE)</f>
        <v>946.19</v>
      </c>
      <c r="G37" s="182">
        <f ca="1">INDIRECT(Calculation_HIDE!BC37,FALSE)</f>
        <v>946.75</v>
      </c>
      <c r="H37" s="182">
        <f ca="1">INDIRECT(Calculation_HIDE!BD37,FALSE)</f>
        <v>972.42</v>
      </c>
      <c r="I37" s="182">
        <f ca="1">INDIRECT(Calculation_HIDE!BE37,FALSE)</f>
        <v>1088.31</v>
      </c>
      <c r="J37" s="182">
        <f ca="1">INDIRECT(Calculation_HIDE!BF37,FALSE)</f>
        <v>1088.32</v>
      </c>
      <c r="K37" s="182">
        <f ca="1">INDIRECT(Calculation_HIDE!BG37,FALSE)</f>
        <v>1088.32</v>
      </c>
      <c r="L37" s="182">
        <f ca="1">INDIRECT(Calculation_HIDE!BH37,FALSE)</f>
        <v>1088.32</v>
      </c>
      <c r="M37" s="182">
        <f ca="1">INDIRECT(Calculation_HIDE!BI37,FALSE)</f>
        <v>1169.22</v>
      </c>
      <c r="N37" s="258">
        <f t="shared" ca="1" si="6"/>
        <v>7.4344626071615698</v>
      </c>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row>
    <row r="38" spans="1:62" s="57" customFormat="1" ht="20.149999999999999" customHeight="1" x14ac:dyDescent="0.25">
      <c r="A38" s="255"/>
      <c r="B38" s="107"/>
      <c r="C38" s="107"/>
      <c r="D38" s="253"/>
      <c r="E38" s="180"/>
      <c r="F38" s="180"/>
      <c r="G38" s="180"/>
      <c r="H38" s="180"/>
      <c r="I38" s="180"/>
      <c r="J38" s="180"/>
      <c r="K38" s="180"/>
      <c r="L38" s="180"/>
      <c r="M38" s="180"/>
      <c r="N38" s="250"/>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row>
    <row r="39" spans="1:62" s="167" customFormat="1" ht="60" customHeight="1" x14ac:dyDescent="0.25">
      <c r="A39" s="271" t="s">
        <v>323</v>
      </c>
      <c r="B39" s="272" t="s">
        <v>139</v>
      </c>
      <c r="C39" s="272" t="s">
        <v>140</v>
      </c>
      <c r="D39" s="273" t="s">
        <v>137</v>
      </c>
      <c r="E39" s="272" t="s">
        <v>115</v>
      </c>
      <c r="F39" s="274" t="s">
        <v>116</v>
      </c>
      <c r="G39" s="272" t="s">
        <v>117</v>
      </c>
      <c r="H39" s="272" t="s">
        <v>118</v>
      </c>
      <c r="I39" s="272" t="s">
        <v>119</v>
      </c>
      <c r="J39" s="272" t="s">
        <v>120</v>
      </c>
      <c r="K39" s="272" t="s">
        <v>121</v>
      </c>
      <c r="L39" s="272" t="s">
        <v>138</v>
      </c>
      <c r="M39" s="272" t="s">
        <v>337</v>
      </c>
      <c r="N39" s="273" t="s">
        <v>320</v>
      </c>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row>
    <row r="40" spans="1:62" s="57" customFormat="1" ht="20.149999999999999" customHeight="1" x14ac:dyDescent="0.25">
      <c r="A40" s="264" t="s">
        <v>4</v>
      </c>
      <c r="B40" s="177">
        <f ca="1">INDIRECT(Calculation_HIDE!N40,FALSE)</f>
        <v>26.496124208621929</v>
      </c>
      <c r="C40" s="177">
        <f ca="1">INDIRECT(Calculation_HIDE!O40,FALSE)</f>
        <v>28.111190867423751</v>
      </c>
      <c r="D40" s="258">
        <f ca="1">C40-B40</f>
        <v>1.6150666588018225</v>
      </c>
      <c r="E40" s="177">
        <f ca="1">INDIRECT(Calculation_HIDE!BC40,FALSE)</f>
        <v>22.115881345672662</v>
      </c>
      <c r="F40" s="177">
        <f ca="1">INDIRECT(Calculation_HIDE!BD40,FALSE)</f>
        <v>29.647840619504606</v>
      </c>
      <c r="G40" s="177">
        <f ca="1">INDIRECT(Calculation_HIDE!BE40,FALSE)</f>
        <v>42.173089945265808</v>
      </c>
      <c r="H40" s="177">
        <f ca="1">INDIRECT(Calculation_HIDE!BF40,FALSE)</f>
        <v>19.924184535866779</v>
      </c>
      <c r="I40" s="177">
        <f ca="1">INDIRECT(Calculation_HIDE!BG40,FALSE)</f>
        <v>21.555745012403708</v>
      </c>
      <c r="J40" s="177">
        <f ca="1">INDIRECT(Calculation_HIDE!BH40,FALSE)</f>
        <v>29.332153426672573</v>
      </c>
      <c r="K40" s="177">
        <f ca="1">INDIRECT(Calculation_HIDE!BI40,FALSE)</f>
        <v>32.626618731906049</v>
      </c>
      <c r="L40" s="177">
        <f ca="1">INDIRECT(Calculation_HIDE!BJ40,FALSE)</f>
        <v>17.198839701326108</v>
      </c>
      <c r="M40" s="177">
        <f ca="1">INDIRECT(Calculation_HIDE!BK40,FALSE)</f>
        <v>13.23413564943208</v>
      </c>
      <c r="N40" s="258">
        <f t="shared" ref="N40:N50" ca="1" si="8">M40-I40</f>
        <v>-8.3216093629716283</v>
      </c>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row>
    <row r="41" spans="1:62" s="57" customFormat="1" ht="20.149999999999999" customHeight="1" x14ac:dyDescent="0.25">
      <c r="A41" s="264" t="s">
        <v>23</v>
      </c>
      <c r="B41" s="177">
        <f ca="1">INDIRECT(Calculation_HIDE!N41,FALSE)</f>
        <v>40.402586541871223</v>
      </c>
      <c r="C41" s="177">
        <f ca="1">INDIRECT(Calculation_HIDE!O41,FALSE)</f>
        <v>45.69323033213994</v>
      </c>
      <c r="D41" s="258">
        <f t="shared" ref="D41:D50" ca="1" si="9">C41-B41</f>
        <v>5.2906437902687173</v>
      </c>
      <c r="E41" s="177">
        <f ca="1">INDIRECT(Calculation_HIDE!BC41,FALSE)</f>
        <v>34.526159748437536</v>
      </c>
      <c r="F41" s="177">
        <f ca="1">INDIRECT(Calculation_HIDE!BD41,FALSE)</f>
        <v>47.395318029631781</v>
      </c>
      <c r="G41" s="177">
        <f ca="1">INDIRECT(Calculation_HIDE!BE41,FALSE)</f>
        <v>61.174130720958971</v>
      </c>
      <c r="H41" s="177">
        <f ca="1">INDIRECT(Calculation_HIDE!BF41,FALSE)</f>
        <v>32.57036796254922</v>
      </c>
      <c r="I41" s="177">
        <f ca="1">INDIRECT(Calculation_HIDE!BG41,FALSE)</f>
        <v>34.946493775654154</v>
      </c>
      <c r="J41" s="177">
        <f ca="1">INDIRECT(Calculation_HIDE!BH41,FALSE)</f>
        <v>52.419697043612828</v>
      </c>
      <c r="K41" s="177">
        <f ca="1">INDIRECT(Calculation_HIDE!BI41,FALSE)</f>
        <v>49.918992512155583</v>
      </c>
      <c r="L41" s="177">
        <f ca="1">INDIRECT(Calculation_HIDE!BJ41,FALSE)</f>
        <v>26.921461820621765</v>
      </c>
      <c r="M41" s="177">
        <f ca="1">INDIRECT(Calculation_HIDE!BK41,FALSE)</f>
        <v>25.564802612444012</v>
      </c>
      <c r="N41" s="258">
        <f t="shared" ca="1" si="8"/>
        <v>-9.3816911632101423</v>
      </c>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row>
    <row r="42" spans="1:62" s="57" customFormat="1" ht="20.149999999999999" customHeight="1" x14ac:dyDescent="0.25">
      <c r="A42" s="267" t="s">
        <v>6</v>
      </c>
      <c r="B42" s="177">
        <f ca="1">INDIRECT(Calculation_HIDE!N42,FALSE)</f>
        <v>10.92780785625237</v>
      </c>
      <c r="C42" s="177">
        <f ca="1">INDIRECT(Calculation_HIDE!O42,FALSE)</f>
        <v>11.226268861972702</v>
      </c>
      <c r="D42" s="258">
        <f t="shared" ca="1" si="9"/>
        <v>0.2984610057203323</v>
      </c>
      <c r="E42" s="177">
        <f ca="1">INDIRECT(Calculation_HIDE!BC42,FALSE)</f>
        <v>15.637776309243302</v>
      </c>
      <c r="F42" s="177">
        <f ca="1">INDIRECT(Calculation_HIDE!BD42,FALSE)</f>
        <v>4.76429565013476</v>
      </c>
      <c r="G42" s="177">
        <f ca="1">INDIRECT(Calculation_HIDE!BE42,FALSE)</f>
        <v>7.5436441894629391</v>
      </c>
      <c r="H42" s="177">
        <f ca="1">INDIRECT(Calculation_HIDE!BF42,FALSE)</f>
        <v>18.858840479350171</v>
      </c>
      <c r="I42" s="177">
        <f ca="1">INDIRECT(Calculation_HIDE!BG42,FALSE)</f>
        <v>14.390460761479902</v>
      </c>
      <c r="J42" s="177">
        <f ca="1">INDIRECT(Calculation_HIDE!BH42,FALSE)</f>
        <v>4.1643535487373446</v>
      </c>
      <c r="K42" s="177">
        <f ca="1">INDIRECT(Calculation_HIDE!BI42,FALSE)</f>
        <v>5.9135850790463378</v>
      </c>
      <c r="L42" s="177">
        <f ca="1">INDIRECT(Calculation_HIDE!BJ42,FALSE)</f>
        <v>16.293702508647275</v>
      </c>
      <c r="M42" s="177">
        <f ca="1">INDIRECT(Calculation_HIDE!BK42,FALSE)</f>
        <v>13.990455994697671</v>
      </c>
      <c r="N42" s="258">
        <f t="shared" ca="1" si="8"/>
        <v>-0.40000476678223151</v>
      </c>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row>
    <row r="43" spans="1:62" s="57" customFormat="1" ht="20.149999999999999" customHeight="1" x14ac:dyDescent="0.25">
      <c r="A43" s="264" t="s">
        <v>27</v>
      </c>
      <c r="B43" s="177">
        <f ca="1">INDIRECT(Calculation_HIDE!N43,FALSE)</f>
        <v>35.545008712928094</v>
      </c>
      <c r="C43" s="177">
        <f ca="1">INDIRECT(Calculation_HIDE!O43,FALSE)</f>
        <v>40.967095785154804</v>
      </c>
      <c r="D43" s="258">
        <f t="shared" ca="1" si="9"/>
        <v>5.4220870722267094</v>
      </c>
      <c r="E43" s="177">
        <f ca="1">INDIRECT(Calculation_HIDE!BC43,FALSE)</f>
        <v>33.536125384949905</v>
      </c>
      <c r="F43" s="177">
        <f ca="1">INDIRECT(Calculation_HIDE!BD43,FALSE)</f>
        <v>42.531875453151777</v>
      </c>
      <c r="G43" s="177">
        <f ca="1">INDIRECT(Calculation_HIDE!BE43,FALSE)</f>
        <v>58.162888078429688</v>
      </c>
      <c r="H43" s="177">
        <f ca="1">INDIRECT(Calculation_HIDE!BF43,FALSE)</f>
        <v>25.844865305731389</v>
      </c>
      <c r="I43" s="177">
        <f ca="1">INDIRECT(Calculation_HIDE!BG43,FALSE)</f>
        <v>28.542940867123093</v>
      </c>
      <c r="J43" s="177">
        <f ca="1">INDIRECT(Calculation_HIDE!BH43,FALSE)</f>
        <v>51.518337793156398</v>
      </c>
      <c r="K43" s="177">
        <f ca="1">INDIRECT(Calculation_HIDE!BI43,FALSE)</f>
        <v>39.18846725279932</v>
      </c>
      <c r="L43" s="177">
        <f ca="1">INDIRECT(Calculation_HIDE!BJ43,FALSE)</f>
        <v>23.90364820425421</v>
      </c>
      <c r="M43" s="177">
        <f ca="1">INDIRECT(Calculation_HIDE!BK43,FALSE)</f>
        <v>15.835226823907025</v>
      </c>
      <c r="N43" s="258">
        <f t="shared" ca="1" si="8"/>
        <v>-12.707714043216068</v>
      </c>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row>
    <row r="44" spans="1:62" s="57" customFormat="1" ht="20.149999999999999" customHeight="1" x14ac:dyDescent="0.25">
      <c r="A44" s="264" t="s">
        <v>65</v>
      </c>
      <c r="B44" s="177">
        <f ca="1">INDIRECT(Calculation_HIDE!N44,FALSE)</f>
        <v>39.058333276755477</v>
      </c>
      <c r="C44" s="177">
        <f ca="1">INDIRECT(Calculation_HIDE!O44,FALSE)</f>
        <v>37.724850398273944</v>
      </c>
      <c r="D44" s="258">
        <f t="shared" ca="1" si="9"/>
        <v>-1.3334828784815329</v>
      </c>
      <c r="E44" s="177">
        <f ca="1">INDIRECT(Calculation_HIDE!BC44,FALSE)</f>
        <v>38.234353959648658</v>
      </c>
      <c r="F44" s="177">
        <f ca="1">INDIRECT(Calculation_HIDE!BD44,FALSE)</f>
        <v>39.09510535734416</v>
      </c>
      <c r="G44" s="177">
        <f ca="1">INDIRECT(Calculation_HIDE!BE44,FALSE)</f>
        <v>38.725363954623923</v>
      </c>
      <c r="H44" s="177">
        <f ca="1">INDIRECT(Calculation_HIDE!BF44,FALSE)</f>
        <v>37.661315824720468</v>
      </c>
      <c r="I44" s="177">
        <f ca="1">INDIRECT(Calculation_HIDE!BG44,FALSE)</f>
        <v>36.706960276310028</v>
      </c>
      <c r="J44" s="177">
        <f ca="1">INDIRECT(Calculation_HIDE!BH44,FALSE)</f>
        <v>37.865232343621841</v>
      </c>
      <c r="K44" s="177">
        <f ca="1">INDIRECT(Calculation_HIDE!BI44,FALSE)</f>
        <v>36.73596360356715</v>
      </c>
      <c r="L44" s="177">
        <f ca="1">INDIRECT(Calculation_HIDE!BJ44,FALSE)</f>
        <v>35.794749111203373</v>
      </c>
      <c r="M44" s="177">
        <f ca="1">INDIRECT(Calculation_HIDE!BK44,FALSE)</f>
        <v>35.62324554017772</v>
      </c>
      <c r="N44" s="258">
        <f t="shared" ca="1" si="8"/>
        <v>-1.0837147361323076</v>
      </c>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row>
    <row r="45" spans="1:62" s="57" customFormat="1" ht="20.149999999999999" customHeight="1" x14ac:dyDescent="0.25">
      <c r="A45" s="264" t="s">
        <v>10</v>
      </c>
      <c r="B45" s="177">
        <f ca="1">INDIRECT(Calculation_HIDE!N45,FALSE)</f>
        <v>48.560090646243466</v>
      </c>
      <c r="C45" s="177">
        <f ca="1">INDIRECT(Calculation_HIDE!O45,FALSE)</f>
        <v>49.266078684298016</v>
      </c>
      <c r="D45" s="258">
        <f t="shared" ca="1" si="9"/>
        <v>0.70598803805454935</v>
      </c>
      <c r="E45" s="177">
        <f ca="1">INDIRECT(Calculation_HIDE!BC45,FALSE)</f>
        <v>46.739439091455857</v>
      </c>
      <c r="F45" s="177">
        <f ca="1">INDIRECT(Calculation_HIDE!BD45,FALSE)</f>
        <v>47.99611268966953</v>
      </c>
      <c r="G45" s="177">
        <f ca="1">INDIRECT(Calculation_HIDE!BE45,FALSE)</f>
        <v>49.892469571184428</v>
      </c>
      <c r="H45" s="177">
        <f ca="1">INDIRECT(Calculation_HIDE!BF45,FALSE)</f>
        <v>51.809338957933349</v>
      </c>
      <c r="I45" s="177">
        <f ca="1">INDIRECT(Calculation_HIDE!BG45,FALSE)</f>
        <v>46.526319007548274</v>
      </c>
      <c r="J45" s="177">
        <f ca="1">INDIRECT(Calculation_HIDE!BH45,FALSE)</f>
        <v>48.870639930531674</v>
      </c>
      <c r="K45" s="177">
        <f ca="1">INDIRECT(Calculation_HIDE!BI45,FALSE)</f>
        <v>49.419526215599397</v>
      </c>
      <c r="L45" s="177">
        <f ca="1">INDIRECT(Calculation_HIDE!BJ45,FALSE)</f>
        <v>51.554870831979272</v>
      </c>
      <c r="M45" s="177">
        <f ca="1">INDIRECT(Calculation_HIDE!BK45,FALSE)</f>
        <v>46.07359025029708</v>
      </c>
      <c r="N45" s="258">
        <f t="shared" ca="1" si="8"/>
        <v>-0.45272875725119377</v>
      </c>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row>
    <row r="46" spans="1:62" s="57" customFormat="1" ht="20.149999999999999" customHeight="1" x14ac:dyDescent="0.25">
      <c r="A46" s="264" t="s">
        <v>53</v>
      </c>
      <c r="B46" s="177">
        <f ca="1">INDIRECT(Calculation_HIDE!N46,FALSE)</f>
        <v>35.38470038191884</v>
      </c>
      <c r="C46" s="177">
        <f ca="1">INDIRECT(Calculation_HIDE!O46,FALSE)</f>
        <v>35.791581883105614</v>
      </c>
      <c r="D46" s="258">
        <f t="shared" ca="1" si="9"/>
        <v>0.40688150118677413</v>
      </c>
      <c r="E46" s="177">
        <f ca="1">INDIRECT(Calculation_HIDE!BC46,FALSE)</f>
        <v>37.09788554517921</v>
      </c>
      <c r="F46" s="177">
        <f ca="1">INDIRECT(Calculation_HIDE!BD46,FALSE)</f>
        <v>35.630377454374205</v>
      </c>
      <c r="G46" s="177">
        <f ca="1">INDIRECT(Calculation_HIDE!BE46,FALSE)</f>
        <v>37.123792107583142</v>
      </c>
      <c r="H46" s="177">
        <f ca="1">INDIRECT(Calculation_HIDE!BF46,FALSE)</f>
        <v>36.567586539691717</v>
      </c>
      <c r="I46" s="177">
        <f ca="1">INDIRECT(Calculation_HIDE!BG46,FALSE)</f>
        <v>35.519566486751792</v>
      </c>
      <c r="J46" s="177">
        <f ca="1">INDIRECT(Calculation_HIDE!BH46,FALSE)</f>
        <v>34.467558200893258</v>
      </c>
      <c r="K46" s="177">
        <f ca="1">INDIRECT(Calculation_HIDE!BI46,FALSE)</f>
        <v>37.183908024062184</v>
      </c>
      <c r="L46" s="177">
        <f ca="1">INDIRECT(Calculation_HIDE!BJ46,FALSE)</f>
        <v>35.853015800934259</v>
      </c>
      <c r="M46" s="177">
        <f ca="1">INDIRECT(Calculation_HIDE!BK46,FALSE)</f>
        <v>37.858150293644847</v>
      </c>
      <c r="N46" s="258">
        <f t="shared" ca="1" si="8"/>
        <v>2.3385838068930553</v>
      </c>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row>
    <row r="47" spans="1:62" s="57" customFormat="1" ht="20.149999999999999" customHeight="1" x14ac:dyDescent="0.25">
      <c r="A47" s="264" t="s">
        <v>44</v>
      </c>
      <c r="B47" s="177">
        <f ca="1">INDIRECT(Calculation_HIDE!N47,FALSE)</f>
        <v>58.334639780686331</v>
      </c>
      <c r="C47" s="177">
        <f ca="1">INDIRECT(Calculation_HIDE!O47,FALSE)</f>
        <v>56.974495145406813</v>
      </c>
      <c r="D47" s="258">
        <f t="shared" ca="1" si="9"/>
        <v>-1.3601446352795179</v>
      </c>
      <c r="E47" s="177">
        <f ca="1">INDIRECT(Calculation_HIDE!BC47,FALSE)</f>
        <v>50.998366035046196</v>
      </c>
      <c r="F47" s="177">
        <f ca="1">INDIRECT(Calculation_HIDE!BD47,FALSE)</f>
        <v>61.368243924743474</v>
      </c>
      <c r="G47" s="177">
        <f ca="1">INDIRECT(Calculation_HIDE!BE47,FALSE)</f>
        <v>62.74366678789815</v>
      </c>
      <c r="H47" s="177">
        <f ca="1">INDIRECT(Calculation_HIDE!BF47,FALSE)</f>
        <v>57.652227656867318</v>
      </c>
      <c r="I47" s="177">
        <f ca="1">INDIRECT(Calculation_HIDE!BG47,FALSE)</f>
        <v>50.133334005746896</v>
      </c>
      <c r="J47" s="177">
        <f ca="1">INDIRECT(Calculation_HIDE!BH47,FALSE)</f>
        <v>57.438827176266493</v>
      </c>
      <c r="K47" s="177">
        <f ca="1">INDIRECT(Calculation_HIDE!BI47,FALSE)</f>
        <v>58.937204293684339</v>
      </c>
      <c r="L47" s="177">
        <f ca="1">INDIRECT(Calculation_HIDE!BJ47,FALSE)</f>
        <v>58.703797491301366</v>
      </c>
      <c r="M47" s="177">
        <f ca="1">INDIRECT(Calculation_HIDE!BK47,FALSE)</f>
        <v>48.66254479616682</v>
      </c>
      <c r="N47" s="258">
        <f t="shared" ca="1" si="8"/>
        <v>-1.4707892095800759</v>
      </c>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row>
    <row r="48" spans="1:62" s="57" customFormat="1" ht="20.149999999999999" customHeight="1" x14ac:dyDescent="0.25">
      <c r="A48" s="267" t="s">
        <v>39</v>
      </c>
      <c r="B48" s="177">
        <f ca="1">INDIRECT(Calculation_HIDE!N48,FALSE)</f>
        <v>62.373035745903067</v>
      </c>
      <c r="C48" s="177">
        <f ca="1">INDIRECT(Calculation_HIDE!O48,FALSE)</f>
        <v>61.934502212505798</v>
      </c>
      <c r="D48" s="258">
        <f t="shared" ca="1" si="9"/>
        <v>-0.43853353339726908</v>
      </c>
      <c r="E48" s="177">
        <f ca="1">INDIRECT(Calculation_HIDE!BC48,FALSE)</f>
        <v>62.549815332457698</v>
      </c>
      <c r="F48" s="177">
        <f ca="1">INDIRECT(Calculation_HIDE!BD48,FALSE)</f>
        <v>62.087536987228106</v>
      </c>
      <c r="G48" s="177">
        <f ca="1">INDIRECT(Calculation_HIDE!BE48,FALSE)</f>
        <v>62.035626168977011</v>
      </c>
      <c r="H48" s="177">
        <f ca="1">INDIRECT(Calculation_HIDE!BF48,FALSE)</f>
        <v>61.254604358052632</v>
      </c>
      <c r="I48" s="177">
        <f ca="1">INDIRECT(Calculation_HIDE!BG48,FALSE)</f>
        <v>61.923899419933754</v>
      </c>
      <c r="J48" s="177">
        <f ca="1">INDIRECT(Calculation_HIDE!BH48,FALSE)</f>
        <v>61.443128692597696</v>
      </c>
      <c r="K48" s="177">
        <f ca="1">INDIRECT(Calculation_HIDE!BI48,FALSE)</f>
        <v>69.66433853795165</v>
      </c>
      <c r="L48" s="177">
        <f ca="1">INDIRECT(Calculation_HIDE!BJ48,FALSE)</f>
        <v>69.264488760959594</v>
      </c>
      <c r="M48" s="177">
        <f ca="1">INDIRECT(Calculation_HIDE!BK48,FALSE)</f>
        <v>69.258016841721869</v>
      </c>
      <c r="N48" s="258">
        <f t="shared" ca="1" si="8"/>
        <v>7.3341174217881147</v>
      </c>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row>
    <row r="49" spans="1:62" s="57" customFormat="1" ht="20.149999999999999" customHeight="1" x14ac:dyDescent="0.25">
      <c r="A49" s="264" t="s">
        <v>29</v>
      </c>
      <c r="B49" s="177">
        <f ca="1">INDIRECT(Calculation_HIDE!N49,FALSE)</f>
        <v>64.064400518899006</v>
      </c>
      <c r="C49" s="177">
        <f ca="1">INDIRECT(Calculation_HIDE!O49,FALSE)</f>
        <v>67.197990160467171</v>
      </c>
      <c r="D49" s="258">
        <f t="shared" ca="1" si="9"/>
        <v>3.1335896415681646</v>
      </c>
      <c r="E49" s="177">
        <f ca="1">INDIRECT(Calculation_HIDE!BC49,FALSE)</f>
        <v>60.757770750848202</v>
      </c>
      <c r="F49" s="177">
        <f ca="1">INDIRECT(Calculation_HIDE!BD49,FALSE)</f>
        <v>72.388845742557322</v>
      </c>
      <c r="G49" s="177">
        <f ca="1">INDIRECT(Calculation_HIDE!BE49,FALSE)</f>
        <v>72.282453119389942</v>
      </c>
      <c r="H49" s="177">
        <f ca="1">INDIRECT(Calculation_HIDE!BF49,FALSE)</f>
        <v>68.144839786188186</v>
      </c>
      <c r="I49" s="177">
        <f ca="1">INDIRECT(Calculation_HIDE!BG49,FALSE)</f>
        <v>60.430648462414368</v>
      </c>
      <c r="J49" s="177">
        <f ca="1">INDIRECT(Calculation_HIDE!BH49,FALSE)</f>
        <v>67.821017999509138</v>
      </c>
      <c r="K49" s="177">
        <f ca="1">INDIRECT(Calculation_HIDE!BI49,FALSE)</f>
        <v>72.751889158010499</v>
      </c>
      <c r="L49" s="177">
        <f ca="1">INDIRECT(Calculation_HIDE!BJ49,FALSE)</f>
        <v>66.519549899803764</v>
      </c>
      <c r="M49" s="177">
        <f ca="1">INDIRECT(Calculation_HIDE!BK49,FALSE)</f>
        <v>60.632372533967391</v>
      </c>
      <c r="N49" s="258">
        <f t="shared" ca="1" si="8"/>
        <v>0.20172407155302352</v>
      </c>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row>
    <row r="50" spans="1:62" s="57" customFormat="1" ht="20.149999999999999" customHeight="1" x14ac:dyDescent="0.25">
      <c r="A50" s="268" t="s">
        <v>107</v>
      </c>
      <c r="B50" s="178">
        <f ca="1">INDIRECT(Calculation_HIDE!N50,FALSE)</f>
        <v>30.004413462188275</v>
      </c>
      <c r="C50" s="178">
        <f ca="1">INDIRECT(Calculation_HIDE!O50,FALSE)</f>
        <v>32.381289936997959</v>
      </c>
      <c r="D50" s="259">
        <f t="shared" ca="1" si="9"/>
        <v>2.3768764748096842</v>
      </c>
      <c r="E50" s="178">
        <f ca="1">INDIRECT(Calculation_HIDE!BC50,FALSE)</f>
        <v>28.487975791250761</v>
      </c>
      <c r="F50" s="178">
        <f ca="1">INDIRECT(Calculation_HIDE!BD50,FALSE)</f>
        <v>31.925141151037792</v>
      </c>
      <c r="G50" s="178">
        <f ca="1">INDIRECT(Calculation_HIDE!BE50,FALSE)</f>
        <v>40.077411952630385</v>
      </c>
      <c r="H50" s="178">
        <f ca="1">INDIRECT(Calculation_HIDE!BF50,FALSE)</f>
        <v>28.844089895612754</v>
      </c>
      <c r="I50" s="178">
        <f ca="1">INDIRECT(Calculation_HIDE!BG50,FALSE)</f>
        <v>27.863405166561197</v>
      </c>
      <c r="J50" s="178">
        <f ca="1">INDIRECT(Calculation_HIDE!BH50,FALSE)</f>
        <v>32.680334003158926</v>
      </c>
      <c r="K50" s="178">
        <f ca="1">INDIRECT(Calculation_HIDE!BI50,FALSE)</f>
        <v>33.701367131505187</v>
      </c>
      <c r="L50" s="178">
        <f ca="1">INDIRECT(Calculation_HIDE!BJ50,FALSE)</f>
        <v>25.828120718216066</v>
      </c>
      <c r="M50" s="178">
        <f ca="1">INDIRECT(Calculation_HIDE!BK50,FALSE)</f>
        <v>22.830109160977972</v>
      </c>
      <c r="N50" s="259">
        <f t="shared" ca="1" si="8"/>
        <v>-5.0332960055832245</v>
      </c>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row>
    <row r="51" spans="1:62" s="57" customFormat="1" ht="20.149999999999999" customHeight="1" x14ac:dyDescent="0.25">
      <c r="A51" s="255"/>
      <c r="B51" s="111"/>
      <c r="C51" s="111"/>
      <c r="D51" s="254"/>
      <c r="E51" s="177"/>
      <c r="F51" s="177"/>
      <c r="G51" s="177"/>
      <c r="H51" s="177"/>
      <c r="I51" s="176"/>
      <c r="J51" s="176"/>
      <c r="K51" s="176"/>
      <c r="L51" s="176"/>
      <c r="M51" s="176"/>
      <c r="N51" s="251"/>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row>
    <row r="52" spans="1:62" s="57" customFormat="1" ht="60" customHeight="1" x14ac:dyDescent="0.25">
      <c r="A52" s="276" t="s">
        <v>270</v>
      </c>
      <c r="B52" s="272" t="s">
        <v>139</v>
      </c>
      <c r="C52" s="272" t="s">
        <v>140</v>
      </c>
      <c r="D52" s="273" t="s">
        <v>137</v>
      </c>
      <c r="E52" s="272" t="s">
        <v>115</v>
      </c>
      <c r="F52" s="274" t="s">
        <v>116</v>
      </c>
      <c r="G52" s="272" t="s">
        <v>117</v>
      </c>
      <c r="H52" s="272" t="s">
        <v>118</v>
      </c>
      <c r="I52" s="272" t="s">
        <v>119</v>
      </c>
      <c r="J52" s="272" t="s">
        <v>120</v>
      </c>
      <c r="K52" s="272" t="s">
        <v>121</v>
      </c>
      <c r="L52" s="272" t="s">
        <v>138</v>
      </c>
      <c r="M52" s="272" t="s">
        <v>337</v>
      </c>
      <c r="N52" s="273" t="s">
        <v>320</v>
      </c>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row>
    <row r="53" spans="1:62" s="57" customFormat="1" ht="20.149999999999999" customHeight="1" x14ac:dyDescent="0.25">
      <c r="A53" s="263" t="s">
        <v>98</v>
      </c>
      <c r="B53" s="177">
        <f t="shared" ref="B53:C57" ca="1" si="10">(B24/B$60)*100</f>
        <v>9.827026476138121</v>
      </c>
      <c r="C53" s="177">
        <f t="shared" ca="1" si="10"/>
        <v>11.118107283426712</v>
      </c>
      <c r="D53" s="258">
        <f ca="1">C53-B53</f>
        <v>1.2910808072885906</v>
      </c>
      <c r="E53" s="177">
        <f t="shared" ref="E53:M53" ca="1" si="11">(E24/E$60)*100</f>
        <v>9.1794068391767052</v>
      </c>
      <c r="F53" s="177">
        <f t="shared" ca="1" si="11"/>
        <v>10.503943244825567</v>
      </c>
      <c r="G53" s="177">
        <f t="shared" ca="1" si="11"/>
        <v>14.772733009764435</v>
      </c>
      <c r="H53" s="177">
        <f t="shared" ca="1" si="11"/>
        <v>9.0645940865829271</v>
      </c>
      <c r="I53" s="177">
        <f t="shared" ca="1" si="11"/>
        <v>9.0645557191948924</v>
      </c>
      <c r="J53" s="177">
        <f t="shared" ca="1" si="11"/>
        <v>10.759839956437848</v>
      </c>
      <c r="K53" s="177">
        <f t="shared" ca="1" si="11"/>
        <v>11.895324018438471</v>
      </c>
      <c r="L53" s="177">
        <f t="shared" ca="1" si="11"/>
        <v>7.3459996109899492</v>
      </c>
      <c r="M53" s="177">
        <f t="shared" ca="1" si="11"/>
        <v>6.1028056431888258</v>
      </c>
      <c r="N53" s="258">
        <f t="shared" ref="N53:N59" ca="1" si="12">M53-I53</f>
        <v>-2.9617500760060667</v>
      </c>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row>
    <row r="54" spans="1:62" s="57" customFormat="1" ht="20.149999999999999" customHeight="1" x14ac:dyDescent="0.25">
      <c r="A54" s="264" t="s">
        <v>99</v>
      </c>
      <c r="B54" s="177">
        <f t="shared" ca="1" si="10"/>
        <v>9.874938619707784</v>
      </c>
      <c r="C54" s="177">
        <f t="shared" ca="1" si="10"/>
        <v>13.038978063821331</v>
      </c>
      <c r="D54" s="258">
        <f t="shared" ref="D54:D59" ca="1" si="13">C54-B54</f>
        <v>3.1640394441135467</v>
      </c>
      <c r="E54" s="177">
        <f t="shared" ref="E54:M54" ca="1" si="14">(E25/E$60)*100</f>
        <v>9.7081600129652639</v>
      </c>
      <c r="F54" s="177">
        <f t="shared" ca="1" si="14"/>
        <v>11.767365774701243</v>
      </c>
      <c r="G54" s="177">
        <f t="shared" ca="1" si="14"/>
        <v>15.331658118481291</v>
      </c>
      <c r="H54" s="177">
        <f t="shared" ca="1" si="14"/>
        <v>10.875227496494317</v>
      </c>
      <c r="I54" s="177">
        <f t="shared" ca="1" si="14"/>
        <v>10.92510772923144</v>
      </c>
      <c r="J54" s="177">
        <f t="shared" ca="1" si="14"/>
        <v>14.225635380044274</v>
      </c>
      <c r="K54" s="177">
        <f t="shared" ca="1" si="14"/>
        <v>13.393049103486209</v>
      </c>
      <c r="L54" s="177">
        <f t="shared" ca="1" si="14"/>
        <v>8.5398880147658289</v>
      </c>
      <c r="M54" s="177">
        <f t="shared" ca="1" si="14"/>
        <v>8.9601869247220343</v>
      </c>
      <c r="N54" s="258">
        <f t="shared" ca="1" si="12"/>
        <v>-1.964920804509406</v>
      </c>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row>
    <row r="55" spans="1:62" s="57" customFormat="1" ht="20.149999999999999" customHeight="1" x14ac:dyDescent="0.25">
      <c r="A55" s="264" t="s">
        <v>5</v>
      </c>
      <c r="B55" s="177">
        <f t="shared" ca="1" si="10"/>
        <v>4.3205549087248028E-3</v>
      </c>
      <c r="C55" s="177">
        <f t="shared" ca="1" si="10"/>
        <v>3.6154309670636811E-3</v>
      </c>
      <c r="D55" s="258">
        <f t="shared" ca="1" si="13"/>
        <v>-7.0512394166112168E-4</v>
      </c>
      <c r="E55" s="177">
        <f t="shared" ref="E55:M55" ca="1" si="15">(E26/E$60)*100</f>
        <v>5.3751823240235537E-3</v>
      </c>
      <c r="F55" s="177">
        <f t="shared" ca="1" si="15"/>
        <v>3.3635246983733397E-3</v>
      </c>
      <c r="G55" s="177">
        <f t="shared" ca="1" si="15"/>
        <v>3.3619037784126771E-3</v>
      </c>
      <c r="H55" s="177">
        <f t="shared" ca="1" si="15"/>
        <v>4.6692723095742459E-3</v>
      </c>
      <c r="I55" s="177">
        <f t="shared" ca="1" si="15"/>
        <v>4.7046309932907877E-3</v>
      </c>
      <c r="J55" s="177">
        <f t="shared" ca="1" si="15"/>
        <v>2.0952448595475694E-3</v>
      </c>
      <c r="K55" s="177">
        <f t="shared" ca="1" si="15"/>
        <v>1.6023054065849971E-3</v>
      </c>
      <c r="L55" s="177">
        <f t="shared" ca="1" si="15"/>
        <v>1.72433533770073E-3</v>
      </c>
      <c r="M55" s="177">
        <f t="shared" ca="1" si="15"/>
        <v>1.2554204624673588E-3</v>
      </c>
      <c r="N55" s="258">
        <f t="shared" ca="1" si="12"/>
        <v>-3.4492105308234289E-3</v>
      </c>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row>
    <row r="56" spans="1:62" s="57" customFormat="1" ht="20.149999999999999" customHeight="1" x14ac:dyDescent="0.25">
      <c r="A56" s="264" t="s">
        <v>6</v>
      </c>
      <c r="B56" s="177">
        <f t="shared" ca="1" si="10"/>
        <v>3.885130064453167</v>
      </c>
      <c r="C56" s="177">
        <f t="shared" ca="1" si="10"/>
        <v>4.2173585558789215</v>
      </c>
      <c r="D56" s="258">
        <f t="shared" ca="1" si="13"/>
        <v>0.3322284914257545</v>
      </c>
      <c r="E56" s="177">
        <f t="shared" ref="E56:M56" ca="1" si="16">(E27/E$60)*100</f>
        <v>6.1247096321106369</v>
      </c>
      <c r="F56" s="177">
        <f t="shared" ca="1" si="16"/>
        <v>1.5929561134644303</v>
      </c>
      <c r="G56" s="177">
        <f t="shared" ca="1" si="16"/>
        <v>2.507624522391656</v>
      </c>
      <c r="H56" s="177">
        <f t="shared" ca="1" si="16"/>
        <v>8.1841751946773282</v>
      </c>
      <c r="I56" s="177">
        <f t="shared" ca="1" si="16"/>
        <v>5.7961326569573997</v>
      </c>
      <c r="J56" s="177">
        <f t="shared" ca="1" si="16"/>
        <v>1.4630254388768542</v>
      </c>
      <c r="K56" s="177">
        <f t="shared" ca="1" si="16"/>
        <v>2.0643194088210501</v>
      </c>
      <c r="L56" s="177">
        <f t="shared" ca="1" si="16"/>
        <v>6.6745986092200909</v>
      </c>
      <c r="M56" s="177">
        <f t="shared" ca="1" si="16"/>
        <v>6.1634055273947492</v>
      </c>
      <c r="N56" s="258">
        <f t="shared" ca="1" si="12"/>
        <v>0.36727287043734957</v>
      </c>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row>
    <row r="57" spans="1:62" s="57" customFormat="1" ht="20.149999999999999" customHeight="1" x14ac:dyDescent="0.25">
      <c r="A57" s="264" t="s">
        <v>27</v>
      </c>
      <c r="B57" s="177">
        <f t="shared" ca="1" si="10"/>
        <v>1.8055132627755939</v>
      </c>
      <c r="C57" s="177">
        <f t="shared" ca="1" si="10"/>
        <v>2.1647457018679721</v>
      </c>
      <c r="D57" s="258">
        <f t="shared" ca="1" si="13"/>
        <v>0.35923243909237823</v>
      </c>
      <c r="E57" s="177">
        <f t="shared" ref="E57:M57" ca="1" si="17">(E28/E$60)*100</f>
        <v>1.878045486467506</v>
      </c>
      <c r="F57" s="177">
        <f t="shared" ca="1" si="17"/>
        <v>2.0245319190458151</v>
      </c>
      <c r="G57" s="177">
        <f t="shared" ca="1" si="17"/>
        <v>2.7335605200050481</v>
      </c>
      <c r="H57" s="177">
        <f t="shared" ca="1" si="17"/>
        <v>1.5774532326878901</v>
      </c>
      <c r="I57" s="177">
        <f t="shared" ca="1" si="17"/>
        <v>1.6106474663175694</v>
      </c>
      <c r="J57" s="177">
        <f t="shared" ca="1" si="17"/>
        <v>2.5249357813369318</v>
      </c>
      <c r="K57" s="177">
        <f t="shared" ca="1" si="17"/>
        <v>1.9068988813755912</v>
      </c>
      <c r="L57" s="177">
        <f t="shared" ca="1" si="17"/>
        <v>1.3630525977456729</v>
      </c>
      <c r="M57" s="177">
        <f t="shared" ca="1" si="17"/>
        <v>0.96723500289485165</v>
      </c>
      <c r="N57" s="258">
        <f t="shared" ca="1" si="12"/>
        <v>-0.64341246342271774</v>
      </c>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row>
    <row r="58" spans="1:62" s="57" customFormat="1" ht="20.149999999999999" customHeight="1" x14ac:dyDescent="0.25">
      <c r="A58" s="264" t="s">
        <v>104</v>
      </c>
      <c r="B58" s="177">
        <f ca="1">(SUM(B29:B35)/B$60)*100</f>
        <v>11.521097834781237</v>
      </c>
      <c r="C58" s="177">
        <f ca="1">(SUM(C29:C35)/C$60)*100</f>
        <v>12.599841023602867</v>
      </c>
      <c r="D58" s="258">
        <f t="shared" ca="1" si="13"/>
        <v>1.0787431888216297</v>
      </c>
      <c r="E58" s="177">
        <f t="shared" ref="E58:M58" ca="1" si="18">(SUM(E29:E35)/E$60)*100</f>
        <v>12.197666252498514</v>
      </c>
      <c r="F58" s="177">
        <f t="shared" ca="1" si="18"/>
        <v>11.810850524044035</v>
      </c>
      <c r="G58" s="177">
        <f t="shared" ca="1" si="18"/>
        <v>11.849735522586714</v>
      </c>
      <c r="H58" s="177">
        <f t="shared" ca="1" si="18"/>
        <v>14.753080526300085</v>
      </c>
      <c r="I58" s="177">
        <f t="shared" ca="1" si="18"/>
        <v>12.473981345115366</v>
      </c>
      <c r="J58" s="177">
        <f t="shared" ca="1" si="18"/>
        <v>11.77432910733099</v>
      </c>
      <c r="K58" s="177">
        <f t="shared" ca="1" si="18"/>
        <v>12.438146826179757</v>
      </c>
      <c r="L58" s="177">
        <f t="shared" ca="1" si="18"/>
        <v>13.589500591102155</v>
      </c>
      <c r="M58" s="177">
        <f t="shared" ca="1" si="18"/>
        <v>13.689990901894058</v>
      </c>
      <c r="N58" s="258">
        <f t="shared" ca="1" si="12"/>
        <v>1.2160095567786922</v>
      </c>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row>
    <row r="59" spans="1:62" s="104" customFormat="1" ht="20.149999999999999" customHeight="1" x14ac:dyDescent="0.25">
      <c r="A59" s="265" t="s">
        <v>100</v>
      </c>
      <c r="B59" s="179">
        <f ca="1">(B36/B$60)*100</f>
        <v>36.91802681276463</v>
      </c>
      <c r="C59" s="179">
        <f ca="1">(C36/C$60)*100</f>
        <v>43.142646059564868</v>
      </c>
      <c r="D59" s="261">
        <f t="shared" ca="1" si="13"/>
        <v>6.2246192468002377</v>
      </c>
      <c r="E59" s="179">
        <f t="shared" ref="E59:M59" ca="1" si="19">(E36/E$60)*100</f>
        <v>39.093363405542654</v>
      </c>
      <c r="F59" s="179">
        <f t="shared" ca="1" si="19"/>
        <v>37.703011100779463</v>
      </c>
      <c r="G59" s="179">
        <f t="shared" ca="1" si="19"/>
        <v>47.198673597007556</v>
      </c>
      <c r="H59" s="179">
        <f t="shared" ca="1" si="19"/>
        <v>44.459199809052116</v>
      </c>
      <c r="I59" s="179">
        <f t="shared" ca="1" si="19"/>
        <v>39.875129547809962</v>
      </c>
      <c r="J59" s="179">
        <f t="shared" ca="1" si="19"/>
        <v>40.74986090888644</v>
      </c>
      <c r="K59" s="179">
        <f t="shared" ca="1" si="19"/>
        <v>41.69934054370767</v>
      </c>
      <c r="L59" s="179">
        <f t="shared" ca="1" si="19"/>
        <v>37.514763759161404</v>
      </c>
      <c r="M59" s="179">
        <f t="shared" ca="1" si="19"/>
        <v>35.884879420556992</v>
      </c>
      <c r="N59" s="262">
        <f t="shared" ca="1" si="12"/>
        <v>-3.9902501272529705</v>
      </c>
      <c r="O59" s="103"/>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3"/>
      <c r="AU59" s="103"/>
      <c r="AV59" s="103"/>
      <c r="AW59" s="103"/>
      <c r="AX59" s="103"/>
      <c r="AY59" s="103"/>
      <c r="AZ59" s="103"/>
      <c r="BA59" s="103"/>
      <c r="BB59" s="103"/>
      <c r="BC59" s="103"/>
      <c r="BD59" s="103"/>
      <c r="BE59" s="103"/>
      <c r="BF59" s="103"/>
      <c r="BG59" s="103"/>
      <c r="BH59" s="103"/>
      <c r="BI59" s="103"/>
      <c r="BJ59" s="103"/>
    </row>
    <row r="60" spans="1:62" s="104" customFormat="1" ht="45" customHeight="1" thickBot="1" x14ac:dyDescent="0.3">
      <c r="A60" s="266" t="s">
        <v>324</v>
      </c>
      <c r="B60" s="187">
        <f ca="1">INDIRECT(Calculation_HIDE!N61,FALSE)</f>
        <v>323801</v>
      </c>
      <c r="C60" s="187">
        <f ca="1">INDIRECT(Calculation_HIDE!O61,FALSE)</f>
        <v>311996</v>
      </c>
      <c r="D60" s="260"/>
      <c r="E60" s="187">
        <f ca="1">INDIRECT(Calculation_HIDE!BC61,FALSE)</f>
        <v>74044</v>
      </c>
      <c r="F60" s="187">
        <f ca="1">INDIRECT(Calculation_HIDE!BD61,FALSE)</f>
        <v>87111</v>
      </c>
      <c r="G60" s="187">
        <f ca="1">INDIRECT(Calculation_HIDE!BE61,FALSE)</f>
        <v>87153</v>
      </c>
      <c r="H60" s="187">
        <f ca="1">INDIRECT(Calculation_HIDE!BF61,FALSE)</f>
        <v>67034</v>
      </c>
      <c r="I60" s="187">
        <f ca="1">INDIRECT(Calculation_HIDE!BG61,FALSE)</f>
        <v>73332</v>
      </c>
      <c r="J60" s="187">
        <f ca="1">INDIRECT(Calculation_HIDE!BH61,FALSE)</f>
        <v>84477</v>
      </c>
      <c r="K60" s="187">
        <f ca="1">INDIRECT(Calculation_HIDE!BI61,FALSE)</f>
        <v>83629.5</v>
      </c>
      <c r="L60" s="187">
        <f ca="1">INDIRECT(Calculation_HIDE!BJ61,FALSE)</f>
        <v>72491.7</v>
      </c>
      <c r="M60" s="187">
        <f ca="1">INDIRECT(Calculation_HIDE!BK61,FALSE)</f>
        <v>67706.400000000009</v>
      </c>
      <c r="N60" s="187"/>
      <c r="O60" s="307"/>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c r="AZ60" s="103"/>
      <c r="BA60" s="103"/>
      <c r="BB60" s="103"/>
      <c r="BC60" s="103"/>
      <c r="BD60" s="103"/>
      <c r="BE60" s="103"/>
      <c r="BF60" s="103"/>
      <c r="BG60" s="103"/>
      <c r="BH60" s="103"/>
      <c r="BI60" s="103"/>
      <c r="BJ60" s="103"/>
    </row>
    <row r="61" spans="1:62" s="57" customFormat="1" ht="20.149999999999999" customHeight="1" thickTop="1" x14ac:dyDescent="0.25">
      <c r="A61" s="53"/>
      <c r="B61" s="50"/>
      <c r="C61" s="50"/>
      <c r="D61" s="244"/>
      <c r="E61" s="114"/>
      <c r="F61" s="114"/>
      <c r="G61" s="114"/>
      <c r="H61" s="114"/>
      <c r="I61" s="114"/>
      <c r="J61" s="59"/>
      <c r="K61" s="59"/>
      <c r="L61" s="59"/>
      <c r="M61" s="59"/>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row>
    <row r="62" spans="1:62" s="117" customFormat="1" ht="20.149999999999999" customHeight="1" x14ac:dyDescent="0.25">
      <c r="A62" s="53"/>
      <c r="B62" s="50"/>
      <c r="C62" s="50"/>
      <c r="D62" s="245"/>
      <c r="E62" s="115"/>
      <c r="F62" s="116"/>
      <c r="G62" s="116"/>
      <c r="H62" s="116"/>
      <c r="I62" s="116"/>
      <c r="J62" s="116"/>
      <c r="K62" s="116"/>
      <c r="L62" s="116"/>
      <c r="M62" s="116"/>
      <c r="N62" s="115"/>
      <c r="O62" s="115"/>
      <c r="P62" s="115"/>
      <c r="Q62" s="115"/>
      <c r="R62" s="115"/>
      <c r="S62" s="115"/>
      <c r="T62" s="115"/>
      <c r="U62" s="115"/>
      <c r="V62" s="115"/>
      <c r="W62" s="115"/>
      <c r="X62" s="115"/>
      <c r="Y62" s="115"/>
      <c r="Z62" s="115"/>
      <c r="AA62" s="115"/>
      <c r="AB62" s="115"/>
      <c r="AC62" s="115"/>
      <c r="AD62" s="115"/>
      <c r="AE62" s="115"/>
      <c r="AF62" s="115"/>
      <c r="AG62" s="115"/>
      <c r="AH62" s="115"/>
      <c r="AI62" s="115"/>
      <c r="AJ62" s="115"/>
      <c r="AK62" s="115"/>
      <c r="AL62" s="115"/>
      <c r="AM62" s="115"/>
      <c r="AN62" s="115"/>
      <c r="AO62" s="115"/>
      <c r="AP62" s="115"/>
      <c r="AQ62" s="115"/>
      <c r="AR62" s="115"/>
      <c r="AS62" s="115"/>
      <c r="AT62" s="115"/>
      <c r="AU62" s="115"/>
      <c r="AV62" s="115"/>
      <c r="AW62" s="115"/>
      <c r="AX62" s="115"/>
      <c r="AY62" s="115"/>
      <c r="AZ62" s="115"/>
      <c r="BA62" s="115"/>
      <c r="BB62" s="115"/>
      <c r="BC62" s="115"/>
      <c r="BD62" s="115"/>
      <c r="BE62" s="115"/>
      <c r="BF62" s="115"/>
      <c r="BG62" s="115"/>
      <c r="BH62" s="115"/>
      <c r="BI62" s="115"/>
      <c r="BJ62" s="115"/>
    </row>
    <row r="63" spans="1:62" s="117" customFormat="1" ht="20.149999999999999" customHeight="1" x14ac:dyDescent="0.25">
      <c r="A63" s="53"/>
      <c r="B63" s="50"/>
      <c r="C63" s="50"/>
      <c r="D63" s="246"/>
      <c r="E63" s="115"/>
      <c r="F63" s="115"/>
      <c r="G63" s="115"/>
      <c r="H63" s="118"/>
      <c r="I63" s="118"/>
      <c r="J63" s="118"/>
      <c r="K63" s="118"/>
      <c r="L63" s="118"/>
      <c r="M63" s="118"/>
      <c r="N63" s="115"/>
      <c r="O63" s="115"/>
      <c r="P63" s="115"/>
      <c r="Q63" s="115"/>
      <c r="R63" s="115"/>
      <c r="S63" s="115"/>
      <c r="T63" s="115"/>
      <c r="U63" s="115"/>
      <c r="V63" s="115"/>
      <c r="W63" s="115"/>
      <c r="X63" s="115"/>
      <c r="Y63" s="115"/>
      <c r="Z63" s="115"/>
      <c r="AA63" s="115"/>
      <c r="AB63" s="115"/>
      <c r="AC63" s="115"/>
      <c r="AD63" s="115"/>
      <c r="AE63" s="115"/>
      <c r="AF63" s="115"/>
      <c r="AG63" s="115"/>
      <c r="AH63" s="115"/>
      <c r="AI63" s="115"/>
      <c r="AJ63" s="115"/>
      <c r="AK63" s="115"/>
      <c r="AL63" s="115"/>
      <c r="AM63" s="115"/>
      <c r="AN63" s="115"/>
      <c r="AO63" s="115"/>
      <c r="AP63" s="115"/>
      <c r="AQ63" s="115"/>
      <c r="AR63" s="115"/>
      <c r="AS63" s="115"/>
      <c r="AT63" s="115"/>
      <c r="AU63" s="115"/>
      <c r="AV63" s="115"/>
      <c r="AW63" s="115"/>
      <c r="AX63" s="115"/>
      <c r="AY63" s="115"/>
      <c r="AZ63" s="115"/>
      <c r="BA63" s="115"/>
      <c r="BB63" s="115"/>
      <c r="BC63" s="115"/>
      <c r="BD63" s="115"/>
      <c r="BE63" s="115"/>
      <c r="BF63" s="115"/>
      <c r="BG63" s="115"/>
      <c r="BH63" s="115"/>
      <c r="BI63" s="115"/>
      <c r="BJ63" s="115"/>
    </row>
    <row r="64" spans="1:62" s="117" customFormat="1" ht="20.149999999999999" customHeight="1" x14ac:dyDescent="0.25">
      <c r="A64" s="53"/>
      <c r="B64" s="50"/>
      <c r="C64" s="50"/>
      <c r="D64" s="247"/>
      <c r="E64" s="115"/>
      <c r="F64" s="115"/>
      <c r="G64" s="115"/>
      <c r="H64" s="115"/>
      <c r="I64" s="115"/>
      <c r="J64" s="59"/>
      <c r="K64" s="59"/>
      <c r="L64" s="59"/>
      <c r="M64" s="59"/>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row>
    <row r="65" spans="1:62" s="117" customFormat="1" ht="20.149999999999999" customHeight="1" x14ac:dyDescent="0.25">
      <c r="A65" s="53"/>
      <c r="B65" s="50"/>
      <c r="C65" s="50"/>
      <c r="D65" s="247"/>
      <c r="E65" s="115"/>
      <c r="F65" s="115"/>
      <c r="G65" s="115"/>
      <c r="H65" s="115"/>
      <c r="I65" s="115"/>
      <c r="J65" s="115"/>
      <c r="K65" s="115"/>
      <c r="L65" s="115"/>
      <c r="M65" s="115"/>
      <c r="N65" s="115"/>
      <c r="O65" s="115"/>
      <c r="P65" s="115"/>
      <c r="Q65" s="115"/>
      <c r="R65" s="115"/>
      <c r="S65" s="115"/>
      <c r="T65" s="115"/>
      <c r="U65" s="115"/>
      <c r="V65" s="115"/>
      <c r="W65" s="115"/>
      <c r="X65" s="115"/>
      <c r="Y65" s="115"/>
      <c r="Z65" s="115"/>
      <c r="AA65" s="115"/>
      <c r="AB65" s="115"/>
      <c r="AC65" s="115"/>
      <c r="AD65" s="115"/>
      <c r="AE65" s="115"/>
      <c r="AF65" s="115"/>
      <c r="AG65" s="115"/>
      <c r="AH65" s="115"/>
      <c r="AI65" s="115"/>
      <c r="AJ65" s="115"/>
      <c r="AK65" s="115"/>
      <c r="AL65" s="115"/>
      <c r="AM65" s="115"/>
      <c r="AN65" s="115"/>
      <c r="AO65" s="115"/>
      <c r="AP65" s="115"/>
      <c r="AQ65" s="115"/>
      <c r="AR65" s="115"/>
      <c r="AS65" s="115"/>
      <c r="AT65" s="115"/>
      <c r="AU65" s="115"/>
      <c r="AV65" s="115"/>
      <c r="AW65" s="115"/>
      <c r="AX65" s="115"/>
      <c r="AY65" s="115"/>
      <c r="AZ65" s="115"/>
      <c r="BA65" s="115"/>
      <c r="BB65" s="115"/>
      <c r="BC65" s="115"/>
      <c r="BD65" s="115"/>
      <c r="BE65" s="115"/>
      <c r="BF65" s="115"/>
      <c r="BG65" s="115"/>
      <c r="BH65" s="115"/>
      <c r="BI65" s="115"/>
      <c r="BJ65" s="115"/>
    </row>
    <row r="66" spans="1:62" s="117" customFormat="1" ht="20.149999999999999" customHeight="1" x14ac:dyDescent="0.25">
      <c r="A66" s="53"/>
      <c r="B66" s="50"/>
      <c r="C66" s="50"/>
      <c r="D66" s="247"/>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c r="AJ66" s="115"/>
      <c r="AK66" s="115"/>
      <c r="AL66" s="115"/>
      <c r="AM66" s="115"/>
      <c r="AN66" s="115"/>
      <c r="AO66" s="115"/>
      <c r="AP66" s="115"/>
      <c r="AQ66" s="115"/>
      <c r="AR66" s="115"/>
      <c r="AS66" s="115"/>
      <c r="AT66" s="115"/>
      <c r="AU66" s="115"/>
      <c r="AV66" s="115"/>
      <c r="AW66" s="115"/>
      <c r="AX66" s="115"/>
      <c r="AY66" s="115"/>
      <c r="AZ66" s="115"/>
      <c r="BA66" s="115"/>
      <c r="BB66" s="115"/>
      <c r="BC66" s="115"/>
      <c r="BD66" s="115"/>
      <c r="BE66" s="115"/>
      <c r="BF66" s="115"/>
      <c r="BG66" s="115"/>
      <c r="BH66" s="115"/>
      <c r="BI66" s="115"/>
      <c r="BJ66" s="115"/>
    </row>
    <row r="67" spans="1:62" s="117" customFormat="1" ht="20.149999999999999" customHeight="1" x14ac:dyDescent="0.25">
      <c r="A67" s="53"/>
      <c r="B67" s="50"/>
      <c r="C67" s="50"/>
      <c r="D67" s="247"/>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c r="AJ67" s="115"/>
      <c r="AK67" s="115"/>
      <c r="AL67" s="115"/>
      <c r="AM67" s="115"/>
      <c r="AN67" s="115"/>
      <c r="AO67" s="115"/>
      <c r="AP67" s="115"/>
      <c r="AQ67" s="115"/>
      <c r="AR67" s="115"/>
      <c r="AS67" s="115"/>
      <c r="AT67" s="115"/>
      <c r="AU67" s="115"/>
      <c r="AV67" s="115"/>
      <c r="AW67" s="115"/>
      <c r="AX67" s="115"/>
      <c r="AY67" s="115"/>
      <c r="AZ67" s="115"/>
      <c r="BA67" s="115"/>
      <c r="BB67" s="115"/>
      <c r="BC67" s="115"/>
      <c r="BD67" s="115"/>
      <c r="BE67" s="115"/>
      <c r="BF67" s="115"/>
      <c r="BG67" s="115"/>
      <c r="BH67" s="115"/>
      <c r="BI67" s="115"/>
      <c r="BJ67" s="115"/>
    </row>
    <row r="68" spans="1:62" s="117" customFormat="1" ht="20.149999999999999" customHeight="1" x14ac:dyDescent="0.25">
      <c r="A68" s="53"/>
      <c r="B68" s="50"/>
      <c r="C68" s="50"/>
      <c r="D68" s="247"/>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c r="AF68" s="115"/>
      <c r="AG68" s="115"/>
      <c r="AH68" s="115"/>
      <c r="AI68" s="115"/>
      <c r="AJ68" s="115"/>
      <c r="AK68" s="115"/>
      <c r="AL68" s="115"/>
      <c r="AM68" s="115"/>
      <c r="AN68" s="115"/>
      <c r="AO68" s="115"/>
      <c r="AP68" s="115"/>
      <c r="AQ68" s="115"/>
      <c r="AR68" s="115"/>
      <c r="AS68" s="115"/>
      <c r="AT68" s="115"/>
      <c r="AU68" s="115"/>
      <c r="AV68" s="115"/>
      <c r="AW68" s="115"/>
      <c r="AX68" s="115"/>
      <c r="AY68" s="115"/>
      <c r="AZ68" s="115"/>
      <c r="BA68" s="115"/>
      <c r="BB68" s="115"/>
      <c r="BC68" s="115"/>
      <c r="BD68" s="115"/>
      <c r="BE68" s="115"/>
      <c r="BF68" s="115"/>
      <c r="BG68" s="115"/>
      <c r="BH68" s="115"/>
      <c r="BI68" s="115"/>
      <c r="BJ68" s="115"/>
    </row>
    <row r="69" spans="1:62" s="57" customFormat="1" ht="20.149999999999999" customHeight="1" x14ac:dyDescent="0.25">
      <c r="A69" s="53"/>
      <c r="B69" s="115"/>
      <c r="C69" s="115"/>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row>
    <row r="70" spans="1:62" s="117" customFormat="1" ht="20.149999999999999" customHeight="1" x14ac:dyDescent="0.25">
      <c r="A70" s="53"/>
      <c r="B70" s="50"/>
      <c r="C70" s="50"/>
      <c r="D70" s="248"/>
      <c r="E70" s="115"/>
      <c r="F70" s="115"/>
      <c r="G70" s="115"/>
      <c r="H70" s="115"/>
      <c r="I70" s="115"/>
      <c r="J70" s="115"/>
      <c r="K70" s="115"/>
      <c r="L70" s="115"/>
      <c r="M70" s="115"/>
      <c r="N70" s="115"/>
      <c r="O70" s="115"/>
      <c r="P70" s="115"/>
      <c r="Q70" s="115"/>
      <c r="R70" s="115"/>
      <c r="S70" s="115"/>
      <c r="T70" s="115"/>
      <c r="U70" s="115"/>
      <c r="V70" s="115"/>
      <c r="W70" s="115"/>
      <c r="X70" s="115"/>
      <c r="Y70" s="115"/>
      <c r="Z70" s="115"/>
      <c r="AA70" s="115"/>
      <c r="AB70" s="115"/>
      <c r="AC70" s="115"/>
      <c r="AD70" s="115"/>
      <c r="AE70" s="115"/>
      <c r="AF70" s="115"/>
      <c r="AG70" s="115"/>
      <c r="AH70" s="115"/>
      <c r="AI70" s="115"/>
      <c r="AJ70" s="115"/>
      <c r="AK70" s="115"/>
      <c r="AL70" s="115"/>
      <c r="AM70" s="115"/>
      <c r="AN70" s="115"/>
      <c r="AO70" s="115"/>
      <c r="AP70" s="115"/>
      <c r="AQ70" s="115"/>
      <c r="AR70" s="115"/>
      <c r="AS70" s="115"/>
      <c r="AT70" s="115"/>
      <c r="AU70" s="115"/>
      <c r="AV70" s="115"/>
      <c r="AW70" s="115"/>
      <c r="AX70" s="115"/>
      <c r="AY70" s="115"/>
      <c r="AZ70" s="115"/>
      <c r="BA70" s="115"/>
      <c r="BB70" s="115"/>
      <c r="BC70" s="115"/>
      <c r="BD70" s="115"/>
      <c r="BE70" s="115"/>
      <c r="BF70" s="115"/>
      <c r="BG70" s="115"/>
      <c r="BH70" s="115"/>
      <c r="BI70" s="115"/>
      <c r="BJ70" s="115"/>
    </row>
    <row r="71" spans="1:62" s="57" customFormat="1" ht="20.149999999999999" customHeight="1" x14ac:dyDescent="0.25">
      <c r="A71" s="53"/>
      <c r="B71" s="50"/>
      <c r="C71" s="50"/>
      <c r="D71" s="248"/>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row>
    <row r="72" spans="1:62" s="57" customFormat="1" ht="20.149999999999999" customHeight="1" x14ac:dyDescent="0.25">
      <c r="A72" s="53"/>
      <c r="B72" s="50"/>
      <c r="C72" s="50"/>
      <c r="D72" s="248"/>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row>
    <row r="73" spans="1:62" s="57" customFormat="1" ht="20.149999999999999" customHeight="1" x14ac:dyDescent="0.25">
      <c r="A73" s="53"/>
      <c r="B73" s="50"/>
      <c r="C73" s="50"/>
      <c r="D73" s="248"/>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row>
    <row r="74" spans="1:62" s="57" customFormat="1" ht="20.149999999999999" customHeight="1" x14ac:dyDescent="0.25">
      <c r="A74" s="53"/>
      <c r="B74" s="50"/>
      <c r="C74" s="50"/>
      <c r="D74" s="248"/>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row>
    <row r="75" spans="1:62" s="57" customFormat="1" ht="20.149999999999999" customHeight="1" x14ac:dyDescent="0.25">
      <c r="A75" s="82"/>
      <c r="B75" s="53"/>
      <c r="C75" s="53"/>
      <c r="D75" s="56"/>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row>
    <row r="76" spans="1:62" s="57" customFormat="1" ht="20.149999999999999" customHeight="1" x14ac:dyDescent="0.25">
      <c r="A76" s="53"/>
      <c r="B76" s="53"/>
      <c r="C76" s="53"/>
      <c r="D76" s="56"/>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row>
    <row r="77" spans="1:62" s="57" customFormat="1" ht="20.149999999999999" customHeight="1" x14ac:dyDescent="0.25">
      <c r="A77" s="53"/>
      <c r="B77" s="53"/>
      <c r="C77" s="53"/>
      <c r="D77" s="56"/>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row>
    <row r="78" spans="1:62" s="57" customFormat="1" ht="20.149999999999999" customHeight="1" x14ac:dyDescent="0.25">
      <c r="A78" s="82"/>
      <c r="B78" s="53"/>
      <c r="C78" s="53"/>
      <c r="D78" s="56"/>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row>
    <row r="79" spans="1:62" s="57" customFormat="1" ht="20.149999999999999" customHeight="1" x14ac:dyDescent="0.25">
      <c r="A79" s="78"/>
      <c r="B79" s="53"/>
      <c r="C79" s="53"/>
      <c r="D79" s="56"/>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row>
  </sheetData>
  <phoneticPr fontId="7" type="noConversion"/>
  <pageMargins left="0.7" right="0.7" top="0.75" bottom="0.75" header="0.3" footer="0.3"/>
  <pageSetup paperSize="9" scale="46" orientation="landscape" verticalDpi="4" r:id="rId1"/>
  <headerFooter alignWithMargins="0"/>
  <ignoredErrors>
    <ignoredError sqref="D53:D59" formula="1"/>
    <ignoredError sqref="D8:D19 N8:N20" calculatedColumn="1"/>
  </ignoredErrors>
  <drawing r:id="rId2"/>
  <tableParts count="4">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S80"/>
  <sheetViews>
    <sheetView showGridLines="0" zoomScaleNormal="100" workbookViewId="0">
      <pane xSplit="1" ySplit="7" topLeftCell="B8" activePane="bottomRight" state="frozen"/>
      <selection pane="topRight" activeCell="B1" sqref="B1"/>
      <selection pane="bottomLeft" activeCell="A8" sqref="A8"/>
      <selection pane="bottomRight"/>
    </sheetView>
  </sheetViews>
  <sheetFormatPr defaultColWidth="9.1796875" defaultRowHeight="20.149999999999999" customHeight="1" x14ac:dyDescent="0.25"/>
  <cols>
    <col min="1" max="1" width="60.54296875" style="84" customWidth="1"/>
    <col min="2" max="8" width="12.54296875" style="122" customWidth="1"/>
    <col min="9" max="10" width="15.453125" style="122" customWidth="1"/>
    <col min="11" max="13" width="16.453125" style="122" customWidth="1"/>
    <col min="14" max="16384" width="9.1796875" style="84"/>
  </cols>
  <sheetData>
    <row r="1" spans="1:19" ht="45" customHeight="1" x14ac:dyDescent="0.25">
      <c r="A1" s="95" t="s">
        <v>334</v>
      </c>
      <c r="B1" s="39"/>
    </row>
    <row r="2" spans="1:19" s="71" customFormat="1" ht="20.149999999999999" customHeight="1" x14ac:dyDescent="0.25">
      <c r="A2" s="71" t="s">
        <v>294</v>
      </c>
    </row>
    <row r="3" spans="1:19" s="71" customFormat="1" ht="20.149999999999999" customHeight="1" x14ac:dyDescent="0.25">
      <c r="A3" s="71" t="s">
        <v>327</v>
      </c>
    </row>
    <row r="4" spans="1:19" s="71" customFormat="1" ht="20.149999999999999" customHeight="1" x14ac:dyDescent="0.25">
      <c r="A4" s="71" t="s">
        <v>325</v>
      </c>
    </row>
    <row r="5" spans="1:19" s="71" customFormat="1" ht="20.149999999999999" customHeight="1" x14ac:dyDescent="0.25">
      <c r="A5" s="71" t="s">
        <v>333</v>
      </c>
    </row>
    <row r="6" spans="1:19" s="71" customFormat="1" ht="20.149999999999999" customHeight="1" x14ac:dyDescent="0.25">
      <c r="A6" s="71" t="s">
        <v>328</v>
      </c>
    </row>
    <row r="7" spans="1:19" s="55" customFormat="1" ht="45" customHeight="1" x14ac:dyDescent="0.25">
      <c r="A7" s="275" t="s">
        <v>329</v>
      </c>
      <c r="B7" s="282" t="s">
        <v>143</v>
      </c>
      <c r="C7" s="282" t="s">
        <v>144</v>
      </c>
      <c r="D7" s="282" t="s">
        <v>145</v>
      </c>
      <c r="E7" s="282" t="s">
        <v>146</v>
      </c>
      <c r="F7" s="282" t="s">
        <v>147</v>
      </c>
      <c r="G7" s="282" t="s">
        <v>148</v>
      </c>
      <c r="H7" s="282" t="s">
        <v>149</v>
      </c>
      <c r="I7" s="282" t="s">
        <v>150</v>
      </c>
      <c r="J7" s="282" t="s">
        <v>151</v>
      </c>
      <c r="K7" s="282" t="s">
        <v>152</v>
      </c>
      <c r="L7" s="282" t="s">
        <v>139</v>
      </c>
      <c r="M7" s="283" t="s">
        <v>140</v>
      </c>
    </row>
    <row r="8" spans="1:19" s="53" customFormat="1" ht="20.149999999999999" customHeight="1" x14ac:dyDescent="0.25">
      <c r="A8" s="267" t="s">
        <v>4</v>
      </c>
      <c r="B8" s="192">
        <v>3471</v>
      </c>
      <c r="C8" s="192">
        <f>Quarter!E8</f>
        <v>4080</v>
      </c>
      <c r="D8" s="192">
        <f>Quarter!I8</f>
        <v>4758</v>
      </c>
      <c r="E8" s="192">
        <f>Quarter!M8</f>
        <v>6035</v>
      </c>
      <c r="F8" s="192">
        <f>Quarter!Q8</f>
        <v>7586</v>
      </c>
      <c r="G8" s="192">
        <f>Quarter!U8</f>
        <v>8573</v>
      </c>
      <c r="H8" s="192">
        <f>Quarter!Y8</f>
        <v>9212.24</v>
      </c>
      <c r="I8" s="192">
        <f>Quarter!AC8</f>
        <v>10832.529999999999</v>
      </c>
      <c r="J8" s="192">
        <f>Quarter!AG8</f>
        <v>12597.150000000001</v>
      </c>
      <c r="K8" s="192">
        <f>Quarter!AK8</f>
        <v>13424.85</v>
      </c>
      <c r="L8" s="192">
        <f>Quarter!AO8</f>
        <v>13993.659999999998</v>
      </c>
      <c r="M8" s="284">
        <f>Quarter!AS8</f>
        <v>14101.94</v>
      </c>
      <c r="N8" s="59"/>
      <c r="P8" s="59"/>
      <c r="Q8" s="59"/>
      <c r="S8" s="109"/>
    </row>
    <row r="9" spans="1:19" s="53" customFormat="1" ht="20.149999999999999" customHeight="1" x14ac:dyDescent="0.25">
      <c r="A9" s="267" t="s">
        <v>23</v>
      </c>
      <c r="B9" s="192">
        <v>951</v>
      </c>
      <c r="C9" s="192">
        <f>Quarter!E9</f>
        <v>1341</v>
      </c>
      <c r="D9" s="192">
        <f>Quarter!I9</f>
        <v>1838</v>
      </c>
      <c r="E9" s="192">
        <f>Quarter!M9</f>
        <v>2995</v>
      </c>
      <c r="F9" s="192">
        <f>Quarter!Q9</f>
        <v>3696</v>
      </c>
      <c r="G9" s="192">
        <f>Quarter!U9</f>
        <v>4501</v>
      </c>
      <c r="H9" s="192">
        <f>Quarter!Y9</f>
        <v>5093.5</v>
      </c>
      <c r="I9" s="192">
        <f>Quarter!AC9</f>
        <v>5293.4</v>
      </c>
      <c r="J9" s="192">
        <f>Quarter!AG9</f>
        <v>6987.85</v>
      </c>
      <c r="K9" s="192">
        <f>Quarter!AK9</f>
        <v>8180.5</v>
      </c>
      <c r="L9" s="192">
        <f>Quarter!AO9</f>
        <v>9888.2999999999993</v>
      </c>
      <c r="M9" s="284">
        <f>Quarter!AS9</f>
        <v>10382.85</v>
      </c>
      <c r="N9" s="59"/>
      <c r="P9" s="59"/>
      <c r="Q9" s="59"/>
      <c r="S9" s="109"/>
    </row>
    <row r="10" spans="1:19" s="53" customFormat="1" ht="20.149999999999999" customHeight="1" x14ac:dyDescent="0.25">
      <c r="A10" s="267" t="s">
        <v>5</v>
      </c>
      <c r="B10" s="192">
        <v>2</v>
      </c>
      <c r="C10" s="192">
        <f>Quarter!E10</f>
        <v>4</v>
      </c>
      <c r="D10" s="192">
        <f>Quarter!I10</f>
        <v>4</v>
      </c>
      <c r="E10" s="192">
        <f>Quarter!M10</f>
        <v>9</v>
      </c>
      <c r="F10" s="192">
        <f>Quarter!Q10</f>
        <v>8</v>
      </c>
      <c r="G10" s="192">
        <f>Quarter!U10</f>
        <v>9</v>
      </c>
      <c r="H10" s="192">
        <f>Quarter!Y10</f>
        <v>8.94</v>
      </c>
      <c r="I10" s="192">
        <f>Quarter!AC10</f>
        <v>13.49</v>
      </c>
      <c r="J10" s="192">
        <f>Quarter!AG10</f>
        <v>18.400000000000002</v>
      </c>
      <c r="K10" s="192">
        <f>Quarter!AK10</f>
        <v>20.400000000000002</v>
      </c>
      <c r="L10" s="192">
        <f>Quarter!AO10</f>
        <v>22.400000000000002</v>
      </c>
      <c r="M10" s="284">
        <f>Quarter!AS10</f>
        <v>22.400000000000002</v>
      </c>
      <c r="N10" s="59"/>
      <c r="P10" s="59"/>
      <c r="Q10" s="59"/>
      <c r="S10" s="109"/>
    </row>
    <row r="11" spans="1:19" s="53" customFormat="1" ht="20.149999999999999" customHeight="1" x14ac:dyDescent="0.25">
      <c r="A11" s="267" t="s">
        <v>6</v>
      </c>
      <c r="B11" s="192">
        <v>27</v>
      </c>
      <c r="C11" s="192">
        <f>Quarter!E11</f>
        <v>95</v>
      </c>
      <c r="D11" s="192">
        <f>Quarter!I11</f>
        <v>1000</v>
      </c>
      <c r="E11" s="192">
        <f>Quarter!M11</f>
        <v>1754</v>
      </c>
      <c r="F11" s="192">
        <f>Quarter!Q11</f>
        <v>2937</v>
      </c>
      <c r="G11" s="192">
        <f>Quarter!U11</f>
        <v>5528</v>
      </c>
      <c r="H11" s="192">
        <f>Quarter!Y11</f>
        <v>9601.2199999999993</v>
      </c>
      <c r="I11" s="192">
        <f>Quarter!AC11</f>
        <v>11914.020000000002</v>
      </c>
      <c r="J11" s="192">
        <f>Quarter!AG11</f>
        <v>12760.02</v>
      </c>
      <c r="K11" s="192">
        <f>Quarter!AK11</f>
        <v>13059.07</v>
      </c>
      <c r="L11" s="192">
        <f>Quarter!AO11</f>
        <v>13224.03</v>
      </c>
      <c r="M11" s="284">
        <f>Quarter!AS11</f>
        <v>13462.48</v>
      </c>
      <c r="N11" s="59"/>
      <c r="P11" s="59"/>
      <c r="Q11" s="59"/>
      <c r="S11" s="109"/>
    </row>
    <row r="12" spans="1:19" s="53" customFormat="1" ht="20.149999999999999" customHeight="1" x14ac:dyDescent="0.25">
      <c r="A12" s="267" t="s">
        <v>7</v>
      </c>
      <c r="B12" s="192">
        <v>175</v>
      </c>
      <c r="C12" s="192">
        <f>Quarter!E12</f>
        <v>188</v>
      </c>
      <c r="D12" s="192">
        <f>Quarter!I12</f>
        <v>202</v>
      </c>
      <c r="E12" s="192">
        <f>Quarter!M12</f>
        <v>216</v>
      </c>
      <c r="F12" s="192">
        <f>Quarter!Q12</f>
        <v>232</v>
      </c>
      <c r="G12" s="192">
        <f>Quarter!U12</f>
        <v>253</v>
      </c>
      <c r="H12" s="192">
        <f>Quarter!Y12</f>
        <v>300.2</v>
      </c>
      <c r="I12" s="192">
        <f>Quarter!AC12</f>
        <v>359.23999999999995</v>
      </c>
      <c r="J12" s="192">
        <f>Quarter!AG12</f>
        <v>396.46000000000004</v>
      </c>
      <c r="K12" s="192">
        <f>Quarter!AK12</f>
        <v>404.01000000000005</v>
      </c>
      <c r="L12" s="192">
        <f>Quarter!AO12</f>
        <v>404.77</v>
      </c>
      <c r="M12" s="284">
        <f>Quarter!AS12</f>
        <v>405.06</v>
      </c>
      <c r="N12" s="59"/>
      <c r="P12" s="59"/>
      <c r="Q12" s="59"/>
    </row>
    <row r="13" spans="1:19" s="53" customFormat="1" ht="20.149999999999999" customHeight="1" x14ac:dyDescent="0.25">
      <c r="A13" s="267" t="s">
        <v>8</v>
      </c>
      <c r="B13" s="192">
        <v>1464</v>
      </c>
      <c r="C13" s="192">
        <f>Quarter!E13</f>
        <v>1459</v>
      </c>
      <c r="D13" s="192">
        <f>Quarter!I13</f>
        <v>1477</v>
      </c>
      <c r="E13" s="192">
        <f>Quarter!M13</f>
        <v>1477</v>
      </c>
      <c r="F13" s="192">
        <f>Quarter!Q13</f>
        <v>1477</v>
      </c>
      <c r="G13" s="192">
        <f>Quarter!U13</f>
        <v>1477</v>
      </c>
      <c r="H13" s="192">
        <f>Quarter!Y13</f>
        <v>1476.78</v>
      </c>
      <c r="I13" s="192">
        <f>Quarter!AC13</f>
        <v>1473.28</v>
      </c>
      <c r="J13" s="192">
        <f>Quarter!AG13</f>
        <v>1473.18</v>
      </c>
      <c r="K13" s="192">
        <f>Quarter!AK13</f>
        <v>1473.18</v>
      </c>
      <c r="L13" s="192">
        <f>Quarter!AO13</f>
        <v>1473.18</v>
      </c>
      <c r="M13" s="284">
        <f>Quarter!AS13</f>
        <v>1470.68</v>
      </c>
      <c r="N13" s="59"/>
      <c r="P13" s="59"/>
      <c r="Q13" s="59"/>
    </row>
    <row r="14" spans="1:19" s="53" customFormat="1" ht="20.149999999999999" customHeight="1" x14ac:dyDescent="0.25">
      <c r="A14" s="267" t="s">
        <v>9</v>
      </c>
      <c r="B14" s="192">
        <v>968</v>
      </c>
      <c r="C14" s="192">
        <f>Quarter!E14</f>
        <v>1021</v>
      </c>
      <c r="D14" s="192">
        <f>Quarter!I14</f>
        <v>1053</v>
      </c>
      <c r="E14" s="192">
        <f>Quarter!M14</f>
        <v>1042</v>
      </c>
      <c r="F14" s="192">
        <f>Quarter!Q14</f>
        <v>1050</v>
      </c>
      <c r="G14" s="192">
        <f>Quarter!U14</f>
        <v>1058</v>
      </c>
      <c r="H14" s="192">
        <f>Quarter!Y14</f>
        <v>1061.32</v>
      </c>
      <c r="I14" s="192">
        <f>Quarter!AC14</f>
        <v>1061.9100000000001</v>
      </c>
      <c r="J14" s="192">
        <f>Quarter!AG14</f>
        <v>1066.1200000000001</v>
      </c>
      <c r="K14" s="192">
        <f>Quarter!AK14</f>
        <v>1063.06</v>
      </c>
      <c r="L14" s="192">
        <f>Quarter!AO14</f>
        <v>1055.49</v>
      </c>
      <c r="M14" s="284">
        <f>Quarter!AS14</f>
        <v>1054.5600000000002</v>
      </c>
      <c r="N14" s="59"/>
      <c r="P14" s="59"/>
      <c r="Q14" s="59"/>
    </row>
    <row r="15" spans="1:19" s="53" customFormat="1" ht="20.149999999999999" customHeight="1" x14ac:dyDescent="0.25">
      <c r="A15" s="267" t="s">
        <v>10</v>
      </c>
      <c r="B15" s="192">
        <v>157</v>
      </c>
      <c r="C15" s="192">
        <f>Quarter!E15</f>
        <v>193</v>
      </c>
      <c r="D15" s="192">
        <f>Quarter!I15</f>
        <v>199</v>
      </c>
      <c r="E15" s="192">
        <f>Quarter!M15</f>
        <v>212</v>
      </c>
      <c r="F15" s="192">
        <f>Quarter!Q15</f>
        <v>201</v>
      </c>
      <c r="G15" s="192">
        <f>Quarter!U15</f>
        <v>230</v>
      </c>
      <c r="H15" s="192">
        <f>Quarter!Y15</f>
        <v>231.29999999999995</v>
      </c>
      <c r="I15" s="192">
        <f>Quarter!AC15</f>
        <v>257.33</v>
      </c>
      <c r="J15" s="192">
        <f>Quarter!AG15</f>
        <v>245.48999999999998</v>
      </c>
      <c r="K15" s="192">
        <f>Quarter!AK15</f>
        <v>246.51</v>
      </c>
      <c r="L15" s="192">
        <f>Quarter!AO15</f>
        <v>246.51</v>
      </c>
      <c r="M15" s="284">
        <f>Quarter!AS15</f>
        <v>246.51</v>
      </c>
      <c r="N15" s="59"/>
      <c r="P15" s="59"/>
      <c r="Q15" s="59"/>
    </row>
    <row r="16" spans="1:19" s="53" customFormat="1" ht="20.149999999999999" customHeight="1" x14ac:dyDescent="0.25">
      <c r="A16" s="267" t="s">
        <v>53</v>
      </c>
      <c r="B16" s="192">
        <v>381</v>
      </c>
      <c r="C16" s="192">
        <f>Quarter!E16</f>
        <v>413</v>
      </c>
      <c r="D16" s="192">
        <f>Quarter!I16</f>
        <v>502</v>
      </c>
      <c r="E16" s="192">
        <f>Quarter!M16</f>
        <v>513</v>
      </c>
      <c r="F16" s="192">
        <f>Quarter!Q16</f>
        <v>545</v>
      </c>
      <c r="G16" s="192">
        <f>Quarter!U16</f>
        <v>680</v>
      </c>
      <c r="H16" s="192">
        <f>Quarter!Y16</f>
        <v>929.94</v>
      </c>
      <c r="I16" s="192">
        <f>Quarter!AC16</f>
        <v>1028.29</v>
      </c>
      <c r="J16" s="192">
        <f>Quarter!AG16</f>
        <v>1090.93</v>
      </c>
      <c r="K16" s="192">
        <f>Quarter!AK16</f>
        <v>1136.54</v>
      </c>
      <c r="L16" s="192">
        <f>Quarter!AO16</f>
        <v>1321.4399999999998</v>
      </c>
      <c r="M16" s="284">
        <f>Quarter!AS16</f>
        <v>1446.9399999999998</v>
      </c>
      <c r="N16" s="59"/>
      <c r="P16" s="59"/>
      <c r="Q16" s="59"/>
    </row>
    <row r="17" spans="1:17" s="53" customFormat="1" ht="20.149999999999999" customHeight="1" x14ac:dyDescent="0.25">
      <c r="A17" s="267" t="s">
        <v>122</v>
      </c>
      <c r="B17" s="192">
        <v>111</v>
      </c>
      <c r="C17" s="192">
        <f>Quarter!E17</f>
        <v>111</v>
      </c>
      <c r="D17" s="192">
        <f>Quarter!I17</f>
        <v>111</v>
      </c>
      <c r="E17" s="192">
        <f>Quarter!M17</f>
        <v>111</v>
      </c>
      <c r="F17" s="192">
        <f>Quarter!Q17</f>
        <v>111</v>
      </c>
      <c r="G17" s="192">
        <f>Quarter!U17</f>
        <v>111</v>
      </c>
      <c r="H17" s="192">
        <f>Quarter!Y17</f>
        <v>110.52</v>
      </c>
      <c r="I17" s="192">
        <f>Quarter!AC17</f>
        <v>129.32</v>
      </c>
      <c r="J17" s="192">
        <f>Quarter!AG17</f>
        <v>129.32</v>
      </c>
      <c r="K17" s="192">
        <f>Quarter!AK17</f>
        <v>129.32</v>
      </c>
      <c r="L17" s="192">
        <f>Quarter!AO17</f>
        <v>129.32</v>
      </c>
      <c r="M17" s="284">
        <f>Quarter!AS17</f>
        <v>129.32</v>
      </c>
      <c r="N17" s="59"/>
      <c r="P17" s="59"/>
      <c r="Q17" s="59"/>
    </row>
    <row r="18" spans="1:17" s="53" customFormat="1" ht="20.149999999999999" customHeight="1" x14ac:dyDescent="0.25">
      <c r="A18" s="267" t="s">
        <v>39</v>
      </c>
      <c r="B18" s="192">
        <v>12</v>
      </c>
      <c r="C18" s="192">
        <f>Quarter!E18</f>
        <v>30</v>
      </c>
      <c r="D18" s="192">
        <f>Quarter!I18</f>
        <v>74</v>
      </c>
      <c r="E18" s="192">
        <f>Quarter!M18</f>
        <v>121</v>
      </c>
      <c r="F18" s="192">
        <f>Quarter!Q18</f>
        <v>163</v>
      </c>
      <c r="G18" s="192">
        <f>Quarter!U18</f>
        <v>243</v>
      </c>
      <c r="H18" s="192">
        <f>Quarter!Y18</f>
        <v>335.74</v>
      </c>
      <c r="I18" s="192">
        <f>Quarter!AC18</f>
        <v>454.38</v>
      </c>
      <c r="J18" s="192">
        <f>Quarter!AG18</f>
        <v>507.44999999999993</v>
      </c>
      <c r="K18" s="192">
        <f>Quarter!AK18</f>
        <v>527.54999999999995</v>
      </c>
      <c r="L18" s="192">
        <f>Quarter!AO18</f>
        <v>529.56000000000006</v>
      </c>
      <c r="M18" s="284">
        <f>Quarter!AS18</f>
        <v>538.16999999999996</v>
      </c>
      <c r="N18" s="59"/>
      <c r="P18" s="59"/>
      <c r="Q18" s="59"/>
    </row>
    <row r="19" spans="1:17" s="53" customFormat="1" ht="20.149999999999999" customHeight="1" x14ac:dyDescent="0.25">
      <c r="A19" s="267" t="s">
        <v>123</v>
      </c>
      <c r="B19" s="192">
        <v>285</v>
      </c>
      <c r="C19" s="192">
        <f>Quarter!E19</f>
        <v>321</v>
      </c>
      <c r="D19" s="192">
        <f>Quarter!I19</f>
        <v>1164</v>
      </c>
      <c r="E19" s="192">
        <f>Quarter!M19</f>
        <v>1166</v>
      </c>
      <c r="F19" s="192">
        <f>Quarter!Q19</f>
        <v>1955</v>
      </c>
      <c r="G19" s="192">
        <f>Quarter!U19</f>
        <v>2258</v>
      </c>
      <c r="H19" s="192">
        <f>Quarter!Y19</f>
        <v>2604.0699999999997</v>
      </c>
      <c r="I19" s="192">
        <f>Quarter!AC19</f>
        <v>2833.5500000000006</v>
      </c>
      <c r="J19" s="192">
        <f>Quarter!AG19</f>
        <v>3020.1900000000005</v>
      </c>
      <c r="K19" s="192">
        <f>Quarter!AK19</f>
        <v>4463.2699999999995</v>
      </c>
      <c r="L19" s="192">
        <f>Quarter!AO19</f>
        <v>4543.26</v>
      </c>
      <c r="M19" s="284">
        <f>Quarter!AS19</f>
        <v>4552.5300000000007</v>
      </c>
      <c r="N19" s="59"/>
      <c r="P19" s="59"/>
      <c r="Q19" s="59"/>
    </row>
    <row r="20" spans="1:17" s="53" customFormat="1" ht="20.149999999999999" customHeight="1" x14ac:dyDescent="0.25">
      <c r="A20" s="270" t="s">
        <v>106</v>
      </c>
      <c r="B20" s="193">
        <f>SUM(B8:B19)</f>
        <v>8004</v>
      </c>
      <c r="C20" s="193">
        <f>Quarter!E20</f>
        <v>9256</v>
      </c>
      <c r="D20" s="193">
        <f>Quarter!I20</f>
        <v>12382</v>
      </c>
      <c r="E20" s="193">
        <f>Quarter!M20</f>
        <v>15651</v>
      </c>
      <c r="F20" s="193">
        <f>Quarter!Q20</f>
        <v>19961</v>
      </c>
      <c r="G20" s="193">
        <f>Quarter!U20</f>
        <v>24921</v>
      </c>
      <c r="H20" s="193">
        <f>Quarter!Y20</f>
        <v>30965.77</v>
      </c>
      <c r="I20" s="193">
        <f>Quarter!AC20</f>
        <v>35650.740000000005</v>
      </c>
      <c r="J20" s="193">
        <f>Quarter!AG20</f>
        <v>40292.559999999998</v>
      </c>
      <c r="K20" s="193">
        <f>Quarter!AK20</f>
        <v>44128.26</v>
      </c>
      <c r="L20" s="193">
        <f>Quarter!AO20</f>
        <v>46831.92</v>
      </c>
      <c r="M20" s="285">
        <f>Quarter!AS20</f>
        <v>47813.439999999995</v>
      </c>
      <c r="N20" s="59"/>
      <c r="O20" s="54"/>
      <c r="Q20" s="59"/>
    </row>
    <row r="21" spans="1:17" s="53" customFormat="1" ht="20.149999999999999" customHeight="1" x14ac:dyDescent="0.25">
      <c r="A21" s="256" t="s">
        <v>124</v>
      </c>
      <c r="B21" s="194">
        <v>208</v>
      </c>
      <c r="C21" s="194">
        <f>Quarter!E21</f>
        <v>278</v>
      </c>
      <c r="D21" s="194">
        <f>Quarter!I21</f>
        <v>353</v>
      </c>
      <c r="E21" s="194">
        <f>Quarter!M21</f>
        <v>208</v>
      </c>
      <c r="F21" s="194">
        <f>Quarter!Q21</f>
        <v>39</v>
      </c>
      <c r="G21" s="194">
        <f>Quarter!U21</f>
        <v>14</v>
      </c>
      <c r="H21" s="194">
        <f>Quarter!Y21</f>
        <v>21</v>
      </c>
      <c r="I21" s="194">
        <f>Quarter!AC21</f>
        <v>13</v>
      </c>
      <c r="J21" s="194">
        <f>Quarter!AG21</f>
        <v>6</v>
      </c>
      <c r="K21" s="194">
        <f>Quarter!AH21</f>
        <v>0</v>
      </c>
      <c r="L21" s="194">
        <f>Quarter!AO21</f>
        <v>0</v>
      </c>
      <c r="M21" s="284">
        <f>Quarter!AS21</f>
        <v>0</v>
      </c>
      <c r="N21" s="59"/>
    </row>
    <row r="22" spans="1:17" s="55" customFormat="1" ht="20.149999999999999" customHeight="1" x14ac:dyDescent="0.25">
      <c r="A22" s="277"/>
      <c r="B22" s="195"/>
      <c r="C22" s="182"/>
      <c r="D22" s="182"/>
      <c r="E22" s="182"/>
      <c r="F22" s="182"/>
      <c r="G22" s="182"/>
      <c r="H22" s="182"/>
      <c r="I22" s="336"/>
      <c r="J22" s="336"/>
      <c r="K22" s="336"/>
      <c r="L22" s="336"/>
      <c r="M22" s="182"/>
      <c r="N22" s="168"/>
    </row>
    <row r="23" spans="1:17" s="55" customFormat="1" ht="45" customHeight="1" x14ac:dyDescent="0.25">
      <c r="A23" s="269" t="s">
        <v>330</v>
      </c>
      <c r="B23" s="280" t="s">
        <v>143</v>
      </c>
      <c r="C23" s="280" t="s">
        <v>144</v>
      </c>
      <c r="D23" s="280" t="s">
        <v>145</v>
      </c>
      <c r="E23" s="280" t="s">
        <v>146</v>
      </c>
      <c r="F23" s="280" t="s">
        <v>147</v>
      </c>
      <c r="G23" s="280" t="s">
        <v>148</v>
      </c>
      <c r="H23" s="280" t="s">
        <v>149</v>
      </c>
      <c r="I23" s="337" t="s">
        <v>150</v>
      </c>
      <c r="J23" s="337" t="s">
        <v>151</v>
      </c>
      <c r="K23" s="337" t="s">
        <v>152</v>
      </c>
      <c r="L23" s="337" t="s">
        <v>139</v>
      </c>
      <c r="M23" s="340" t="s">
        <v>140</v>
      </c>
      <c r="N23" s="168"/>
    </row>
    <row r="24" spans="1:17" s="53" customFormat="1" ht="20.149999999999999" customHeight="1" x14ac:dyDescent="0.25">
      <c r="A24" s="267" t="s">
        <v>125</v>
      </c>
      <c r="B24" s="192">
        <v>7527</v>
      </c>
      <c r="C24" s="192">
        <f>SUM(Quarter!B24:E24)</f>
        <v>7225.9699999999993</v>
      </c>
      <c r="D24" s="192">
        <f>SUM(Quarter!F24:I24)</f>
        <v>10813.95</v>
      </c>
      <c r="E24" s="192">
        <f>SUM(Quarter!J24:M24)</f>
        <v>12243.949999999999</v>
      </c>
      <c r="F24" s="192">
        <f>SUM(Quarter!N24:Q24)</f>
        <v>16925.38</v>
      </c>
      <c r="G24" s="192">
        <f>SUM(Quarter!R24:U24)</f>
        <v>18554.649999999998</v>
      </c>
      <c r="H24" s="192">
        <f>SUM(Quarter!V24:Y24)</f>
        <v>22851.989999999998</v>
      </c>
      <c r="I24" s="192">
        <f>SUM(Quarter!Z24:AC24)</f>
        <v>20753.68</v>
      </c>
      <c r="J24" s="192">
        <f>SUM(Quarter!AD24:AG24)</f>
        <v>28725.23</v>
      </c>
      <c r="K24" s="192">
        <f>SUM(Quarter!AH24:AK24)</f>
        <v>30382.410000000003</v>
      </c>
      <c r="L24" s="192">
        <f>SUM(Quarter!AL24:AO24)</f>
        <v>31820.01</v>
      </c>
      <c r="M24" s="284">
        <f>SUM(Quarter!AP24:AS24)</f>
        <v>34688.050000000003</v>
      </c>
      <c r="N24" s="59"/>
    </row>
    <row r="25" spans="1:17" s="53" customFormat="1" ht="20.149999999999999" customHeight="1" x14ac:dyDescent="0.25">
      <c r="A25" s="267" t="s">
        <v>126</v>
      </c>
      <c r="B25" s="192">
        <v>1754</v>
      </c>
      <c r="C25" s="192">
        <f>SUM(Quarter!B25:E25)</f>
        <v>3059.67</v>
      </c>
      <c r="D25" s="192">
        <f>SUM(Quarter!F25:I25)</f>
        <v>5149.0300000000007</v>
      </c>
      <c r="E25" s="192">
        <f>SUM(Quarter!J25:M25)</f>
        <v>7603.17</v>
      </c>
      <c r="F25" s="192">
        <f>SUM(Quarter!N25:Q25)</f>
        <v>11471.779999999999</v>
      </c>
      <c r="G25" s="192">
        <f>SUM(Quarter!R25:U25)</f>
        <v>13404.59</v>
      </c>
      <c r="H25" s="192">
        <f>SUM(Quarter!V25:Y25)</f>
        <v>17422.740000000002</v>
      </c>
      <c r="I25" s="192">
        <f>SUM(Quarter!Z25:AC25)</f>
        <v>16405.740000000002</v>
      </c>
      <c r="J25" s="192">
        <f>SUM(Quarter!AD25:AG25)</f>
        <v>20915.919999999998</v>
      </c>
      <c r="K25" s="192">
        <f>SUM(Quarter!AH25:AK25)</f>
        <v>26525.199999999997</v>
      </c>
      <c r="L25" s="192">
        <f>SUM(Quarter!AL25:AO25)</f>
        <v>31975.15</v>
      </c>
      <c r="M25" s="284">
        <f>SUM(Quarter!AP25:AS25)</f>
        <v>40681.089999999997</v>
      </c>
      <c r="N25" s="59"/>
    </row>
    <row r="26" spans="1:17" s="53" customFormat="1" ht="20.149999999999999" customHeight="1" x14ac:dyDescent="0.25">
      <c r="A26" s="267" t="s">
        <v>127</v>
      </c>
      <c r="B26" s="192">
        <v>1</v>
      </c>
      <c r="C26" s="192">
        <f>SUM(Quarter!B26:E26)</f>
        <v>1.89</v>
      </c>
      <c r="D26" s="192">
        <f>SUM(Quarter!F26:I26)</f>
        <v>0.94</v>
      </c>
      <c r="E26" s="192">
        <f>SUM(Quarter!J26:M26)</f>
        <v>4.21</v>
      </c>
      <c r="F26" s="192">
        <f>SUM(Quarter!N26:Q26)</f>
        <v>4.76</v>
      </c>
      <c r="G26" s="192">
        <f>SUM(Quarter!R26:U26)</f>
        <v>2.2199999999999998</v>
      </c>
      <c r="H26" s="192">
        <f>SUM(Quarter!V26:Y26)</f>
        <v>2</v>
      </c>
      <c r="I26" s="192">
        <f>SUM(Quarter!Z26:AC26)</f>
        <v>0.01</v>
      </c>
      <c r="J26" s="192">
        <f>SUM(Quarter!AD26:AG26)</f>
        <v>4.1900000000000004</v>
      </c>
      <c r="K26" s="192">
        <f>SUM(Quarter!AH26:AK26)</f>
        <v>9.2999999999999989</v>
      </c>
      <c r="L26" s="192">
        <f>SUM(Quarter!AL26:AO26)</f>
        <v>13.99</v>
      </c>
      <c r="M26" s="284">
        <f>SUM(Quarter!AP26:AS26)</f>
        <v>11.280000000000001</v>
      </c>
      <c r="N26" s="59"/>
    </row>
    <row r="27" spans="1:17" s="53" customFormat="1" ht="20.149999999999999" customHeight="1" x14ac:dyDescent="0.25">
      <c r="A27" s="267" t="s">
        <v>128</v>
      </c>
      <c r="B27" s="192">
        <v>20</v>
      </c>
      <c r="C27" s="192">
        <f>SUM(Quarter!B27:E27)</f>
        <v>40.28</v>
      </c>
      <c r="D27" s="192">
        <f>SUM(Quarter!F27:I27)</f>
        <v>243.66000000000003</v>
      </c>
      <c r="E27" s="192">
        <f>SUM(Quarter!J27:M27)</f>
        <v>1353.76</v>
      </c>
      <c r="F27" s="192">
        <f>SUM(Quarter!N27:Q27)</f>
        <v>2010.2600000000002</v>
      </c>
      <c r="G27" s="192">
        <f>SUM(Quarter!R27:U27)</f>
        <v>4054.07</v>
      </c>
      <c r="H27" s="192">
        <f>SUM(Quarter!V27:Y27)</f>
        <v>7532.8600000000006</v>
      </c>
      <c r="I27" s="192">
        <f>SUM(Quarter!Z27:AC27)</f>
        <v>10395.129999999999</v>
      </c>
      <c r="J27" s="192">
        <f>SUM(Quarter!AD27:AG27)</f>
        <v>11457.240000000002</v>
      </c>
      <c r="K27" s="192">
        <f>SUM(Quarter!AH27:AK27)</f>
        <v>12668.4</v>
      </c>
      <c r="L27" s="192">
        <f>SUM(Quarter!AL27:AO27)</f>
        <v>12580.089999999998</v>
      </c>
      <c r="M27" s="284">
        <f>SUM(Quarter!AP27:AS27)</f>
        <v>13157.99</v>
      </c>
      <c r="N27" s="59"/>
    </row>
    <row r="28" spans="1:17" s="53" customFormat="1" ht="20.149999999999999" customHeight="1" x14ac:dyDescent="0.25">
      <c r="A28" s="267" t="s">
        <v>131</v>
      </c>
      <c r="B28" s="192">
        <v>5228</v>
      </c>
      <c r="C28" s="192">
        <f>SUM(Quarter!B28:E28)</f>
        <v>3591.37</v>
      </c>
      <c r="D28" s="192">
        <f>SUM(Quarter!F28:I28)</f>
        <v>5691.74</v>
      </c>
      <c r="E28" s="192">
        <f>SUM(Quarter!J28:M28)</f>
        <v>5309.64</v>
      </c>
      <c r="F28" s="192">
        <f>SUM(Quarter!N28:Q28)</f>
        <v>4701.4800000000005</v>
      </c>
      <c r="G28" s="192">
        <f>SUM(Quarter!R28:U28)</f>
        <v>5887.8</v>
      </c>
      <c r="H28" s="192">
        <f>SUM(Quarter!V28:Y28)</f>
        <v>6297.2699999999995</v>
      </c>
      <c r="I28" s="192">
        <f>SUM(Quarter!Z28:AC28)</f>
        <v>5370.39</v>
      </c>
      <c r="J28" s="192">
        <f>SUM(Quarter!AD28:AG28)</f>
        <v>5881.8600000000006</v>
      </c>
      <c r="K28" s="192">
        <f>SUM(Quarter!AH28:AK28)</f>
        <v>5443.28</v>
      </c>
      <c r="L28" s="192">
        <f>SUM(Quarter!AL28:AO28)</f>
        <v>5846.27</v>
      </c>
      <c r="M28" s="284">
        <f>SUM(Quarter!AP28:AS28)</f>
        <v>6753.9199999999992</v>
      </c>
      <c r="N28" s="59"/>
      <c r="O28" s="59"/>
    </row>
    <row r="29" spans="1:17" s="53" customFormat="1" ht="20.149999999999999" customHeight="1" x14ac:dyDescent="0.25">
      <c r="A29" s="267" t="s">
        <v>129</v>
      </c>
      <c r="B29" s="192">
        <v>4918</v>
      </c>
      <c r="C29" s="192">
        <f>SUM(Quarter!B29:E29)</f>
        <v>5216.8599999999997</v>
      </c>
      <c r="D29" s="192">
        <f>SUM(Quarter!F29:I29)</f>
        <v>5318.02</v>
      </c>
      <c r="E29" s="192">
        <f>SUM(Quarter!J29:M29)</f>
        <v>5208.5</v>
      </c>
      <c r="F29" s="192">
        <f>SUM(Quarter!N29:Q29)</f>
        <v>5174.6499999999996</v>
      </c>
      <c r="G29" s="192">
        <f>SUM(Quarter!R29:U29)</f>
        <v>5033.2100000000009</v>
      </c>
      <c r="H29" s="192">
        <f>SUM(Quarter!V29:Y29)</f>
        <v>4872.18</v>
      </c>
      <c r="I29" s="192">
        <f>SUM(Quarter!Z29:AC29)</f>
        <v>4702.8600000000006</v>
      </c>
      <c r="J29" s="192">
        <f>SUM(Quarter!AD29:AG29)</f>
        <v>4283.8</v>
      </c>
      <c r="K29" s="192">
        <f>SUM(Quarter!AH29:AK29)</f>
        <v>3915.79</v>
      </c>
      <c r="L29" s="192">
        <f>SUM(Quarter!AL29:AO29)</f>
        <v>3624.3199999999997</v>
      </c>
      <c r="M29" s="284">
        <f>SUM(Quarter!AP29:AS29)</f>
        <v>3496.0899999999997</v>
      </c>
      <c r="N29" s="59"/>
    </row>
    <row r="30" spans="1:17" s="53" customFormat="1" ht="20.149999999999999" customHeight="1" x14ac:dyDescent="0.25">
      <c r="A30" s="267" t="s">
        <v>130</v>
      </c>
      <c r="B30" s="192">
        <v>603</v>
      </c>
      <c r="C30" s="192">
        <f>SUM(Quarter!B30:E30)</f>
        <v>723.45999999999992</v>
      </c>
      <c r="D30" s="192">
        <f>SUM(Quarter!F30:I30)</f>
        <v>775</v>
      </c>
      <c r="E30" s="192">
        <f>SUM(Quarter!J30:M30)</f>
        <v>738.54</v>
      </c>
      <c r="F30" s="192">
        <f>SUM(Quarter!N30:Q30)</f>
        <v>765.98</v>
      </c>
      <c r="G30" s="192">
        <f>SUM(Quarter!R30:U30)</f>
        <v>840.1400000000001</v>
      </c>
      <c r="H30" s="192">
        <f>SUM(Quarter!V30:Y30)</f>
        <v>894.37</v>
      </c>
      <c r="I30" s="192">
        <f>SUM(Quarter!Z30:AC30)</f>
        <v>950.3</v>
      </c>
      <c r="J30" s="192">
        <f>SUM(Quarter!AD30:AG30)</f>
        <v>967.33999999999992</v>
      </c>
      <c r="K30" s="192">
        <f>SUM(Quarter!AH30:AK30)</f>
        <v>992.03</v>
      </c>
      <c r="L30" s="192">
        <f>SUM(Quarter!AL30:AO30)</f>
        <v>1048.6199999999999</v>
      </c>
      <c r="M30" s="284">
        <f>SUM(Quarter!AP30:AS30)</f>
        <v>1066.78</v>
      </c>
      <c r="N30" s="59"/>
    </row>
    <row r="31" spans="1:17" s="53" customFormat="1" ht="20.149999999999999" customHeight="1" x14ac:dyDescent="0.25">
      <c r="A31" s="267" t="s">
        <v>132</v>
      </c>
      <c r="B31" s="192">
        <v>1509</v>
      </c>
      <c r="C31" s="192">
        <f>SUM(Quarter!B31:E31)</f>
        <v>1528.76</v>
      </c>
      <c r="D31" s="192">
        <f>SUM(Quarter!F31:I31)</f>
        <v>1504.03</v>
      </c>
      <c r="E31" s="192">
        <f>SUM(Quarter!J31:M31)</f>
        <v>1772.9</v>
      </c>
      <c r="F31" s="192">
        <f>SUM(Quarter!N31:Q31)</f>
        <v>1648.17</v>
      </c>
      <c r="G31" s="192">
        <f>SUM(Quarter!R31:U31)</f>
        <v>1899.87</v>
      </c>
      <c r="H31" s="192">
        <f>SUM(Quarter!V31:Y31)</f>
        <v>2582.4299999999998</v>
      </c>
      <c r="I31" s="192">
        <f>SUM(Quarter!Z31:AC31)</f>
        <v>2739.75</v>
      </c>
      <c r="J31" s="192">
        <f>SUM(Quarter!AD31:AG31)</f>
        <v>3385.5999999999995</v>
      </c>
      <c r="K31" s="192">
        <f>SUM(Quarter!AH31:AK31)</f>
        <v>3490.44</v>
      </c>
      <c r="L31" s="192">
        <f>SUM(Quarter!AL31:AO31)</f>
        <v>3809.5</v>
      </c>
      <c r="M31" s="284">
        <f>SUM(Quarter!AP31:AS31)</f>
        <v>4351.8</v>
      </c>
      <c r="N31" s="59"/>
    </row>
    <row r="32" spans="1:17" s="53" customFormat="1" ht="20.149999999999999" customHeight="1" x14ac:dyDescent="0.25">
      <c r="A32" s="267" t="s">
        <v>12</v>
      </c>
      <c r="B32" s="192">
        <v>1625</v>
      </c>
      <c r="C32" s="192">
        <f>SUM(Quarter!B32:E32)</f>
        <v>2432.44</v>
      </c>
      <c r="D32" s="192">
        <f>SUM(Quarter!F32:I32)</f>
        <v>3093.04</v>
      </c>
      <c r="E32" s="192">
        <f>SUM(Quarter!J32:M32)</f>
        <v>1828.5</v>
      </c>
      <c r="F32" s="192">
        <f>SUM(Quarter!N32:Q32)</f>
        <v>337.26</v>
      </c>
      <c r="G32" s="192">
        <f>SUM(Quarter!R32:U32)</f>
        <v>123.84</v>
      </c>
      <c r="H32" s="192">
        <f>SUM(Quarter!V32:Y32)</f>
        <v>183.31</v>
      </c>
      <c r="I32" s="192">
        <f>SUM(Quarter!Z32:AC32)</f>
        <v>117.46</v>
      </c>
      <c r="J32" s="192">
        <f>SUM(Quarter!AD32:AG32)</f>
        <v>53.879999999999995</v>
      </c>
      <c r="K32" s="192">
        <f>SUM(Quarter!AH32:AK32)</f>
        <v>1.08</v>
      </c>
      <c r="L32" s="192">
        <f>SUM(Quarter!AL32:AO32)</f>
        <v>1.68</v>
      </c>
      <c r="M32" s="284">
        <f>SUM(Quarter!AP32:AS32)</f>
        <v>0</v>
      </c>
      <c r="N32" s="59"/>
    </row>
    <row r="33" spans="1:14" s="53" customFormat="1" ht="20.149999999999999" customHeight="1" x14ac:dyDescent="0.25">
      <c r="A33" s="267" t="s">
        <v>133</v>
      </c>
      <c r="B33" s="192">
        <v>637</v>
      </c>
      <c r="C33" s="192">
        <f>SUM(Quarter!B33:E33)</f>
        <v>627.21</v>
      </c>
      <c r="D33" s="192">
        <f>SUM(Quarter!F33:I33)</f>
        <v>614.6099999999999</v>
      </c>
      <c r="E33" s="192">
        <f>SUM(Quarter!J33:M33)</f>
        <v>642.89</v>
      </c>
      <c r="F33" s="192">
        <f>SUM(Quarter!N33:Q33)</f>
        <v>628.24</v>
      </c>
      <c r="G33" s="192">
        <f>SUM(Quarter!R33:U33)</f>
        <v>613.9</v>
      </c>
      <c r="H33" s="192">
        <f>SUM(Quarter!V33:Y33)</f>
        <v>647.81000000000006</v>
      </c>
      <c r="I33" s="192">
        <f>SUM(Quarter!Z33:AC33)</f>
        <v>650.20000000000005</v>
      </c>
      <c r="J33" s="192">
        <f>SUM(Quarter!AD33:AG33)</f>
        <v>649.18000000000006</v>
      </c>
      <c r="K33" s="192">
        <f>SUM(Quarter!AH33:AK33)</f>
        <v>633.93999999999994</v>
      </c>
      <c r="L33" s="192">
        <f>SUM(Quarter!AL33:AO33)</f>
        <v>660.84</v>
      </c>
      <c r="M33" s="284">
        <f>SUM(Quarter!AP33:AS33)</f>
        <v>647.20000000000005</v>
      </c>
      <c r="N33" s="59"/>
    </row>
    <row r="34" spans="1:14" s="53" customFormat="1" ht="20.149999999999999" customHeight="1" x14ac:dyDescent="0.25">
      <c r="A34" s="267" t="s">
        <v>39</v>
      </c>
      <c r="B34" s="192">
        <v>43</v>
      </c>
      <c r="C34" s="192">
        <f>SUM(Quarter!B34:E34)</f>
        <v>117.49000000000001</v>
      </c>
      <c r="D34" s="192">
        <f>SUM(Quarter!F34:I34)</f>
        <v>237.18</v>
      </c>
      <c r="E34" s="192">
        <f>SUM(Quarter!J34:M34)</f>
        <v>494.63</v>
      </c>
      <c r="F34" s="192">
        <f>SUM(Quarter!N34:Q34)</f>
        <v>713.05</v>
      </c>
      <c r="G34" s="192">
        <f>SUM(Quarter!R34:U34)</f>
        <v>1022.56</v>
      </c>
      <c r="H34" s="192">
        <f>SUM(Quarter!V34:Y34)</f>
        <v>1484.67</v>
      </c>
      <c r="I34" s="192">
        <f>SUM(Quarter!Z34:AC34)</f>
        <v>2157.79</v>
      </c>
      <c r="J34" s="192">
        <f>SUM(Quarter!AD34:AG34)</f>
        <v>2631.8900000000003</v>
      </c>
      <c r="K34" s="192">
        <f>SUM(Quarter!AH34:AK34)</f>
        <v>2797.56</v>
      </c>
      <c r="L34" s="192">
        <f>SUM(Quarter!AL34:AO34)</f>
        <v>2887.96</v>
      </c>
      <c r="M34" s="284">
        <f>SUM(Quarter!AP34:AS34)</f>
        <v>2904.3999999999996</v>
      </c>
      <c r="N34" s="59"/>
    </row>
    <row r="35" spans="1:14" s="53" customFormat="1" ht="20.149999999999999" customHeight="1" x14ac:dyDescent="0.25">
      <c r="A35" s="267" t="s">
        <v>134</v>
      </c>
      <c r="B35" s="192">
        <v>1379</v>
      </c>
      <c r="C35" s="192">
        <f>SUM(Quarter!B35:E35)</f>
        <v>1614.8700000000001</v>
      </c>
      <c r="D35" s="192">
        <f>SUM(Quarter!F35:I35)</f>
        <v>1771</v>
      </c>
      <c r="E35" s="192">
        <f>SUM(Quarter!J35:M35)</f>
        <v>4047.8199999999997</v>
      </c>
      <c r="F35" s="192">
        <f>SUM(Quarter!N35:Q35)</f>
        <v>8832.76</v>
      </c>
      <c r="G35" s="192">
        <f>SUM(Quarter!R35:U35)</f>
        <v>13085.48</v>
      </c>
      <c r="H35" s="192">
        <f>SUM(Quarter!V35:Y35)</f>
        <v>18592.199999999997</v>
      </c>
      <c r="I35" s="192">
        <f>SUM(Quarter!Z35:AC35)</f>
        <v>18747.18</v>
      </c>
      <c r="J35" s="192">
        <f>SUM(Quarter!AD35:AG35)</f>
        <v>19922.489999999998</v>
      </c>
      <c r="K35" s="192">
        <f>SUM(Quarter!AH35:AK35)</f>
        <v>23135.98</v>
      </c>
      <c r="L35" s="192">
        <f>SUM(Quarter!AL35:AO35)</f>
        <v>25272.51</v>
      </c>
      <c r="M35" s="284">
        <f>SUM(Quarter!AP35:AS35)</f>
        <v>26844.73</v>
      </c>
      <c r="N35" s="59"/>
    </row>
    <row r="36" spans="1:14" s="53" customFormat="1" ht="20.149999999999999" customHeight="1" x14ac:dyDescent="0.25">
      <c r="A36" s="270" t="s">
        <v>106</v>
      </c>
      <c r="B36" s="193">
        <f>SUM(B24:B35)</f>
        <v>25244</v>
      </c>
      <c r="C36" s="193">
        <f>SUM(Quarter!B36:E36)</f>
        <v>26180.26</v>
      </c>
      <c r="D36" s="193">
        <f>SUM(Quarter!F36:I36)</f>
        <v>35212.17</v>
      </c>
      <c r="E36" s="193">
        <f>SUM(Quarter!J36:M36)</f>
        <v>41248.54</v>
      </c>
      <c r="F36" s="193">
        <f>SUM(Quarter!N36:Q36)</f>
        <v>53213.77</v>
      </c>
      <c r="G36" s="193">
        <f>SUM(Quarter!R36:U36)</f>
        <v>64522.33</v>
      </c>
      <c r="H36" s="193">
        <f>SUM(Quarter!V36:Y36)</f>
        <v>83363.829999999987</v>
      </c>
      <c r="I36" s="193">
        <f>SUM(Quarter!Z36:AC36)</f>
        <v>82990.490000000005</v>
      </c>
      <c r="J36" s="193">
        <f>SUM(Quarter!AD36:AG36)</f>
        <v>98878.62</v>
      </c>
      <c r="K36" s="193">
        <f>SUM(Quarter!AH36:AK36)</f>
        <v>109995.41000000002</v>
      </c>
      <c r="L36" s="193">
        <f>SUM(Quarter!AL36:AO36)</f>
        <v>119540.94</v>
      </c>
      <c r="M36" s="285">
        <f>SUM(Quarter!AP36:AS36)</f>
        <v>134603.33000000002</v>
      </c>
      <c r="N36" s="59"/>
    </row>
    <row r="37" spans="1:14" s="53" customFormat="1" ht="20.149999999999999" customHeight="1" x14ac:dyDescent="0.25">
      <c r="A37" s="256" t="s">
        <v>135</v>
      </c>
      <c r="B37" s="194">
        <v>868</v>
      </c>
      <c r="C37" s="194">
        <f>SUM(Quarter!B37:E37)</f>
        <v>986.92</v>
      </c>
      <c r="D37" s="194">
        <f>SUM(Quarter!F37:I37)</f>
        <v>1085.46</v>
      </c>
      <c r="E37" s="194">
        <f>SUM(Quarter!J37:M37)</f>
        <v>1429.06</v>
      </c>
      <c r="F37" s="194">
        <f>SUM(Quarter!N37:Q37)</f>
        <v>1481.0900000000001</v>
      </c>
      <c r="G37" s="194">
        <f>SUM(Quarter!R37:U37)</f>
        <v>1923.3400000000001</v>
      </c>
      <c r="H37" s="194">
        <f>SUM(Quarter!V37:Y37)</f>
        <v>2583.9</v>
      </c>
      <c r="I37" s="194">
        <f>SUM(Quarter!Z37:AC37)</f>
        <v>2741.23</v>
      </c>
      <c r="J37" s="194">
        <f>SUM(Quarter!AD37:AG37)</f>
        <v>3387.0800000000004</v>
      </c>
      <c r="K37" s="194">
        <f>SUM(Quarter!AH37:AK37)</f>
        <v>3491.92</v>
      </c>
      <c r="L37" s="194">
        <f>SUM(Quarter!AL37:AO37)</f>
        <v>3810.98</v>
      </c>
      <c r="M37" s="284">
        <f>SUM(Quarter!AP37:AS37)</f>
        <v>4353.2699999999995</v>
      </c>
      <c r="N37" s="59"/>
    </row>
    <row r="38" spans="1:14" s="53" customFormat="1" ht="20.149999999999999" customHeight="1" x14ac:dyDescent="0.25">
      <c r="A38" s="255"/>
      <c r="B38" s="192"/>
      <c r="C38" s="192"/>
      <c r="D38" s="180"/>
      <c r="E38" s="180"/>
      <c r="F38" s="180"/>
      <c r="G38" s="180"/>
      <c r="H38" s="180"/>
      <c r="I38" s="335"/>
      <c r="J38" s="335"/>
      <c r="K38" s="335"/>
      <c r="L38" s="335"/>
      <c r="M38" s="339"/>
      <c r="N38" s="59"/>
    </row>
    <row r="39" spans="1:14" s="53" customFormat="1" ht="45" customHeight="1" x14ac:dyDescent="0.25">
      <c r="A39" s="294" t="s">
        <v>331</v>
      </c>
      <c r="B39" s="280" t="s">
        <v>143</v>
      </c>
      <c r="C39" s="280" t="s">
        <v>144</v>
      </c>
      <c r="D39" s="280" t="s">
        <v>145</v>
      </c>
      <c r="E39" s="280" t="s">
        <v>146</v>
      </c>
      <c r="F39" s="280" t="s">
        <v>147</v>
      </c>
      <c r="G39" s="280" t="s">
        <v>148</v>
      </c>
      <c r="H39" s="280" t="s">
        <v>149</v>
      </c>
      <c r="I39" s="337" t="s">
        <v>150</v>
      </c>
      <c r="J39" s="337" t="s">
        <v>151</v>
      </c>
      <c r="K39" s="337" t="s">
        <v>152</v>
      </c>
      <c r="L39" s="337" t="s">
        <v>139</v>
      </c>
      <c r="M39" s="338" t="s">
        <v>140</v>
      </c>
      <c r="N39" s="59"/>
    </row>
    <row r="40" spans="1:14" s="53" customFormat="1" ht="20.149999999999999" customHeight="1" x14ac:dyDescent="0.25">
      <c r="A40" s="295" t="s">
        <v>4</v>
      </c>
      <c r="B40" s="189">
        <f>100000*B24/(B8*24*365)</f>
        <v>24.7550151351906</v>
      </c>
      <c r="C40" s="189">
        <f>100000*C24/((SUM(B8,C8)/2)*24*365)</f>
        <v>21.848296122138102</v>
      </c>
      <c r="D40" s="189">
        <f>100000*D24/((SUM(C8,D8)/2)*24*365)</f>
        <v>27.935487170902732</v>
      </c>
      <c r="E40" s="189">
        <f>100000*E24/((SUM(D8,E8)/2)*24*366)</f>
        <v>25.829561830620502</v>
      </c>
      <c r="F40" s="189">
        <f t="shared" ref="F40:H41" si="0">100000*F24/((SUM(E8,F8)/2)*24*365)</f>
        <v>28.369737971752588</v>
      </c>
      <c r="G40" s="189">
        <f t="shared" si="0"/>
        <v>26.215863984078311</v>
      </c>
      <c r="H40" s="189">
        <f>100000*H24/((SUM(G8,H8)/2)*24*365)</f>
        <v>29.335276414985088</v>
      </c>
      <c r="I40" s="189">
        <f>100000*I24/((SUM(H8,I8)/2)*24*366)</f>
        <v>23.573914673606051</v>
      </c>
      <c r="J40" s="189">
        <f t="shared" ref="J40:L41" si="1">100000*J24/((SUM(I8,J8)/2)*24*365)</f>
        <v>27.991298598605344</v>
      </c>
      <c r="K40" s="189">
        <f t="shared" si="1"/>
        <v>26.656764613293497</v>
      </c>
      <c r="L40" s="189">
        <f t="shared" si="1"/>
        <v>26.496124208621929</v>
      </c>
      <c r="M40" s="287">
        <f>100000*M24/((SUM(L8,M8)/2)*24*366)</f>
        <v>28.111190867423751</v>
      </c>
      <c r="N40" s="59"/>
    </row>
    <row r="41" spans="1:14" s="53" customFormat="1" ht="20.149999999999999" customHeight="1" x14ac:dyDescent="0.25">
      <c r="A41" s="264" t="s">
        <v>23</v>
      </c>
      <c r="B41" s="177">
        <f>100000*B25/(B9*24*365)</f>
        <v>21.054501630103378</v>
      </c>
      <c r="C41" s="177">
        <f>100000*C25/((SUM(B9,C9)/2)*24*365)</f>
        <v>30.477957876114658</v>
      </c>
      <c r="D41" s="177">
        <f>100000*D25/((SUM(C9,D9)/2)*24*365)</f>
        <v>36.979478627580257</v>
      </c>
      <c r="E41" s="177">
        <f>100000*E25/((SUM(D9,E9)/2)*24*366)</f>
        <v>35.819174640647915</v>
      </c>
      <c r="F41" s="177">
        <f t="shared" si="0"/>
        <v>39.144042054719449</v>
      </c>
      <c r="G41" s="177">
        <f t="shared" si="0"/>
        <v>37.335716430390228</v>
      </c>
      <c r="H41" s="177">
        <f t="shared" si="0"/>
        <v>41.459112205408786</v>
      </c>
      <c r="I41" s="177">
        <f>100000*I25/((SUM(H9,I9)/2)*24*366)</f>
        <v>35.9623068717232</v>
      </c>
      <c r="J41" s="177">
        <f t="shared" si="1"/>
        <v>38.883046928555657</v>
      </c>
      <c r="K41" s="177">
        <f t="shared" si="1"/>
        <v>39.925118652719746</v>
      </c>
      <c r="L41" s="177">
        <f t="shared" si="1"/>
        <v>40.402586541871223</v>
      </c>
      <c r="M41" s="288">
        <f>100000*M25/((SUM(L9,M9)/2)*24*366)</f>
        <v>45.69323033213994</v>
      </c>
      <c r="N41" s="59"/>
    </row>
    <row r="42" spans="1:14" s="53" customFormat="1" ht="20.149999999999999" customHeight="1" x14ac:dyDescent="0.25">
      <c r="A42" s="267" t="s">
        <v>6</v>
      </c>
      <c r="B42" s="177">
        <v>0</v>
      </c>
      <c r="C42" s="177">
        <v>0</v>
      </c>
      <c r="D42" s="177">
        <v>0</v>
      </c>
      <c r="E42" s="177">
        <f>100000*E27/((SUM(D11,E11)/2)*24*366)</f>
        <v>11.19219866317977</v>
      </c>
      <c r="F42" s="177">
        <f>100000*F27/((SUM(E11,F11)/2)*24*365)</f>
        <v>9.7839153766709615</v>
      </c>
      <c r="G42" s="177">
        <f>100000*G27/((SUM(F11,G11)/2)*24*365)</f>
        <v>10.934279480104756</v>
      </c>
      <c r="H42" s="177">
        <f>100000*H27/((SUM(G11,H11)/2)*24*365)</f>
        <v>11.367612145426603</v>
      </c>
      <c r="I42" s="177">
        <f>100000*I27/((SUM(H11,I11)/2)*24*366)</f>
        <v>11.000727288935318</v>
      </c>
      <c r="J42" s="177">
        <f>100000*J27/((SUM(I11,J11)/2)*24*365)</f>
        <v>10.601458938941832</v>
      </c>
      <c r="K42" s="177">
        <f>100000*K27/((SUM(J11,K11)/2)*24*365)</f>
        <v>11.202287792185114</v>
      </c>
      <c r="L42" s="177">
        <f>100000*L27/((SUM(K11,L11)/2)*24*365)</f>
        <v>10.92780785625237</v>
      </c>
      <c r="M42" s="288">
        <f>100000*M27/((SUM(L11,M11)/2)*24*366)</f>
        <v>11.226268861972702</v>
      </c>
      <c r="N42" s="59"/>
    </row>
    <row r="43" spans="1:14" s="53" customFormat="1" ht="20.149999999999999" customHeight="1" x14ac:dyDescent="0.25">
      <c r="A43" s="264" t="s">
        <v>27</v>
      </c>
      <c r="B43" s="177">
        <f>100000*B28/(SUM(B12,B13)*24*365)</f>
        <v>36.41266949164347</v>
      </c>
      <c r="C43" s="177">
        <f>100000*C28/((SUM(B12,B13,C12,C13)/2)*24*365)</f>
        <v>24.95275376093959</v>
      </c>
      <c r="D43" s="177">
        <f>100000*D28/((SUM(C12,C13,D12,D13)/2)*24*365)</f>
        <v>39.070475594252564</v>
      </c>
      <c r="E43" s="177">
        <f>100000*E28/((SUM(D12,D13,E12,E13)/2)*24*366)</f>
        <v>35.852147871574978</v>
      </c>
      <c r="F43" s="177">
        <f>100000*F28/((SUM(E12,E13,F12,F13)/2)*24*365)</f>
        <v>31.55194768588985</v>
      </c>
      <c r="G43" s="177">
        <f>100000*G28/((SUM(F12,F13,G12,G13)/2)*24*365)</f>
        <v>39.088298207108629</v>
      </c>
      <c r="H43" s="177">
        <f>100000*H28/((SUM(G12,G13,H12,H13)/2)*24*365)</f>
        <v>40.996323808870557</v>
      </c>
      <c r="I43" s="177">
        <f>100000*I28/((SUM(H12,H13,I12,I13)/2)*24*366)</f>
        <v>33.876337261189164</v>
      </c>
      <c r="J43" s="177">
        <f>100000*J28/((SUM(I12,I13,J12,J13)/2)*24*365)</f>
        <v>36.273159748873745</v>
      </c>
      <c r="K43" s="177">
        <f>100000*K28/((SUM(J12,J13,K12,K13)/2)*24*365)</f>
        <v>33.168251318249823</v>
      </c>
      <c r="L43" s="177">
        <f>100000*L28/((SUM(K12,K13,L12,L13)/2)*24*365)</f>
        <v>35.545008712928094</v>
      </c>
      <c r="M43" s="288">
        <f>100000*M28/((SUM(L12,L13,M12,M13)/2)*24*366)</f>
        <v>40.967095785154804</v>
      </c>
      <c r="N43" s="59"/>
    </row>
    <row r="44" spans="1:14" s="53" customFormat="1" ht="20.149999999999999" customHeight="1" x14ac:dyDescent="0.25">
      <c r="A44" s="264" t="s">
        <v>9</v>
      </c>
      <c r="B44" s="177">
        <f>100000*B29/(B14*24*365)</f>
        <v>57.997471602701985</v>
      </c>
      <c r="C44" s="177">
        <f t="shared" ref="C44:D46" si="2">100000*C29/((SUM(B14,C14)/2)*24*365)</f>
        <v>59.882550374089448</v>
      </c>
      <c r="D44" s="177">
        <f t="shared" si="2"/>
        <v>58.54193912013492</v>
      </c>
      <c r="E44" s="177">
        <f>100000*E29/((SUM(D14,E14)/2)*24*366)</f>
        <v>56.60650086292717</v>
      </c>
      <c r="F44" s="177">
        <f t="shared" ref="F44:H46" si="3">100000*F29/((SUM(E14,F14)/2)*24*365)</f>
        <v>56.473563128072144</v>
      </c>
      <c r="G44" s="177">
        <f t="shared" si="3"/>
        <v>54.513031460927294</v>
      </c>
      <c r="H44" s="177">
        <f t="shared" si="3"/>
        <v>52.487112046019412</v>
      </c>
      <c r="I44" s="177">
        <f>100000*I29/((SUM(H14,I14)/2)*24*366)</f>
        <v>50.431591891815316</v>
      </c>
      <c r="J44" s="177">
        <f t="shared" ref="J44:L46" si="4">100000*J29/((SUM(I14,J14)/2)*24*365)</f>
        <v>45.959715308541952</v>
      </c>
      <c r="K44" s="177">
        <f t="shared" si="4"/>
        <v>41.98874598367258</v>
      </c>
      <c r="L44" s="177">
        <f t="shared" si="4"/>
        <v>39.058333276755477</v>
      </c>
      <c r="M44" s="288">
        <f>100000*M29/((SUM(L14,M14)/2)*24*366)</f>
        <v>37.724850398273944</v>
      </c>
      <c r="N44" s="59"/>
    </row>
    <row r="45" spans="1:14" s="53" customFormat="1" ht="20.149999999999999" customHeight="1" x14ac:dyDescent="0.25">
      <c r="A45" s="264" t="s">
        <v>10</v>
      </c>
      <c r="B45" s="177">
        <f>100000*B30/(B15*24*365)</f>
        <v>43.844341680481634</v>
      </c>
      <c r="C45" s="177">
        <f t="shared" si="2"/>
        <v>47.192433137638609</v>
      </c>
      <c r="D45" s="177">
        <f t="shared" si="2"/>
        <v>45.13791818097102</v>
      </c>
      <c r="E45" s="177">
        <f>100000*E30/((SUM(D15,E15)/2)*24*366)</f>
        <v>40.91380479438395</v>
      </c>
      <c r="F45" s="177">
        <f t="shared" si="3"/>
        <v>42.344135239421981</v>
      </c>
      <c r="G45" s="177">
        <f t="shared" si="3"/>
        <v>44.504126540168883</v>
      </c>
      <c r="H45" s="177">
        <f t="shared" si="3"/>
        <v>44.264917391489412</v>
      </c>
      <c r="I45" s="177">
        <f>100000*I30/((SUM(H15,I15)/2)*24*366)</f>
        <v>44.281086702134779</v>
      </c>
      <c r="J45" s="177">
        <f t="shared" si="4"/>
        <v>43.923050252284874</v>
      </c>
      <c r="K45" s="177">
        <f t="shared" si="4"/>
        <v>46.034729182908265</v>
      </c>
      <c r="L45" s="177">
        <f t="shared" si="4"/>
        <v>48.560090646243466</v>
      </c>
      <c r="M45" s="288">
        <f>100000*M30/((SUM(L15,M15)/2)*24*366)</f>
        <v>49.266078684298016</v>
      </c>
      <c r="N45" s="59"/>
    </row>
    <row r="46" spans="1:14" s="53" customFormat="1" ht="20.149999999999999" customHeight="1" x14ac:dyDescent="0.25">
      <c r="A46" s="264" t="s">
        <v>53</v>
      </c>
      <c r="B46" s="177">
        <f>100000*B31/(B16*24*365)</f>
        <v>45.212670334016465</v>
      </c>
      <c r="C46" s="177">
        <f t="shared" si="2"/>
        <v>43.958685575607007</v>
      </c>
      <c r="D46" s="177">
        <f t="shared" si="2"/>
        <v>37.528507622826062</v>
      </c>
      <c r="E46" s="177">
        <f>100000*E31/((SUM(D16,E16)/2)*24*366)</f>
        <v>39.770025213778744</v>
      </c>
      <c r="F46" s="177">
        <f t="shared" si="3"/>
        <v>35.566589843851155</v>
      </c>
      <c r="G46" s="177">
        <f t="shared" si="3"/>
        <v>35.409001956947165</v>
      </c>
      <c r="H46" s="177">
        <f t="shared" si="3"/>
        <v>36.622227561956279</v>
      </c>
      <c r="I46" s="177">
        <f>100000*I31/((SUM(H16,I16)/2)*24*366)</f>
        <v>31.855535090808697</v>
      </c>
      <c r="J46" s="177">
        <f t="shared" si="4"/>
        <v>36.474176184147005</v>
      </c>
      <c r="K46" s="177">
        <f t="shared" si="4"/>
        <v>35.77619943653746</v>
      </c>
      <c r="L46" s="177">
        <f t="shared" si="4"/>
        <v>35.38470038191884</v>
      </c>
      <c r="M46" s="288">
        <f>100000*M31/((SUM(L16,M16)/2)*24*366)</f>
        <v>35.791581883105614</v>
      </c>
      <c r="N46" s="59"/>
    </row>
    <row r="47" spans="1:14" s="53" customFormat="1" ht="20.149999999999999" customHeight="1" x14ac:dyDescent="0.25">
      <c r="A47" s="264" t="s">
        <v>44</v>
      </c>
      <c r="B47" s="177">
        <f>100000*B33/(B17*24*365)</f>
        <v>65.510716195647703</v>
      </c>
      <c r="C47" s="177">
        <f t="shared" ref="C47:D49" si="5">100000*C33/((SUM(B17,C17)/2)*24*365)</f>
        <v>64.503887449092929</v>
      </c>
      <c r="D47" s="177">
        <f t="shared" si="5"/>
        <v>63.208071084783406</v>
      </c>
      <c r="E47" s="177">
        <f>100000*E33/((SUM(D17,E17)/2)*24*366)</f>
        <v>65.935812862042368</v>
      </c>
      <c r="F47" s="177">
        <f t="shared" ref="F47:H49" si="6">100000*F33/((SUM(E17,F17)/2)*24*365)</f>
        <v>64.609815294746795</v>
      </c>
      <c r="G47" s="177">
        <f t="shared" si="6"/>
        <v>63.135052861080261</v>
      </c>
      <c r="H47" s="177">
        <f t="shared" si="6"/>
        <v>66.766805021676731</v>
      </c>
      <c r="I47" s="177">
        <f>100000*I33/((SUM(H17,I17)/2)*24*366)</f>
        <v>61.72527282912349</v>
      </c>
      <c r="J47" s="177">
        <f t="shared" ref="J47:L49" si="7">100000*J33/((SUM(I17,J17)/2)*24*365)</f>
        <v>57.305371122852669</v>
      </c>
      <c r="K47" s="177">
        <f t="shared" si="7"/>
        <v>55.960083443145528</v>
      </c>
      <c r="L47" s="177">
        <f t="shared" si="7"/>
        <v>58.334639780686331</v>
      </c>
      <c r="M47" s="288">
        <f>100000*M33/((SUM(L17,M17)/2)*24*366)</f>
        <v>56.974495145406813</v>
      </c>
      <c r="N47" s="59"/>
    </row>
    <row r="48" spans="1:14" s="53" customFormat="1" ht="20.149999999999999" customHeight="1" x14ac:dyDescent="0.25">
      <c r="A48" s="267" t="s">
        <v>39</v>
      </c>
      <c r="B48" s="177">
        <f>100000*B34/(B18*24*365)</f>
        <v>40.905631659056318</v>
      </c>
      <c r="C48" s="177">
        <f t="shared" si="5"/>
        <v>63.867145031528594</v>
      </c>
      <c r="D48" s="177">
        <f t="shared" si="5"/>
        <v>52.067966280295046</v>
      </c>
      <c r="E48" s="177">
        <f>100000*E34/((SUM(D18,E18)/2)*24*366)</f>
        <v>57.754191770585216</v>
      </c>
      <c r="F48" s="177">
        <f t="shared" si="6"/>
        <v>57.322818187664801</v>
      </c>
      <c r="G48" s="177">
        <f t="shared" si="6"/>
        <v>57.502755471579277</v>
      </c>
      <c r="H48" s="177">
        <f t="shared" si="6"/>
        <v>58.569608705922782</v>
      </c>
      <c r="I48" s="177">
        <f>100000*I34/((SUM(H18,I18)/2)*24*366)</f>
        <v>62.18043981606354</v>
      </c>
      <c r="J48" s="177">
        <f t="shared" si="7"/>
        <v>62.473423354842481</v>
      </c>
      <c r="K48" s="177">
        <f t="shared" si="7"/>
        <v>61.711336112765537</v>
      </c>
      <c r="L48" s="177">
        <f t="shared" si="7"/>
        <v>62.373035745903067</v>
      </c>
      <c r="M48" s="288">
        <f>100000*M34/((SUM(L18,M18)/2)*24*366)</f>
        <v>61.934502212505798</v>
      </c>
      <c r="N48" s="59"/>
    </row>
    <row r="49" spans="1:14" s="53" customFormat="1" ht="20.149999999999999" customHeight="1" x14ac:dyDescent="0.25">
      <c r="A49" s="264" t="s">
        <v>29</v>
      </c>
      <c r="B49" s="177">
        <f>100000*B35/(B19*24*365)</f>
        <v>55.235119762877517</v>
      </c>
      <c r="C49" s="177">
        <f t="shared" si="5"/>
        <v>60.84022785840228</v>
      </c>
      <c r="D49" s="177">
        <f t="shared" si="5"/>
        <v>27.228141383392526</v>
      </c>
      <c r="E49" s="177">
        <f>100000*E35/((SUM(D19,E19)/2)*24*366)</f>
        <v>39.55514122438769</v>
      </c>
      <c r="F49" s="177">
        <f t="shared" si="6"/>
        <v>64.614286195005405</v>
      </c>
      <c r="G49" s="177">
        <f t="shared" si="6"/>
        <v>70.912710928448263</v>
      </c>
      <c r="H49" s="177">
        <f t="shared" si="6"/>
        <v>87.304265889794777</v>
      </c>
      <c r="I49" s="177">
        <f>100000*I35/((SUM(H19,I19)/2)*24*366)</f>
        <v>78.49911554241335</v>
      </c>
      <c r="J49" s="177">
        <f t="shared" si="7"/>
        <v>77.702694322435491</v>
      </c>
      <c r="K49" s="177">
        <f t="shared" si="7"/>
        <v>70.584825930944675</v>
      </c>
      <c r="L49" s="177">
        <f t="shared" si="7"/>
        <v>64.064400518899006</v>
      </c>
      <c r="M49" s="288">
        <f>100000*M35/((SUM(L19,M19)/2)*24*366)</f>
        <v>67.197990160467171</v>
      </c>
      <c r="N49" s="59"/>
    </row>
    <row r="50" spans="1:14" s="53" customFormat="1" ht="20.149999999999999" customHeight="1" x14ac:dyDescent="0.25">
      <c r="A50" s="268" t="s">
        <v>107</v>
      </c>
      <c r="B50" s="178">
        <f>100000*(B36-B32)/(B20*24*365)</f>
        <v>33.686067924941639</v>
      </c>
      <c r="C50" s="178">
        <f>100000*(C36-C32)/((SUM(B20,C20)/2)*24*365)</f>
        <v>31.412958935856125</v>
      </c>
      <c r="D50" s="178">
        <f>100000*(D36-D32)/((SUM(C20,D20)/2)*24*365)</f>
        <v>33.890076269508945</v>
      </c>
      <c r="E50" s="178">
        <f>100000*(E36-E32)/((SUM(D20,E20)/2)*24*366)</f>
        <v>32.0173329416534</v>
      </c>
      <c r="F50" s="178">
        <f>100000*(F36-F32)/((SUM(E20,F20)/2)*24*365)</f>
        <v>33.899423107597507</v>
      </c>
      <c r="G50" s="178">
        <f>100000*(G36-G32)/((SUM(F20,G20)/2)*24*365)</f>
        <v>32.758904679322484</v>
      </c>
      <c r="H50" s="178">
        <f>100000*(H36-H32)/((SUM(G20,H20)/2)*24*365)</f>
        <v>33.981184279159201</v>
      </c>
      <c r="I50" s="178">
        <f>100000*(I36-I32)/((SUM(H20,I20)/2)*24*366)</f>
        <v>28.324940733641828</v>
      </c>
      <c r="J50" s="178">
        <f>100000*(J36-J32)/((SUM(I20,J20)/2)*24*365)</f>
        <v>29.709962600252105</v>
      </c>
      <c r="K50" s="178">
        <f>100000*(K36-K32)/((SUM(J20,K20)/2)*24*365)</f>
        <v>29.747236203810399</v>
      </c>
      <c r="L50" s="178">
        <f>100000*(L36-L32)/((SUM(K20,L20)/2)*24*365)</f>
        <v>30.004413462188275</v>
      </c>
      <c r="M50" s="289">
        <f>100000*(M36-M32)/((SUM(L20,M20)/2)*24*366)</f>
        <v>32.381289936997959</v>
      </c>
      <c r="N50" s="59"/>
    </row>
    <row r="51" spans="1:14" s="53" customFormat="1" ht="20.149999999999999" customHeight="1" x14ac:dyDescent="0.25">
      <c r="A51" s="255"/>
      <c r="B51" s="188"/>
      <c r="C51" s="188"/>
      <c r="D51" s="176"/>
      <c r="E51" s="176"/>
      <c r="F51" s="176"/>
      <c r="G51" s="176"/>
      <c r="H51" s="176"/>
      <c r="I51" s="176"/>
      <c r="J51" s="176"/>
      <c r="K51" s="176"/>
      <c r="L51" s="176"/>
      <c r="M51" s="176"/>
      <c r="N51" s="59"/>
    </row>
    <row r="52" spans="1:14" s="53" customFormat="1" ht="45" customHeight="1" x14ac:dyDescent="0.25">
      <c r="A52" s="265" t="s">
        <v>273</v>
      </c>
      <c r="B52" s="280" t="s">
        <v>143</v>
      </c>
      <c r="C52" s="280" t="s">
        <v>144</v>
      </c>
      <c r="D52" s="280" t="s">
        <v>145</v>
      </c>
      <c r="E52" s="280" t="s">
        <v>146</v>
      </c>
      <c r="F52" s="280" t="s">
        <v>147</v>
      </c>
      <c r="G52" s="280" t="s">
        <v>148</v>
      </c>
      <c r="H52" s="280" t="s">
        <v>149</v>
      </c>
      <c r="I52" s="280" t="s">
        <v>150</v>
      </c>
      <c r="J52" s="280" t="s">
        <v>151</v>
      </c>
      <c r="K52" s="280" t="s">
        <v>152</v>
      </c>
      <c r="L52" s="280" t="s">
        <v>139</v>
      </c>
      <c r="M52" s="286" t="s">
        <v>140</v>
      </c>
      <c r="N52" s="59"/>
    </row>
    <row r="53" spans="1:14" s="53" customFormat="1" ht="20.149999999999999" customHeight="1" x14ac:dyDescent="0.25">
      <c r="A53" s="293" t="s">
        <v>98</v>
      </c>
      <c r="B53" s="190" t="s">
        <v>268</v>
      </c>
      <c r="C53" s="189">
        <f t="shared" ref="C53:M53" si="8">(C24/C$60)*100</f>
        <v>1.8912735657695336</v>
      </c>
      <c r="D53" s="189">
        <f t="shared" si="8"/>
        <v>2.9387171111630463</v>
      </c>
      <c r="E53" s="189">
        <f t="shared" si="8"/>
        <v>3.3648965435742686</v>
      </c>
      <c r="F53" s="189">
        <f t="shared" si="8"/>
        <v>4.7240122361032029</v>
      </c>
      <c r="G53" s="189">
        <f t="shared" si="8"/>
        <v>5.4879827031375701</v>
      </c>
      <c r="H53" s="189">
        <f t="shared" si="8"/>
        <v>6.7434865363334557</v>
      </c>
      <c r="I53" s="189">
        <f t="shared" si="8"/>
        <v>6.1190511992687924</v>
      </c>
      <c r="J53" s="189">
        <f t="shared" si="8"/>
        <v>8.4936383232258112</v>
      </c>
      <c r="K53" s="189">
        <f t="shared" si="8"/>
        <v>9.1314152270350206</v>
      </c>
      <c r="L53" s="189">
        <f t="shared" si="8"/>
        <v>9.827026476138121</v>
      </c>
      <c r="M53" s="287">
        <f t="shared" si="8"/>
        <v>11.118107283426712</v>
      </c>
      <c r="N53" s="59"/>
    </row>
    <row r="54" spans="1:14" s="53" customFormat="1" ht="20.149999999999999" customHeight="1" x14ac:dyDescent="0.25">
      <c r="A54" s="264" t="s">
        <v>99</v>
      </c>
      <c r="B54" s="191" t="s">
        <v>268</v>
      </c>
      <c r="C54" s="177">
        <f t="shared" ref="C54:M54" si="9">(C25/C$60)*100</f>
        <v>0.80081608295883722</v>
      </c>
      <c r="D54" s="177">
        <f t="shared" si="9"/>
        <v>1.3992613769151754</v>
      </c>
      <c r="E54" s="177">
        <f t="shared" si="9"/>
        <v>2.0895120000659571</v>
      </c>
      <c r="F54" s="177">
        <f t="shared" si="9"/>
        <v>3.2018677920309027</v>
      </c>
      <c r="G54" s="177">
        <f t="shared" si="9"/>
        <v>3.9647289527234868</v>
      </c>
      <c r="H54" s="177">
        <f t="shared" si="9"/>
        <v>5.1413471043895242</v>
      </c>
      <c r="I54" s="177">
        <f t="shared" si="9"/>
        <v>4.8370969881915888</v>
      </c>
      <c r="J54" s="177">
        <f t="shared" si="9"/>
        <v>6.184537414583807</v>
      </c>
      <c r="K54" s="177">
        <f t="shared" si="9"/>
        <v>7.9721330592322754</v>
      </c>
      <c r="L54" s="177">
        <f t="shared" si="9"/>
        <v>9.874938619707784</v>
      </c>
      <c r="M54" s="288">
        <f t="shared" si="9"/>
        <v>13.038978063821331</v>
      </c>
      <c r="N54" s="59"/>
    </row>
    <row r="55" spans="1:14" s="53" customFormat="1" ht="20.149999999999999" customHeight="1" x14ac:dyDescent="0.25">
      <c r="A55" s="264" t="s">
        <v>5</v>
      </c>
      <c r="B55" s="191" t="s">
        <v>268</v>
      </c>
      <c r="C55" s="177">
        <f t="shared" ref="C55:M55" si="10">(C26/C$60)*100</f>
        <v>4.9467504560694528E-4</v>
      </c>
      <c r="D55" s="177">
        <f t="shared" si="10"/>
        <v>2.5544727731247724E-4</v>
      </c>
      <c r="E55" s="177">
        <f t="shared" si="10"/>
        <v>1.1569970841474912E-3</v>
      </c>
      <c r="F55" s="177">
        <f t="shared" si="10"/>
        <v>1.3285550010606112E-3</v>
      </c>
      <c r="G55" s="177">
        <f t="shared" si="10"/>
        <v>6.5661823860678622E-4</v>
      </c>
      <c r="H55" s="177">
        <f t="shared" si="10"/>
        <v>5.9018812246403539E-4</v>
      </c>
      <c r="I55" s="177">
        <f t="shared" si="10"/>
        <v>2.9484174369407221E-6</v>
      </c>
      <c r="J55" s="177">
        <f t="shared" si="10"/>
        <v>1.2389228763117356E-3</v>
      </c>
      <c r="K55" s="177">
        <f t="shared" si="10"/>
        <v>2.7951094600930496E-3</v>
      </c>
      <c r="L55" s="177">
        <f t="shared" si="10"/>
        <v>4.3205549087248028E-3</v>
      </c>
      <c r="M55" s="288">
        <f t="shared" si="10"/>
        <v>3.6154309670636811E-3</v>
      </c>
      <c r="N55" s="59"/>
    </row>
    <row r="56" spans="1:14" s="53" customFormat="1" ht="20.149999999999999" customHeight="1" x14ac:dyDescent="0.25">
      <c r="A56" s="264" t="s">
        <v>6</v>
      </c>
      <c r="B56" s="191" t="s">
        <v>268</v>
      </c>
      <c r="C56" s="177">
        <f t="shared" ref="C56:M56" si="11">(C27/C$60)*100</f>
        <v>1.0542598326480296E-2</v>
      </c>
      <c r="D56" s="177">
        <f t="shared" si="11"/>
        <v>6.6215195308466174E-2</v>
      </c>
      <c r="E56" s="177">
        <f t="shared" si="11"/>
        <v>0.37204189373765018</v>
      </c>
      <c r="F56" s="177">
        <f t="shared" si="11"/>
        <v>0.56108003706556819</v>
      </c>
      <c r="G56" s="177">
        <f t="shared" si="11"/>
        <v>1.1990884245894657</v>
      </c>
      <c r="H56" s="177">
        <f t="shared" si="11"/>
        <v>2.2229022500922171</v>
      </c>
      <c r="I56" s="177">
        <f t="shared" si="11"/>
        <v>3.0649182551265608</v>
      </c>
      <c r="J56" s="177">
        <f t="shared" si="11"/>
        <v>3.3877414642944794</v>
      </c>
      <c r="K56" s="177">
        <f t="shared" si="11"/>
        <v>3.8074800735744945</v>
      </c>
      <c r="L56" s="177">
        <f t="shared" si="11"/>
        <v>3.885130064453167</v>
      </c>
      <c r="M56" s="288">
        <f t="shared" si="11"/>
        <v>4.2173585558789215</v>
      </c>
      <c r="N56" s="59"/>
    </row>
    <row r="57" spans="1:14" s="53" customFormat="1" ht="20.149999999999999" customHeight="1" x14ac:dyDescent="0.25">
      <c r="A57" s="264" t="s">
        <v>27</v>
      </c>
      <c r="B57" s="191" t="s">
        <v>268</v>
      </c>
      <c r="C57" s="177">
        <f t="shared" ref="C57:M57" si="12">(C28/C$60)*100</f>
        <v>0.93997942779969068</v>
      </c>
      <c r="D57" s="177">
        <f t="shared" si="12"/>
        <v>1.5467441342239565</v>
      </c>
      <c r="E57" s="177">
        <f t="shared" si="12"/>
        <v>1.4592014246728942</v>
      </c>
      <c r="F57" s="177">
        <f t="shared" si="12"/>
        <v>1.3122215895769838</v>
      </c>
      <c r="G57" s="177">
        <f t="shared" si="12"/>
        <v>1.7414580474184846</v>
      </c>
      <c r="H57" s="177">
        <f t="shared" si="12"/>
        <v>1.858286978974548</v>
      </c>
      <c r="I57" s="177">
        <f t="shared" si="12"/>
        <v>1.5834151519172086</v>
      </c>
      <c r="J57" s="177">
        <f t="shared" si="12"/>
        <v>1.7391816012560728</v>
      </c>
      <c r="K57" s="177">
        <f t="shared" si="12"/>
        <v>1.6359745614984191</v>
      </c>
      <c r="L57" s="177">
        <f t="shared" si="12"/>
        <v>1.8055132627755939</v>
      </c>
      <c r="M57" s="288">
        <f t="shared" si="12"/>
        <v>2.1647457018679721</v>
      </c>
      <c r="N57" s="59"/>
    </row>
    <row r="58" spans="1:14" s="53" customFormat="1" ht="20.149999999999999" customHeight="1" x14ac:dyDescent="0.25">
      <c r="A58" s="264" t="s">
        <v>104</v>
      </c>
      <c r="B58" s="191" t="s">
        <v>268</v>
      </c>
      <c r="C58" s="176">
        <f t="shared" ref="C58:K58" si="13">C59-C53-C54-C55-C56-C57</f>
        <v>3.2091271471906904</v>
      </c>
      <c r="D58" s="176">
        <f t="shared" si="13"/>
        <v>3.6177992401802257</v>
      </c>
      <c r="E58" s="176">
        <f t="shared" si="13"/>
        <v>4.0491627573356643</v>
      </c>
      <c r="F58" s="176">
        <f t="shared" si="13"/>
        <v>5.0518890042536082</v>
      </c>
      <c r="G58" s="176">
        <f t="shared" si="13"/>
        <v>6.6901116842553616</v>
      </c>
      <c r="H58" s="176">
        <f t="shared" si="13"/>
        <v>8.6335580966433021</v>
      </c>
      <c r="I58" s="176">
        <f t="shared" si="13"/>
        <v>8.8645762387038776</v>
      </c>
      <c r="J58" s="176">
        <f t="shared" si="13"/>
        <v>9.4306513659198625</v>
      </c>
      <c r="K58" s="176">
        <f t="shared" si="13"/>
        <v>10.509256921652787</v>
      </c>
      <c r="L58" s="176">
        <f>L59-L53-L54-L55-L56-L57</f>
        <v>11.521097834781239</v>
      </c>
      <c r="M58" s="290">
        <f>M59-M53-M54-M55-M56-M57</f>
        <v>12.59984102360287</v>
      </c>
      <c r="N58" s="59"/>
    </row>
    <row r="59" spans="1:14" s="53" customFormat="1" ht="20.149999999999999" customHeight="1" x14ac:dyDescent="0.25">
      <c r="A59" s="265" t="s">
        <v>100</v>
      </c>
      <c r="B59" s="191" t="s">
        <v>268</v>
      </c>
      <c r="C59" s="177">
        <f t="shared" ref="C59:M59" si="14">(C36/C$60)*100</f>
        <v>6.8522334970908387</v>
      </c>
      <c r="D59" s="177">
        <f t="shared" si="14"/>
        <v>9.5689925050681826</v>
      </c>
      <c r="E59" s="177">
        <f t="shared" si="14"/>
        <v>11.335971616470582</v>
      </c>
      <c r="F59" s="177">
        <f t="shared" si="14"/>
        <v>14.852399214031326</v>
      </c>
      <c r="G59" s="177">
        <f t="shared" si="14"/>
        <v>19.084026430362975</v>
      </c>
      <c r="H59" s="177">
        <f t="shared" si="14"/>
        <v>24.600171154555511</v>
      </c>
      <c r="I59" s="177">
        <f t="shared" si="14"/>
        <v>24.469060781625465</v>
      </c>
      <c r="J59" s="177">
        <f t="shared" si="14"/>
        <v>29.236989092156346</v>
      </c>
      <c r="K59" s="177">
        <f t="shared" si="14"/>
        <v>33.059054952453089</v>
      </c>
      <c r="L59" s="177">
        <f t="shared" si="14"/>
        <v>36.91802681276463</v>
      </c>
      <c r="M59" s="288">
        <f t="shared" si="14"/>
        <v>43.142646059564868</v>
      </c>
      <c r="N59" s="59"/>
    </row>
    <row r="60" spans="1:14" s="53" customFormat="1" ht="45" customHeight="1" thickBot="1" x14ac:dyDescent="0.3">
      <c r="A60" s="278" t="s">
        <v>332</v>
      </c>
      <c r="B60" s="279"/>
      <c r="C60" s="279">
        <f>SUM(Quarter!B60:E60)</f>
        <v>382069</v>
      </c>
      <c r="D60" s="281">
        <f>SUM(Quarter!F60:I60)</f>
        <v>367982</v>
      </c>
      <c r="E60" s="279">
        <f>SUM(Quarter!J60:M60)</f>
        <v>363873</v>
      </c>
      <c r="F60" s="279">
        <f>SUM(Quarter!N60:Q60)</f>
        <v>358284</v>
      </c>
      <c r="G60" s="279">
        <f>SUM(Quarter!R60:U60)</f>
        <v>338096</v>
      </c>
      <c r="H60" s="279">
        <f>SUM(Quarter!V60:Y60)</f>
        <v>338875</v>
      </c>
      <c r="I60" s="279">
        <f>SUM(Quarter!Z60:AC60)</f>
        <v>339165</v>
      </c>
      <c r="J60" s="279">
        <f>SUM(Quarter!AD60:AG60)</f>
        <v>338197</v>
      </c>
      <c r="K60" s="279">
        <f>SUM(Quarter!AH60:AK60)</f>
        <v>332724</v>
      </c>
      <c r="L60" s="279">
        <f>SUM(Quarter!AL60:AO60)</f>
        <v>323801</v>
      </c>
      <c r="M60" s="291">
        <f>SUM(Quarter!AP60:AS60)</f>
        <v>311996</v>
      </c>
      <c r="N60" s="59"/>
    </row>
    <row r="61" spans="1:14" ht="20.149999999999999" customHeight="1" thickTop="1" x14ac:dyDescent="0.25">
      <c r="A61" s="119"/>
      <c r="B61" s="123"/>
      <c r="C61" s="123"/>
      <c r="D61" s="123"/>
      <c r="E61" s="123"/>
      <c r="F61" s="123"/>
      <c r="G61" s="123"/>
      <c r="H61" s="123"/>
      <c r="I61" s="123"/>
      <c r="J61" s="123"/>
      <c r="K61" s="123"/>
      <c r="L61" s="123"/>
      <c r="M61" s="123"/>
    </row>
    <row r="62" spans="1:14" s="126" customFormat="1" ht="20.149999999999999" customHeight="1" x14ac:dyDescent="0.25">
      <c r="A62" s="119"/>
      <c r="B62" s="123"/>
      <c r="C62" s="124"/>
      <c r="D62" s="124"/>
      <c r="E62" s="125"/>
      <c r="F62" s="125"/>
      <c r="G62" s="125"/>
      <c r="H62" s="125"/>
      <c r="I62" s="125"/>
      <c r="J62" s="125"/>
      <c r="K62" s="125"/>
      <c r="L62" s="125"/>
      <c r="M62" s="125"/>
    </row>
    <row r="63" spans="1:14" ht="20.149999999999999" customHeight="1" x14ac:dyDescent="0.25">
      <c r="A63" s="119"/>
      <c r="B63" s="123"/>
      <c r="C63" s="124"/>
      <c r="D63" s="124"/>
      <c r="E63" s="123"/>
      <c r="F63" s="123"/>
      <c r="G63" s="123"/>
      <c r="H63" s="123"/>
      <c r="I63" s="123"/>
      <c r="J63" s="123"/>
      <c r="K63" s="127"/>
      <c r="L63" s="123"/>
      <c r="M63" s="123"/>
    </row>
    <row r="64" spans="1:14" ht="20.149999999999999" customHeight="1" x14ac:dyDescent="0.25">
      <c r="A64" s="119"/>
      <c r="B64" s="123"/>
      <c r="C64" s="124"/>
      <c r="D64" s="124"/>
      <c r="E64" s="123"/>
      <c r="F64" s="123"/>
      <c r="G64" s="123"/>
      <c r="H64" s="123"/>
      <c r="I64" s="123"/>
      <c r="J64" s="123"/>
      <c r="K64" s="123"/>
      <c r="L64" s="123"/>
      <c r="M64" s="123"/>
    </row>
    <row r="65" spans="1:13" ht="20.149999999999999" customHeight="1" x14ac:dyDescent="0.25">
      <c r="A65" s="119"/>
      <c r="B65" s="123"/>
      <c r="C65" s="124"/>
      <c r="D65" s="124"/>
      <c r="E65" s="123"/>
      <c r="F65" s="123"/>
      <c r="G65" s="123"/>
      <c r="H65" s="123"/>
      <c r="I65" s="123"/>
      <c r="J65" s="123"/>
      <c r="K65" s="123"/>
      <c r="L65" s="123"/>
      <c r="M65" s="123"/>
    </row>
    <row r="66" spans="1:13" ht="20.149999999999999" customHeight="1" x14ac:dyDescent="0.25">
      <c r="A66" s="119"/>
      <c r="B66" s="123"/>
      <c r="C66" s="124"/>
      <c r="D66" s="124"/>
      <c r="E66" s="123"/>
      <c r="F66" s="123"/>
      <c r="G66" s="123"/>
      <c r="H66" s="123"/>
      <c r="I66" s="123"/>
      <c r="J66" s="123"/>
      <c r="K66" s="123"/>
      <c r="L66" s="123"/>
      <c r="M66" s="123"/>
    </row>
    <row r="67" spans="1:13" ht="20.149999999999999" customHeight="1" x14ac:dyDescent="0.25">
      <c r="A67" s="119"/>
      <c r="B67" s="123"/>
      <c r="C67" s="124"/>
      <c r="D67" s="124"/>
      <c r="E67" s="123"/>
      <c r="F67" s="123"/>
      <c r="G67" s="123"/>
      <c r="H67" s="123"/>
      <c r="I67" s="123"/>
      <c r="J67" s="123"/>
      <c r="K67" s="123"/>
      <c r="L67" s="123"/>
      <c r="M67" s="123"/>
    </row>
    <row r="68" spans="1:13" ht="20.149999999999999" customHeight="1" x14ac:dyDescent="0.25">
      <c r="A68" s="119"/>
      <c r="B68" s="123"/>
      <c r="C68" s="124"/>
      <c r="D68" s="124"/>
      <c r="E68" s="123"/>
      <c r="F68" s="123"/>
      <c r="G68" s="123"/>
      <c r="H68" s="123"/>
      <c r="I68" s="123"/>
      <c r="J68" s="123"/>
      <c r="K68" s="123"/>
      <c r="L68" s="123"/>
      <c r="M68" s="123"/>
    </row>
    <row r="69" spans="1:13" s="128" customFormat="1" ht="20.149999999999999" customHeight="1" x14ac:dyDescent="0.25">
      <c r="A69" s="119"/>
      <c r="B69" s="123"/>
      <c r="C69" s="124"/>
      <c r="D69" s="124"/>
      <c r="E69" s="124"/>
      <c r="F69" s="124"/>
      <c r="G69" s="124"/>
      <c r="H69" s="124"/>
      <c r="I69" s="124"/>
      <c r="J69" s="124"/>
      <c r="K69" s="124"/>
      <c r="L69" s="124"/>
      <c r="M69" s="124"/>
    </row>
    <row r="70" spans="1:13" s="128" customFormat="1" ht="20.149999999999999" customHeight="1" x14ac:dyDescent="0.25">
      <c r="A70" s="119"/>
      <c r="B70" s="123"/>
      <c r="C70" s="124"/>
      <c r="D70" s="124"/>
      <c r="E70" s="124"/>
      <c r="F70" s="124"/>
      <c r="G70" s="124"/>
      <c r="H70" s="124"/>
      <c r="I70" s="124"/>
      <c r="J70" s="124"/>
      <c r="K70" s="124"/>
      <c r="L70" s="124"/>
      <c r="M70" s="124"/>
    </row>
    <row r="71" spans="1:13" s="128" customFormat="1" ht="20.149999999999999" customHeight="1" x14ac:dyDescent="0.25">
      <c r="A71" s="119"/>
      <c r="B71" s="123"/>
      <c r="C71" s="124"/>
      <c r="D71" s="124"/>
      <c r="E71" s="124"/>
      <c r="F71" s="124"/>
      <c r="G71" s="124"/>
      <c r="H71" s="124"/>
      <c r="I71" s="124"/>
      <c r="J71" s="124"/>
      <c r="K71" s="124"/>
      <c r="L71" s="124"/>
      <c r="M71" s="124"/>
    </row>
    <row r="72" spans="1:13" s="128" customFormat="1" ht="20.149999999999999" customHeight="1" x14ac:dyDescent="0.25">
      <c r="A72" s="119"/>
      <c r="B72" s="123"/>
      <c r="C72" s="124"/>
      <c r="D72" s="124"/>
      <c r="E72" s="124"/>
      <c r="F72" s="124"/>
      <c r="G72" s="124"/>
      <c r="H72" s="124"/>
      <c r="I72" s="124"/>
      <c r="J72" s="124"/>
      <c r="K72" s="124"/>
      <c r="L72" s="124"/>
      <c r="M72" s="124"/>
    </row>
    <row r="73" spans="1:13" s="128" customFormat="1" ht="20.149999999999999" customHeight="1" x14ac:dyDescent="0.25">
      <c r="A73" s="119"/>
      <c r="B73" s="123"/>
      <c r="C73" s="123"/>
      <c r="D73" s="123"/>
      <c r="E73" s="124"/>
      <c r="F73" s="124"/>
      <c r="G73" s="124"/>
      <c r="H73" s="124"/>
      <c r="I73" s="124"/>
      <c r="J73" s="124"/>
      <c r="K73" s="124"/>
      <c r="L73" s="124"/>
      <c r="M73" s="124"/>
    </row>
    <row r="74" spans="1:13" s="128" customFormat="1" ht="20.149999999999999" customHeight="1" x14ac:dyDescent="0.25">
      <c r="A74" s="119"/>
      <c r="B74" s="123"/>
      <c r="C74" s="123"/>
      <c r="D74" s="123"/>
      <c r="E74" s="124"/>
      <c r="F74" s="124"/>
      <c r="G74" s="124"/>
      <c r="H74" s="124"/>
      <c r="I74" s="124"/>
      <c r="J74" s="124"/>
      <c r="K74" s="124"/>
      <c r="L74" s="124"/>
      <c r="M74" s="124"/>
    </row>
    <row r="75" spans="1:13" s="128" customFormat="1" ht="20.149999999999999" customHeight="1" x14ac:dyDescent="0.25">
      <c r="A75" s="119"/>
      <c r="B75" s="123"/>
      <c r="C75" s="123"/>
      <c r="D75" s="123"/>
      <c r="E75" s="124"/>
      <c r="F75" s="124"/>
      <c r="G75" s="124"/>
      <c r="H75" s="124"/>
      <c r="I75" s="124"/>
      <c r="J75" s="124"/>
      <c r="K75" s="124"/>
      <c r="L75" s="124"/>
      <c r="M75" s="124"/>
    </row>
    <row r="76" spans="1:13" s="128" customFormat="1" ht="20.149999999999999" customHeight="1" x14ac:dyDescent="0.25">
      <c r="A76" s="119"/>
      <c r="B76" s="123"/>
      <c r="C76" s="123"/>
      <c r="D76" s="123"/>
      <c r="E76" s="124"/>
      <c r="F76" s="124"/>
      <c r="G76" s="124"/>
      <c r="H76" s="124"/>
      <c r="I76" s="124"/>
      <c r="J76" s="124"/>
      <c r="K76" s="124"/>
      <c r="L76" s="124"/>
      <c r="M76" s="124"/>
    </row>
    <row r="77" spans="1:13" s="128" customFormat="1" ht="20.149999999999999" customHeight="1" x14ac:dyDescent="0.25">
      <c r="A77" s="129"/>
      <c r="B77" s="123"/>
      <c r="C77" s="123"/>
      <c r="D77" s="123"/>
      <c r="E77" s="124"/>
      <c r="F77" s="124"/>
      <c r="G77" s="124"/>
      <c r="H77" s="124"/>
      <c r="I77" s="124"/>
      <c r="J77" s="124"/>
      <c r="K77" s="124"/>
      <c r="L77" s="124"/>
      <c r="M77" s="124"/>
    </row>
    <row r="78" spans="1:13" s="128" customFormat="1" ht="20.149999999999999" customHeight="1" x14ac:dyDescent="0.25">
      <c r="A78" s="119"/>
      <c r="B78" s="123"/>
      <c r="C78" s="123"/>
      <c r="D78" s="123"/>
      <c r="E78" s="124"/>
      <c r="F78" s="124"/>
      <c r="G78" s="124"/>
      <c r="H78" s="124"/>
      <c r="I78" s="124"/>
      <c r="J78" s="124"/>
      <c r="K78" s="124"/>
      <c r="L78" s="124"/>
      <c r="M78" s="124"/>
    </row>
    <row r="79" spans="1:13" s="128" customFormat="1" ht="20.149999999999999" customHeight="1" x14ac:dyDescent="0.25">
      <c r="A79" s="130"/>
      <c r="B79" s="123"/>
      <c r="C79" s="123"/>
      <c r="D79" s="123"/>
      <c r="E79" s="124"/>
      <c r="F79" s="124"/>
      <c r="G79" s="124"/>
      <c r="H79" s="124"/>
      <c r="I79" s="124"/>
      <c r="J79" s="124"/>
      <c r="K79" s="124"/>
      <c r="L79" s="124"/>
      <c r="M79" s="124"/>
    </row>
    <row r="80" spans="1:13" s="128" customFormat="1" ht="20.149999999999999" customHeight="1" x14ac:dyDescent="0.25">
      <c r="A80" s="84"/>
      <c r="B80" s="122"/>
      <c r="C80" s="122"/>
      <c r="D80" s="122"/>
      <c r="E80" s="124"/>
      <c r="F80" s="124"/>
      <c r="G80" s="124"/>
      <c r="H80" s="124"/>
      <c r="I80" s="124"/>
      <c r="J80" s="124"/>
      <c r="K80" s="124"/>
      <c r="L80" s="124"/>
      <c r="M80" s="124"/>
    </row>
  </sheetData>
  <pageMargins left="0.7" right="0.7" top="0.75" bottom="0.75" header="0.3" footer="0.3"/>
  <pageSetup paperSize="9" orientation="portrait" r:id="rId1"/>
  <tableParts count="4">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dimension ref="A1:AY80"/>
  <sheetViews>
    <sheetView showGridLines="0" zoomScaleNormal="100" workbookViewId="0">
      <pane xSplit="1" ySplit="7" topLeftCell="AP14" activePane="bottomRight" state="frozen"/>
      <selection pane="topRight" activeCell="B1" sqref="B1"/>
      <selection pane="bottomLeft" activeCell="A8" sqref="A8"/>
      <selection pane="bottomRight" activeCell="AV10" sqref="AV10"/>
    </sheetView>
  </sheetViews>
  <sheetFormatPr defaultColWidth="9.1796875" defaultRowHeight="20.149999999999999" customHeight="1" x14ac:dyDescent="0.25"/>
  <cols>
    <col min="1" max="1" width="55.81640625" style="119" customWidth="1"/>
    <col min="2" max="47" width="13.54296875" style="119" customWidth="1"/>
    <col min="48" max="48" width="13.81640625" style="119" customWidth="1"/>
    <col min="49" max="49" width="9.1796875" style="119"/>
    <col min="50" max="50" width="9.54296875" style="119" bestFit="1" customWidth="1"/>
    <col min="51" max="51" width="9.1796875" style="119" bestFit="1" customWidth="1"/>
    <col min="52" max="16384" width="9.1796875" style="119"/>
  </cols>
  <sheetData>
    <row r="1" spans="1:49" ht="45" customHeight="1" x14ac:dyDescent="0.25">
      <c r="A1" s="143" t="s">
        <v>335</v>
      </c>
      <c r="P1" s="145"/>
    </row>
    <row r="2" spans="1:49" ht="20.149999999999999" customHeight="1" x14ac:dyDescent="0.25">
      <c r="A2" s="71" t="s">
        <v>293</v>
      </c>
      <c r="B2" s="146"/>
      <c r="C2" s="146"/>
      <c r="D2" s="146"/>
      <c r="E2" s="146"/>
      <c r="F2" s="146"/>
      <c r="G2" s="146"/>
      <c r="H2" s="146"/>
      <c r="P2" s="147"/>
    </row>
    <row r="3" spans="1:49" ht="20.149999999999999" customHeight="1" x14ac:dyDescent="0.25">
      <c r="A3" s="71" t="s">
        <v>327</v>
      </c>
    </row>
    <row r="4" spans="1:49" ht="20.149999999999999" customHeight="1" x14ac:dyDescent="0.25">
      <c r="A4" s="71" t="s">
        <v>325</v>
      </c>
    </row>
    <row r="5" spans="1:49" s="53" customFormat="1" ht="20.149999999999999" customHeight="1" x14ac:dyDescent="0.25">
      <c r="A5" s="71" t="s">
        <v>333</v>
      </c>
      <c r="B5" s="58"/>
      <c r="C5" s="58"/>
      <c r="D5" s="58"/>
      <c r="E5" s="58"/>
      <c r="F5" s="58"/>
      <c r="G5" s="58"/>
      <c r="H5" s="58"/>
      <c r="I5" s="58"/>
      <c r="J5" s="58"/>
      <c r="K5" s="58"/>
      <c r="L5" s="58"/>
      <c r="M5" s="58"/>
      <c r="N5" s="58"/>
      <c r="O5" s="58"/>
      <c r="P5" s="58"/>
      <c r="Q5" s="58"/>
      <c r="R5" s="58"/>
      <c r="S5" s="58"/>
      <c r="T5" s="58"/>
      <c r="U5" s="58"/>
      <c r="V5" s="58"/>
      <c r="W5" s="58"/>
      <c r="X5" s="58"/>
      <c r="Y5" s="58"/>
      <c r="Z5" s="131"/>
      <c r="AA5" s="131"/>
      <c r="AB5" s="131"/>
      <c r="AC5" s="131"/>
      <c r="AD5" s="131"/>
      <c r="AE5" s="131"/>
      <c r="AF5" s="131"/>
      <c r="AG5" s="131"/>
      <c r="AH5" s="131"/>
      <c r="AI5" s="131"/>
      <c r="AJ5" s="131"/>
      <c r="AK5" s="131"/>
      <c r="AL5" s="131"/>
      <c r="AM5" s="131"/>
      <c r="AN5" s="131"/>
      <c r="AO5" s="131"/>
      <c r="AP5" s="131"/>
      <c r="AQ5" s="131"/>
      <c r="AR5" s="131"/>
      <c r="AS5" s="131"/>
      <c r="AT5" s="131"/>
      <c r="AU5" s="131"/>
    </row>
    <row r="6" spans="1:49" s="55" customFormat="1" ht="20.149999999999999" customHeight="1" x14ac:dyDescent="0.25">
      <c r="A6" s="296" t="s">
        <v>328</v>
      </c>
      <c r="B6" s="61"/>
      <c r="C6" s="61"/>
      <c r="D6" s="61"/>
      <c r="E6" s="61"/>
      <c r="F6" s="61"/>
      <c r="G6" s="61"/>
      <c r="H6" s="61"/>
      <c r="I6" s="61"/>
      <c r="J6" s="61"/>
      <c r="K6" s="61"/>
      <c r="L6" s="61"/>
      <c r="M6" s="61"/>
      <c r="N6" s="61"/>
      <c r="O6" s="61"/>
      <c r="P6" s="61"/>
      <c r="Q6" s="61"/>
      <c r="R6" s="61"/>
      <c r="S6" s="61"/>
      <c r="T6" s="61"/>
      <c r="U6" s="61"/>
      <c r="V6" s="61"/>
      <c r="W6" s="61"/>
      <c r="X6" s="61"/>
      <c r="Y6" s="61"/>
      <c r="Z6" s="62"/>
      <c r="AA6" s="62"/>
      <c r="AB6" s="62"/>
      <c r="AC6" s="62"/>
      <c r="AD6" s="62"/>
      <c r="AE6" s="62"/>
      <c r="AF6" s="62"/>
      <c r="AG6" s="62"/>
      <c r="AH6" s="62"/>
      <c r="AI6" s="62"/>
      <c r="AJ6" s="62"/>
      <c r="AK6" s="62"/>
      <c r="AL6" s="62"/>
      <c r="AM6" s="62"/>
      <c r="AN6" s="62"/>
      <c r="AO6" s="63"/>
      <c r="AP6" s="62"/>
      <c r="AQ6" s="62"/>
      <c r="AR6" s="62"/>
      <c r="AS6" s="62"/>
      <c r="AT6" s="62"/>
      <c r="AU6" s="62"/>
    </row>
    <row r="7" spans="1:49" s="55" customFormat="1" ht="45" customHeight="1" x14ac:dyDescent="0.25">
      <c r="A7" s="297" t="s">
        <v>329</v>
      </c>
      <c r="B7" s="298" t="s">
        <v>153</v>
      </c>
      <c r="C7" s="298" t="s">
        <v>154</v>
      </c>
      <c r="D7" s="298" t="s">
        <v>155</v>
      </c>
      <c r="E7" s="298" t="s">
        <v>156</v>
      </c>
      <c r="F7" s="298" t="s">
        <v>157</v>
      </c>
      <c r="G7" s="298" t="s">
        <v>158</v>
      </c>
      <c r="H7" s="298" t="s">
        <v>159</v>
      </c>
      <c r="I7" s="298" t="s">
        <v>160</v>
      </c>
      <c r="J7" s="298" t="s">
        <v>161</v>
      </c>
      <c r="K7" s="298" t="s">
        <v>162</v>
      </c>
      <c r="L7" s="298" t="s">
        <v>163</v>
      </c>
      <c r="M7" s="298" t="s">
        <v>164</v>
      </c>
      <c r="N7" s="299" t="s">
        <v>165</v>
      </c>
      <c r="O7" s="299" t="s">
        <v>166</v>
      </c>
      <c r="P7" s="299" t="s">
        <v>167</v>
      </c>
      <c r="Q7" s="299" t="s">
        <v>168</v>
      </c>
      <c r="R7" s="299" t="s">
        <v>169</v>
      </c>
      <c r="S7" s="299" t="s">
        <v>170</v>
      </c>
      <c r="T7" s="299" t="s">
        <v>171</v>
      </c>
      <c r="U7" s="299" t="s">
        <v>172</v>
      </c>
      <c r="V7" s="299" t="s">
        <v>173</v>
      </c>
      <c r="W7" s="299" t="s">
        <v>174</v>
      </c>
      <c r="X7" s="299" t="s">
        <v>175</v>
      </c>
      <c r="Y7" s="299" t="s">
        <v>176</v>
      </c>
      <c r="Z7" s="299" t="s">
        <v>177</v>
      </c>
      <c r="AA7" s="299" t="s">
        <v>178</v>
      </c>
      <c r="AB7" s="299" t="s">
        <v>179</v>
      </c>
      <c r="AC7" s="299" t="s">
        <v>180</v>
      </c>
      <c r="AD7" s="299" t="s">
        <v>181</v>
      </c>
      <c r="AE7" s="299" t="s">
        <v>182</v>
      </c>
      <c r="AF7" s="299" t="s">
        <v>183</v>
      </c>
      <c r="AG7" s="299" t="s">
        <v>184</v>
      </c>
      <c r="AH7" s="299" t="s">
        <v>185</v>
      </c>
      <c r="AI7" s="299" t="s">
        <v>186</v>
      </c>
      <c r="AJ7" s="299" t="s">
        <v>187</v>
      </c>
      <c r="AK7" s="299" t="s">
        <v>188</v>
      </c>
      <c r="AL7" s="299" t="s">
        <v>189</v>
      </c>
      <c r="AM7" s="299" t="s">
        <v>190</v>
      </c>
      <c r="AN7" s="299" t="s">
        <v>191</v>
      </c>
      <c r="AO7" s="299" t="s">
        <v>192</v>
      </c>
      <c r="AP7" s="299" t="s">
        <v>193</v>
      </c>
      <c r="AQ7" s="299" t="s">
        <v>194</v>
      </c>
      <c r="AR7" s="299" t="s">
        <v>195</v>
      </c>
      <c r="AS7" s="299" t="s">
        <v>196</v>
      </c>
      <c r="AT7" s="299" t="s">
        <v>197</v>
      </c>
      <c r="AU7" s="299" t="s">
        <v>198</v>
      </c>
      <c r="AV7" s="299" t="s">
        <v>338</v>
      </c>
    </row>
    <row r="8" spans="1:49" s="53" customFormat="1" ht="20.149999999999999" customHeight="1" x14ac:dyDescent="0.25">
      <c r="A8" s="267" t="s">
        <v>4</v>
      </c>
      <c r="B8" s="192">
        <v>3913</v>
      </c>
      <c r="C8" s="192">
        <v>3920</v>
      </c>
      <c r="D8" s="192">
        <v>4035</v>
      </c>
      <c r="E8" s="192">
        <v>4080</v>
      </c>
      <c r="F8" s="192">
        <v>4176</v>
      </c>
      <c r="G8" s="192">
        <v>4345</v>
      </c>
      <c r="H8" s="192">
        <v>4524</v>
      </c>
      <c r="I8" s="192">
        <v>4758</v>
      </c>
      <c r="J8" s="192">
        <v>5102</v>
      </c>
      <c r="K8" s="192">
        <v>5429</v>
      </c>
      <c r="L8" s="192">
        <v>5765</v>
      </c>
      <c r="M8" s="194">
        <v>6035</v>
      </c>
      <c r="N8" s="192">
        <v>6737</v>
      </c>
      <c r="O8" s="192">
        <v>7072</v>
      </c>
      <c r="P8" s="192">
        <v>7424</v>
      </c>
      <c r="Q8" s="180">
        <v>7586</v>
      </c>
      <c r="R8" s="192">
        <v>7668</v>
      </c>
      <c r="S8" s="192">
        <v>7998</v>
      </c>
      <c r="T8" s="192">
        <v>8281</v>
      </c>
      <c r="U8" s="192">
        <v>8573</v>
      </c>
      <c r="V8" s="192">
        <f>'England - Qtr'!S8+'Northern Ireland - Qtr'!S8+'Scotland - Qtr'!S8+'Wales - Qtr'!S8</f>
        <v>8689.07</v>
      </c>
      <c r="W8" s="192">
        <f>'England - Qtr'!T8+'Northern Ireland - Qtr'!T8+'Scotland - Qtr'!T8+'Wales - Qtr'!T8</f>
        <v>8791.5</v>
      </c>
      <c r="X8" s="192">
        <f>'England - Qtr'!U8+'Northern Ireland - Qtr'!U8+'Scotland - Qtr'!U8+'Wales - Qtr'!U8</f>
        <v>9003.3700000000008</v>
      </c>
      <c r="Y8" s="192">
        <f>'England - Qtr'!V8+'Northern Ireland - Qtr'!V8+'Scotland - Qtr'!V8+'Wales - Qtr'!V8</f>
        <v>9212.24</v>
      </c>
      <c r="Z8" s="192">
        <f>'England - Qtr'!W8+'Northern Ireland - Qtr'!W8+'Scotland - Qtr'!W8+'Wales - Qtr'!W8</f>
        <v>9391.77</v>
      </c>
      <c r="AA8" s="192">
        <f>'England - Qtr'!X8+'Northern Ireland - Qtr'!X8+'Scotland - Qtr'!X8+'Wales - Qtr'!X8</f>
        <v>9546.4000000000015</v>
      </c>
      <c r="AB8" s="192">
        <f>'England - Qtr'!Y8+'Northern Ireland - Qtr'!Y8+'Scotland - Qtr'!Y8+'Wales - Qtr'!Y8</f>
        <v>10182.83</v>
      </c>
      <c r="AC8" s="192">
        <f>'England - Qtr'!Z8+'Northern Ireland - Qtr'!Z8+'Scotland - Qtr'!Z8+'Wales - Qtr'!Z8</f>
        <v>10832.529999999999</v>
      </c>
      <c r="AD8" s="192">
        <f>'England - Qtr'!AA8+'Northern Ireland - Qtr'!AA8+'Scotland - Qtr'!AA8+'Wales - Qtr'!AA8</f>
        <v>11965.07</v>
      </c>
      <c r="AE8" s="192">
        <f>'England - Qtr'!AB8+'Northern Ireland - Qtr'!AB8+'Scotland - Qtr'!AB8+'Wales - Qtr'!AB8</f>
        <v>12313.76</v>
      </c>
      <c r="AF8" s="192">
        <f>'England - Qtr'!AC8+'Northern Ireland - Qtr'!AC8+'Scotland - Qtr'!AC8+'Wales - Qtr'!AC8</f>
        <v>12566.779999999999</v>
      </c>
      <c r="AG8" s="192">
        <f>'England - Qtr'!AD8+'Northern Ireland - Qtr'!AD8+'Scotland - Qtr'!AD8+'Wales - Qtr'!AD8</f>
        <v>12597.150000000001</v>
      </c>
      <c r="AH8" s="192">
        <f>'England - Qtr'!AE8+'Northern Ireland - Qtr'!AE8+'Scotland - Qtr'!AE8+'Wales - Qtr'!AE8</f>
        <v>13045.419999999998</v>
      </c>
      <c r="AI8" s="192">
        <f>'England - Qtr'!AF8+'Northern Ireland - Qtr'!AF8+'Scotland - Qtr'!AF8+'Wales - Qtr'!AF8</f>
        <v>13141.59</v>
      </c>
      <c r="AJ8" s="192">
        <f>'England - Qtr'!AG8+'Northern Ireland - Qtr'!AG8+'Scotland - Qtr'!AG8+'Wales - Qtr'!AG8</f>
        <v>13287.910000000002</v>
      </c>
      <c r="AK8" s="192">
        <f>'England - Qtr'!AH8+'Northern Ireland - Qtr'!AH8+'Scotland - Qtr'!AH8+'Wales - Qtr'!AH8</f>
        <v>13424.85</v>
      </c>
      <c r="AL8" s="192">
        <f>'England - Qtr'!AI8+'Northern Ireland - Qtr'!AI8+'Scotland - Qtr'!AI8+'Wales - Qtr'!AI8</f>
        <v>13669.56</v>
      </c>
      <c r="AM8" s="192">
        <f>'England - Qtr'!AJ8+'Northern Ireland - Qtr'!AJ8+'Scotland - Qtr'!AJ8+'Wales - Qtr'!AJ8</f>
        <v>13875.979999999998</v>
      </c>
      <c r="AN8" s="192">
        <f>'England - Qtr'!AK8+'Northern Ireland - Qtr'!AK8+'Scotland - Qtr'!AK8+'Wales - Qtr'!AK8</f>
        <v>13961.58</v>
      </c>
      <c r="AO8" s="192">
        <f>'England - Qtr'!AL8+'Northern Ireland - Qtr'!AL8+'Scotland - Qtr'!AL8+'Wales - Qtr'!AL8</f>
        <v>13993.659999999998</v>
      </c>
      <c r="AP8" s="192">
        <f>'England - Qtr'!AM8+'Northern Ireland - Qtr'!AM8+'Scotland - Qtr'!AM8+'Wales - Qtr'!AM8</f>
        <v>13962.989999999998</v>
      </c>
      <c r="AQ8" s="192">
        <f>'England - Qtr'!AN8+'Northern Ireland - Qtr'!AN8+'Scotland - Qtr'!AN8+'Wales - Qtr'!AN8</f>
        <v>13965.04</v>
      </c>
      <c r="AR8" s="192">
        <f>'England - Qtr'!AO8+'Northern Ireland - Qtr'!AO8+'Scotland - Qtr'!AO8+'Wales - Qtr'!AO8</f>
        <v>13967.34</v>
      </c>
      <c r="AS8" s="192">
        <f>'England - Qtr'!AP8+'Northern Ireland - Qtr'!AP8+'Scotland - Qtr'!AP8+'Wales - Qtr'!AP8</f>
        <v>14101.94</v>
      </c>
      <c r="AT8" s="192">
        <f>'England - Qtr'!AQ8+'Northern Ireland - Qtr'!AQ8+'Scotland - Qtr'!AQ8+'Wales - Qtr'!AQ8</f>
        <v>14129.949999999999</v>
      </c>
      <c r="AU8" s="194">
        <f>'England - Qtr'!AR8+'Northern Ireland - Qtr'!AR8+'Scotland - Qtr'!AR8+'Wales - Qtr'!AR8</f>
        <v>14224.25</v>
      </c>
      <c r="AV8" s="194">
        <f>'England - Qtr'!AS8+'Northern Ireland - Qtr'!AS8+'Scotland - Qtr'!AS8+'Wales - Qtr'!AS8</f>
        <v>14367.52</v>
      </c>
      <c r="AW8" s="106"/>
    </row>
    <row r="9" spans="1:49" s="53" customFormat="1" ht="20.149999999999999" customHeight="1" x14ac:dyDescent="0.25">
      <c r="A9" s="267" t="s">
        <v>23</v>
      </c>
      <c r="B9" s="192">
        <v>951</v>
      </c>
      <c r="C9" s="192">
        <v>1041</v>
      </c>
      <c r="D9" s="192">
        <v>1341</v>
      </c>
      <c r="E9" s="192">
        <v>1341</v>
      </c>
      <c r="F9" s="192">
        <v>1427</v>
      </c>
      <c r="G9" s="192">
        <v>1564</v>
      </c>
      <c r="H9" s="192">
        <v>1650</v>
      </c>
      <c r="I9" s="192">
        <v>1838</v>
      </c>
      <c r="J9" s="192">
        <v>2200</v>
      </c>
      <c r="K9" s="192">
        <v>2516</v>
      </c>
      <c r="L9" s="192">
        <v>2682</v>
      </c>
      <c r="M9" s="194">
        <v>2995</v>
      </c>
      <c r="N9" s="192">
        <v>3381</v>
      </c>
      <c r="O9" s="192">
        <v>3543</v>
      </c>
      <c r="P9" s="192">
        <v>3656</v>
      </c>
      <c r="Q9" s="180">
        <v>3696</v>
      </c>
      <c r="R9" s="192">
        <v>3764</v>
      </c>
      <c r="S9" s="192">
        <v>4085</v>
      </c>
      <c r="T9" s="192">
        <v>4426</v>
      </c>
      <c r="U9" s="192">
        <v>4501</v>
      </c>
      <c r="V9" s="192">
        <f>'England - Qtr'!S9+'Northern Ireland - Qtr'!S9+'Scotland - Qtr'!S9+'Wales - Qtr'!S9</f>
        <v>4738.6000000000004</v>
      </c>
      <c r="W9" s="192">
        <f>'England - Qtr'!T9+'Northern Ireland - Qtr'!T9+'Scotland - Qtr'!T9+'Wales - Qtr'!T9</f>
        <v>5014</v>
      </c>
      <c r="X9" s="192">
        <f>'England - Qtr'!U9+'Northern Ireland - Qtr'!U9+'Scotland - Qtr'!U9+'Wales - Qtr'!U9</f>
        <v>5093.5</v>
      </c>
      <c r="Y9" s="192">
        <f>'England - Qtr'!V9+'Northern Ireland - Qtr'!V9+'Scotland - Qtr'!V9+'Wales - Qtr'!V9</f>
        <v>5093.5</v>
      </c>
      <c r="Z9" s="192">
        <f>'England - Qtr'!W9+'Northern Ireland - Qtr'!W9+'Scotland - Qtr'!W9+'Wales - Qtr'!W9</f>
        <v>5087.1499999999996</v>
      </c>
      <c r="AA9" s="192">
        <f>'England - Qtr'!X9+'Northern Ireland - Qtr'!X9+'Scotland - Qtr'!X9+'Wales - Qtr'!X9</f>
        <v>5087.1499999999996</v>
      </c>
      <c r="AB9" s="192">
        <f>'England - Qtr'!Y9+'Northern Ireland - Qtr'!Y9+'Scotland - Qtr'!Y9+'Wales - Qtr'!Y9</f>
        <v>5087.1499999999996</v>
      </c>
      <c r="AC9" s="192">
        <f>'England - Qtr'!Z9+'Northern Ireland - Qtr'!Z9+'Scotland - Qtr'!Z9+'Wales - Qtr'!Z9</f>
        <v>5293.4</v>
      </c>
      <c r="AD9" s="192">
        <f>'England - Qtr'!AA9+'Northern Ireland - Qtr'!AA9+'Scotland - Qtr'!AA9+'Wales - Qtr'!AA9</f>
        <v>5447.9</v>
      </c>
      <c r="AE9" s="192">
        <f>'England - Qtr'!AB9+'Northern Ireland - Qtr'!AB9+'Scotland - Qtr'!AB9+'Wales - Qtr'!AB9</f>
        <v>5645.75</v>
      </c>
      <c r="AF9" s="192">
        <f>'England - Qtr'!AC9+'Northern Ireland - Qtr'!AC9+'Scotland - Qtr'!AC9+'Wales - Qtr'!AC9</f>
        <v>6130.8</v>
      </c>
      <c r="AG9" s="192">
        <f>'England - Qtr'!AD9+'Northern Ireland - Qtr'!AD9+'Scotland - Qtr'!AD9+'Wales - Qtr'!AD9</f>
        <v>6987.85</v>
      </c>
      <c r="AH9" s="192">
        <f>'England - Qtr'!AE9+'Northern Ireland - Qtr'!AE9+'Scotland - Qtr'!AE9+'Wales - Qtr'!AE9</f>
        <v>7639.9000000000005</v>
      </c>
      <c r="AI9" s="192">
        <f>'England - Qtr'!AF9+'Northern Ireland - Qtr'!AF9+'Scotland - Qtr'!AF9+'Wales - Qtr'!AF9</f>
        <v>7793.9000000000005</v>
      </c>
      <c r="AJ9" s="192">
        <f>'England - Qtr'!AG9+'Northern Ireland - Qtr'!AG9+'Scotland - Qtr'!AG9+'Wales - Qtr'!AG9</f>
        <v>8009.7</v>
      </c>
      <c r="AK9" s="192">
        <f>'England - Qtr'!AH9+'Northern Ireland - Qtr'!AH9+'Scotland - Qtr'!AH9+'Wales - Qtr'!AH9</f>
        <v>8180.5</v>
      </c>
      <c r="AL9" s="192">
        <f>'England - Qtr'!AI9+'Northern Ireland - Qtr'!AI9+'Scotland - Qtr'!AI9+'Wales - Qtr'!AI9</f>
        <v>8479.2999999999993</v>
      </c>
      <c r="AM9" s="192">
        <f>'England - Qtr'!AJ9+'Northern Ireland - Qtr'!AJ9+'Scotland - Qtr'!AJ9+'Wales - Qtr'!AJ9</f>
        <v>9156.2999999999993</v>
      </c>
      <c r="AN9" s="192">
        <f>'England - Qtr'!AK9+'Northern Ireland - Qtr'!AK9+'Scotland - Qtr'!AK9+'Wales - Qtr'!AK9</f>
        <v>9702.2999999999993</v>
      </c>
      <c r="AO9" s="192">
        <f>'England - Qtr'!AL9+'Northern Ireland - Qtr'!AL9+'Scotland - Qtr'!AL9+'Wales - Qtr'!AL9</f>
        <v>9888.2999999999993</v>
      </c>
      <c r="AP9" s="192">
        <f>'England - Qtr'!AM9+'Northern Ireland - Qtr'!AM9+'Scotland - Qtr'!AM9+'Wales - Qtr'!AM9</f>
        <v>10114.049999999999</v>
      </c>
      <c r="AQ9" s="192">
        <f>'England - Qtr'!AN9+'Northern Ireland - Qtr'!AN9+'Scotland - Qtr'!AN9+'Wales - Qtr'!AN9</f>
        <v>10382.85</v>
      </c>
      <c r="AR9" s="192">
        <f>'England - Qtr'!AO9+'Northern Ireland - Qtr'!AO9+'Scotland - Qtr'!AO9+'Wales - Qtr'!AO9</f>
        <v>10382.85</v>
      </c>
      <c r="AS9" s="192">
        <f>'England - Qtr'!AP9+'Northern Ireland - Qtr'!AP9+'Scotland - Qtr'!AP9+'Wales - Qtr'!AP9</f>
        <v>10382.85</v>
      </c>
      <c r="AT9" s="192">
        <f>'England - Qtr'!AQ9+'Northern Ireland - Qtr'!AQ9+'Scotland - Qtr'!AQ9+'Wales - Qtr'!AQ9</f>
        <v>10392.549999999999</v>
      </c>
      <c r="AU9" s="194">
        <f>'England - Qtr'!AR9+'Northern Ireland - Qtr'!AR9+'Scotland - Qtr'!AR9+'Wales - Qtr'!AR9</f>
        <v>10665.55</v>
      </c>
      <c r="AV9" s="194">
        <f>'England - Qtr'!AS9+'Northern Ireland - Qtr'!AS9+'Scotland - Qtr'!AS9+'Wales - Qtr'!AS9</f>
        <v>11065.55</v>
      </c>
      <c r="AW9" s="106"/>
    </row>
    <row r="10" spans="1:49" s="53" customFormat="1" ht="20.149999999999999" customHeight="1" x14ac:dyDescent="0.25">
      <c r="A10" s="267" t="s">
        <v>5</v>
      </c>
      <c r="B10" s="192">
        <v>4</v>
      </c>
      <c r="C10" s="192">
        <v>4</v>
      </c>
      <c r="D10" s="192">
        <v>4</v>
      </c>
      <c r="E10" s="192">
        <v>4</v>
      </c>
      <c r="F10" s="192">
        <v>3</v>
      </c>
      <c r="G10" s="192">
        <v>3</v>
      </c>
      <c r="H10" s="192">
        <v>4</v>
      </c>
      <c r="I10" s="192">
        <v>4</v>
      </c>
      <c r="J10" s="192">
        <v>5</v>
      </c>
      <c r="K10" s="192">
        <v>7</v>
      </c>
      <c r="L10" s="192">
        <v>7</v>
      </c>
      <c r="M10" s="194">
        <v>9</v>
      </c>
      <c r="N10" s="192">
        <v>7</v>
      </c>
      <c r="O10" s="192">
        <v>7</v>
      </c>
      <c r="P10" s="192">
        <v>8</v>
      </c>
      <c r="Q10" s="180">
        <v>8</v>
      </c>
      <c r="R10" s="192">
        <v>7</v>
      </c>
      <c r="S10" s="192">
        <v>8</v>
      </c>
      <c r="T10" s="192">
        <v>8</v>
      </c>
      <c r="U10" s="192">
        <v>9</v>
      </c>
      <c r="V10" s="192">
        <f>'England - Qtr'!S10+'Northern Ireland - Qtr'!S10+'Scotland - Qtr'!S10+'Wales - Qtr'!S10</f>
        <v>8.94</v>
      </c>
      <c r="W10" s="192">
        <f>'England - Qtr'!T10+'Northern Ireland - Qtr'!T10+'Scotland - Qtr'!T10+'Wales - Qtr'!T10</f>
        <v>8.94</v>
      </c>
      <c r="X10" s="192">
        <f>'England - Qtr'!U10+'Northern Ireland - Qtr'!U10+'Scotland - Qtr'!U10+'Wales - Qtr'!U10</f>
        <v>8.94</v>
      </c>
      <c r="Y10" s="192">
        <f>'England - Qtr'!V10+'Northern Ireland - Qtr'!V10+'Scotland - Qtr'!V10+'Wales - Qtr'!V10</f>
        <v>8.94</v>
      </c>
      <c r="Z10" s="192">
        <f>'England - Qtr'!W10+'Northern Ireland - Qtr'!W10+'Scotland - Qtr'!W10+'Wales - Qtr'!W10</f>
        <v>7.7899999999999991</v>
      </c>
      <c r="AA10" s="192">
        <f>'England - Qtr'!X10+'Northern Ireland - Qtr'!X10+'Scotland - Qtr'!X10+'Wales - Qtr'!X10</f>
        <v>7.7899999999999991</v>
      </c>
      <c r="AB10" s="192">
        <f>'England - Qtr'!Y10+'Northern Ireland - Qtr'!Y10+'Scotland - Qtr'!Y10+'Wales - Qtr'!Y10</f>
        <v>7.7899999999999991</v>
      </c>
      <c r="AC10" s="192">
        <f>'England - Qtr'!Z10+'Northern Ireland - Qtr'!Z10+'Scotland - Qtr'!Z10+'Wales - Qtr'!Z10</f>
        <v>13.49</v>
      </c>
      <c r="AD10" s="192">
        <f>'England - Qtr'!AA10+'Northern Ireland - Qtr'!AA10+'Scotland - Qtr'!AA10+'Wales - Qtr'!AA10</f>
        <v>18.400000000000002</v>
      </c>
      <c r="AE10" s="192">
        <f>'England - Qtr'!AB10+'Northern Ireland - Qtr'!AB10+'Scotland - Qtr'!AB10+'Wales - Qtr'!AB10</f>
        <v>18.400000000000002</v>
      </c>
      <c r="AF10" s="192">
        <f>'England - Qtr'!AC10+'Northern Ireland - Qtr'!AC10+'Scotland - Qtr'!AC10+'Wales - Qtr'!AC10</f>
        <v>18.400000000000002</v>
      </c>
      <c r="AG10" s="192">
        <f>'England - Qtr'!AD10+'Northern Ireland - Qtr'!AD10+'Scotland - Qtr'!AD10+'Wales - Qtr'!AD10</f>
        <v>18.400000000000002</v>
      </c>
      <c r="AH10" s="192">
        <f>'England - Qtr'!AE10+'Northern Ireland - Qtr'!AE10+'Scotland - Qtr'!AE10+'Wales - Qtr'!AE10</f>
        <v>18.400000000000002</v>
      </c>
      <c r="AI10" s="192">
        <f>'England - Qtr'!AF10+'Northern Ireland - Qtr'!AF10+'Scotland - Qtr'!AF10+'Wales - Qtr'!AF10</f>
        <v>20.400000000000002</v>
      </c>
      <c r="AJ10" s="192">
        <f>'England - Qtr'!AG10+'Northern Ireland - Qtr'!AG10+'Scotland - Qtr'!AG10+'Wales - Qtr'!AG10</f>
        <v>20.400000000000002</v>
      </c>
      <c r="AK10" s="192">
        <f>'England - Qtr'!AH10+'Northern Ireland - Qtr'!AH10+'Scotland - Qtr'!AH10+'Wales - Qtr'!AH10</f>
        <v>20.400000000000002</v>
      </c>
      <c r="AL10" s="192">
        <f>'England - Qtr'!AI10+'Northern Ireland - Qtr'!AI10+'Scotland - Qtr'!AI10+'Wales - Qtr'!AI10</f>
        <v>22.400000000000002</v>
      </c>
      <c r="AM10" s="192">
        <f>'England - Qtr'!AJ10+'Northern Ireland - Qtr'!AJ10+'Scotland - Qtr'!AJ10+'Wales - Qtr'!AJ10</f>
        <v>22.400000000000002</v>
      </c>
      <c r="AN10" s="192">
        <f>'England - Qtr'!AK10+'Northern Ireland - Qtr'!AK10+'Scotland - Qtr'!AK10+'Wales - Qtr'!AK10</f>
        <v>22.400000000000002</v>
      </c>
      <c r="AO10" s="192">
        <f>'England - Qtr'!AL10+'Northern Ireland - Qtr'!AL10+'Scotland - Qtr'!AL10+'Wales - Qtr'!AL10</f>
        <v>22.400000000000002</v>
      </c>
      <c r="AP10" s="192">
        <f>'England - Qtr'!AM10+'Northern Ireland - Qtr'!AM10+'Scotland - Qtr'!AM10+'Wales - Qtr'!AM10</f>
        <v>22.400000000000002</v>
      </c>
      <c r="AQ10" s="192">
        <f>'England - Qtr'!AN10+'Northern Ireland - Qtr'!AN10+'Scotland - Qtr'!AN10+'Wales - Qtr'!AN10</f>
        <v>22.400000000000002</v>
      </c>
      <c r="AR10" s="192">
        <f>'England - Qtr'!AO10+'Northern Ireland - Qtr'!AO10+'Scotland - Qtr'!AO10+'Wales - Qtr'!AO10</f>
        <v>22.400000000000002</v>
      </c>
      <c r="AS10" s="192">
        <f>'England - Qtr'!AP10+'Northern Ireland - Qtr'!AP10+'Scotland - Qtr'!AP10+'Wales - Qtr'!AP10</f>
        <v>22.400000000000002</v>
      </c>
      <c r="AT10" s="192">
        <f>'England - Qtr'!AQ10+'Northern Ireland - Qtr'!AQ10+'Scotland - Qtr'!AQ10+'Wales - Qtr'!AQ10</f>
        <v>22.400000000000002</v>
      </c>
      <c r="AU10" s="194">
        <f>'England - Qtr'!AR10+'Northern Ireland - Qtr'!AR10+'Scotland - Qtr'!AR10+'Wales - Qtr'!AR10</f>
        <v>22.400000000000002</v>
      </c>
      <c r="AV10" s="194">
        <f>'England - Qtr'!AS10+'Northern Ireland - Qtr'!AS10+'Scotland - Qtr'!AS10+'Wales - Qtr'!AS10</f>
        <v>22.400000000000002</v>
      </c>
      <c r="AW10" s="106"/>
    </row>
    <row r="11" spans="1:49" s="53" customFormat="1" ht="20.149999999999999" customHeight="1" x14ac:dyDescent="0.25">
      <c r="A11" s="267" t="s">
        <v>6</v>
      </c>
      <c r="B11" s="192">
        <v>35</v>
      </c>
      <c r="C11" s="192">
        <v>48</v>
      </c>
      <c r="D11" s="192">
        <v>67</v>
      </c>
      <c r="E11" s="192">
        <v>95</v>
      </c>
      <c r="F11" s="192">
        <v>137</v>
      </c>
      <c r="G11" s="192">
        <v>214</v>
      </c>
      <c r="H11" s="192">
        <v>492</v>
      </c>
      <c r="I11" s="192">
        <v>1000</v>
      </c>
      <c r="J11" s="192">
        <v>1310</v>
      </c>
      <c r="K11" s="192">
        <v>1428</v>
      </c>
      <c r="L11" s="192">
        <v>1657</v>
      </c>
      <c r="M11" s="194">
        <v>1754</v>
      </c>
      <c r="N11" s="192">
        <v>2287</v>
      </c>
      <c r="O11" s="192">
        <v>2535</v>
      </c>
      <c r="P11" s="192">
        <v>2677</v>
      </c>
      <c r="Q11" s="180">
        <v>2937</v>
      </c>
      <c r="R11" s="192">
        <v>4984</v>
      </c>
      <c r="S11" s="192">
        <v>5152</v>
      </c>
      <c r="T11" s="192">
        <v>5317</v>
      </c>
      <c r="U11" s="192">
        <v>5528</v>
      </c>
      <c r="V11" s="192">
        <f>'England - Qtr'!S11+'Northern Ireland - Qtr'!S11+'Scotland - Qtr'!S11+'Wales - Qtr'!S11</f>
        <v>7916.9</v>
      </c>
      <c r="W11" s="192">
        <f>'England - Qtr'!T11+'Northern Ireland - Qtr'!T11+'Scotland - Qtr'!T11+'Wales - Qtr'!T11</f>
        <v>8239.2699999999986</v>
      </c>
      <c r="X11" s="192">
        <f>'England - Qtr'!U11+'Northern Ireland - Qtr'!U11+'Scotland - Qtr'!U11+'Wales - Qtr'!U11</f>
        <v>8630.4699999999993</v>
      </c>
      <c r="Y11" s="192">
        <f>'England - Qtr'!V11+'Northern Ireland - Qtr'!V11+'Scotland - Qtr'!V11+'Wales - Qtr'!V11</f>
        <v>9601.2199999999993</v>
      </c>
      <c r="Z11" s="192">
        <f>'England - Qtr'!W11+'Northern Ireland - Qtr'!W11+'Scotland - Qtr'!W11+'Wales - Qtr'!W11</f>
        <v>10955.930000000002</v>
      </c>
      <c r="AA11" s="192">
        <f>'England - Qtr'!X11+'Northern Ireland - Qtr'!X11+'Scotland - Qtr'!X11+'Wales - Qtr'!X11</f>
        <v>11439.54</v>
      </c>
      <c r="AB11" s="192">
        <f>'England - Qtr'!Y11+'Northern Ireland - Qtr'!Y11+'Scotland - Qtr'!Y11+'Wales - Qtr'!Y11</f>
        <v>11724.73</v>
      </c>
      <c r="AC11" s="192">
        <f>'England - Qtr'!Z11+'Northern Ireland - Qtr'!Z11+'Scotland - Qtr'!Z11+'Wales - Qtr'!Z11</f>
        <v>11914.020000000002</v>
      </c>
      <c r="AD11" s="192">
        <f>'England - Qtr'!AA11+'Northern Ireland - Qtr'!AA11+'Scotland - Qtr'!AA11+'Wales - Qtr'!AA11</f>
        <v>12214.920000000002</v>
      </c>
      <c r="AE11" s="192">
        <f>'England - Qtr'!AB11+'Northern Ireland - Qtr'!AB11+'Scotland - Qtr'!AB11+'Wales - Qtr'!AB11</f>
        <v>12390.119999999999</v>
      </c>
      <c r="AF11" s="192">
        <f>'England - Qtr'!AC11+'Northern Ireland - Qtr'!AC11+'Scotland - Qtr'!AC11+'Wales - Qtr'!AC11</f>
        <v>12532.010000000002</v>
      </c>
      <c r="AG11" s="192">
        <f>'England - Qtr'!AD11+'Northern Ireland - Qtr'!AD11+'Scotland - Qtr'!AD11+'Wales - Qtr'!AD11</f>
        <v>12760.02</v>
      </c>
      <c r="AH11" s="192">
        <f>'England - Qtr'!AE11+'Northern Ireland - Qtr'!AE11+'Scotland - Qtr'!AE11+'Wales - Qtr'!AE11</f>
        <v>13005.8</v>
      </c>
      <c r="AI11" s="192">
        <f>'England - Qtr'!AF11+'Northern Ireland - Qtr'!AF11+'Scotland - Qtr'!AF11+'Wales - Qtr'!AF11</f>
        <v>13022.630000000001</v>
      </c>
      <c r="AJ11" s="192">
        <f>'England - Qtr'!AG11+'Northern Ireland - Qtr'!AG11+'Scotland - Qtr'!AG11+'Wales - Qtr'!AG11</f>
        <v>13043.12</v>
      </c>
      <c r="AK11" s="192">
        <f>'England - Qtr'!AH11+'Northern Ireland - Qtr'!AH11+'Scotland - Qtr'!AH11+'Wales - Qtr'!AH11</f>
        <v>13059.07</v>
      </c>
      <c r="AL11" s="192">
        <f>'England - Qtr'!AI11+'Northern Ireland - Qtr'!AI11+'Scotland - Qtr'!AI11+'Wales - Qtr'!AI11</f>
        <v>13093.39</v>
      </c>
      <c r="AM11" s="192">
        <f>'England - Qtr'!AJ11+'Northern Ireland - Qtr'!AJ11+'Scotland - Qtr'!AJ11+'Wales - Qtr'!AJ11</f>
        <v>13110.210000000001</v>
      </c>
      <c r="AN11" s="192">
        <f>'England - Qtr'!AK11+'Northern Ireland - Qtr'!AK11+'Scotland - Qtr'!AK11+'Wales - Qtr'!AK11</f>
        <v>13158.05</v>
      </c>
      <c r="AO11" s="192">
        <f>'England - Qtr'!AL11+'Northern Ireland - Qtr'!AL11+'Scotland - Qtr'!AL11+'Wales - Qtr'!AL11</f>
        <v>13224.03</v>
      </c>
      <c r="AP11" s="192">
        <f>'England - Qtr'!AM11+'Northern Ireland - Qtr'!AM11+'Scotland - Qtr'!AM11+'Wales - Qtr'!AM11</f>
        <v>13306.2</v>
      </c>
      <c r="AQ11" s="192">
        <f>'England - Qtr'!AN11+'Northern Ireland - Qtr'!AN11+'Scotland - Qtr'!AN11+'Wales - Qtr'!AN11</f>
        <v>13333.689999999999</v>
      </c>
      <c r="AR11" s="192">
        <f>'England - Qtr'!AO11+'Northern Ireland - Qtr'!AO11+'Scotland - Qtr'!AO11+'Wales - Qtr'!AO11</f>
        <v>13420.27</v>
      </c>
      <c r="AS11" s="192">
        <f>'England - Qtr'!AP11+'Northern Ireland - Qtr'!AP11+'Scotland - Qtr'!AP11+'Wales - Qtr'!AP11</f>
        <v>13462.48</v>
      </c>
      <c r="AT11" s="192">
        <f>'England - Qtr'!AQ11+'Northern Ireland - Qtr'!AQ11+'Scotland - Qtr'!AQ11+'Wales - Qtr'!AQ11</f>
        <v>13568.5</v>
      </c>
      <c r="AU11" s="194">
        <f>'England - Qtr'!AR11+'Northern Ireland - Qtr'!AR11+'Scotland - Qtr'!AR11+'Wales - Qtr'!AR11</f>
        <v>13625.369999999999</v>
      </c>
      <c r="AV11" s="194">
        <f>'England - Qtr'!AS11+'Northern Ireland - Qtr'!AS11+'Scotland - Qtr'!AS11+'Wales - Qtr'!AS11</f>
        <v>13689.3</v>
      </c>
      <c r="AW11" s="106"/>
    </row>
    <row r="12" spans="1:49" s="53" customFormat="1" ht="20.149999999999999" customHeight="1" x14ac:dyDescent="0.25">
      <c r="A12" s="267" t="s">
        <v>7</v>
      </c>
      <c r="B12" s="192">
        <v>182</v>
      </c>
      <c r="C12" s="192">
        <v>185</v>
      </c>
      <c r="D12" s="192">
        <v>186</v>
      </c>
      <c r="E12" s="192">
        <v>188</v>
      </c>
      <c r="F12" s="192">
        <v>191</v>
      </c>
      <c r="G12" s="192">
        <v>195</v>
      </c>
      <c r="H12" s="192">
        <v>198</v>
      </c>
      <c r="I12" s="192">
        <v>202</v>
      </c>
      <c r="J12" s="192">
        <v>204</v>
      </c>
      <c r="K12" s="192">
        <v>210</v>
      </c>
      <c r="L12" s="192">
        <v>211</v>
      </c>
      <c r="M12" s="194">
        <v>216</v>
      </c>
      <c r="N12" s="192">
        <v>217</v>
      </c>
      <c r="O12" s="192">
        <v>222</v>
      </c>
      <c r="P12" s="192">
        <v>225</v>
      </c>
      <c r="Q12" s="180">
        <v>232</v>
      </c>
      <c r="R12" s="192">
        <v>240</v>
      </c>
      <c r="S12" s="192">
        <v>242</v>
      </c>
      <c r="T12" s="192">
        <v>246</v>
      </c>
      <c r="U12" s="192">
        <v>253</v>
      </c>
      <c r="V12" s="192">
        <f>'England - Qtr'!S12+'Northern Ireland - Qtr'!S12+'Scotland - Qtr'!S12+'Wales - Qtr'!S12</f>
        <v>260.78000000000003</v>
      </c>
      <c r="W12" s="192">
        <f>'England - Qtr'!T12+'Northern Ireland - Qtr'!T12+'Scotland - Qtr'!T12+'Wales - Qtr'!T12</f>
        <v>266.80999999999995</v>
      </c>
      <c r="X12" s="192">
        <f>'England - Qtr'!U12+'Northern Ireland - Qtr'!U12+'Scotland - Qtr'!U12+'Wales - Qtr'!U12</f>
        <v>272.45</v>
      </c>
      <c r="Y12" s="192">
        <f>'England - Qtr'!V12+'Northern Ireland - Qtr'!V12+'Scotland - Qtr'!V12+'Wales - Qtr'!V12</f>
        <v>300.2</v>
      </c>
      <c r="Z12" s="192">
        <f>'England - Qtr'!W12+'Northern Ireland - Qtr'!W12+'Scotland - Qtr'!W12+'Wales - Qtr'!W12</f>
        <v>307.2</v>
      </c>
      <c r="AA12" s="192">
        <f>'England - Qtr'!X12+'Northern Ireland - Qtr'!X12+'Scotland - Qtr'!X12+'Wales - Qtr'!X12</f>
        <v>311.06</v>
      </c>
      <c r="AB12" s="192">
        <f>'England - Qtr'!Y12+'Northern Ireland - Qtr'!Y12+'Scotland - Qtr'!Y12+'Wales - Qtr'!Y12</f>
        <v>342.58</v>
      </c>
      <c r="AC12" s="192">
        <f>'England - Qtr'!Z12+'Northern Ireland - Qtr'!Z12+'Scotland - Qtr'!Z12+'Wales - Qtr'!Z12</f>
        <v>359.23999999999995</v>
      </c>
      <c r="AD12" s="192">
        <f>'England - Qtr'!AA12+'Northern Ireland - Qtr'!AA12+'Scotland - Qtr'!AA12+'Wales - Qtr'!AA12</f>
        <v>360.21999999999997</v>
      </c>
      <c r="AE12" s="192">
        <f>'England - Qtr'!AB12+'Northern Ireland - Qtr'!AB12+'Scotland - Qtr'!AB12+'Wales - Qtr'!AB12</f>
        <v>364.73</v>
      </c>
      <c r="AF12" s="192">
        <f>'England - Qtr'!AC12+'Northern Ireland - Qtr'!AC12+'Scotland - Qtr'!AC12+'Wales - Qtr'!AC12</f>
        <v>396.10999999999996</v>
      </c>
      <c r="AG12" s="192">
        <f>'England - Qtr'!AD12+'Northern Ireland - Qtr'!AD12+'Scotland - Qtr'!AD12+'Wales - Qtr'!AD12</f>
        <v>396.46000000000004</v>
      </c>
      <c r="AH12" s="192">
        <f>'England - Qtr'!AE12+'Northern Ireland - Qtr'!AE12+'Scotland - Qtr'!AE12+'Wales - Qtr'!AE12</f>
        <v>400.28999999999996</v>
      </c>
      <c r="AI12" s="192">
        <f>'England - Qtr'!AF12+'Northern Ireland - Qtr'!AF12+'Scotland - Qtr'!AF12+'Wales - Qtr'!AF12</f>
        <v>400.53000000000003</v>
      </c>
      <c r="AJ12" s="192">
        <f>'England - Qtr'!AG12+'Northern Ireland - Qtr'!AG12+'Scotland - Qtr'!AG12+'Wales - Qtr'!AG12</f>
        <v>402.58</v>
      </c>
      <c r="AK12" s="192">
        <f>'England - Qtr'!AH12+'Northern Ireland - Qtr'!AH12+'Scotland - Qtr'!AH12+'Wales - Qtr'!AH12</f>
        <v>404.01000000000005</v>
      </c>
      <c r="AL12" s="192">
        <f>'England - Qtr'!AI12+'Northern Ireland - Qtr'!AI12+'Scotland - Qtr'!AI12+'Wales - Qtr'!AI12</f>
        <v>404.75</v>
      </c>
      <c r="AM12" s="192">
        <f>'England - Qtr'!AJ12+'Northern Ireland - Qtr'!AJ12+'Scotland - Qtr'!AJ12+'Wales - Qtr'!AJ12</f>
        <v>404.77</v>
      </c>
      <c r="AN12" s="192">
        <f>'England - Qtr'!AK12+'Northern Ireland - Qtr'!AK12+'Scotland - Qtr'!AK12+'Wales - Qtr'!AK12</f>
        <v>404.77</v>
      </c>
      <c r="AO12" s="192">
        <f>'England - Qtr'!AL12+'Northern Ireland - Qtr'!AL12+'Scotland - Qtr'!AL12+'Wales - Qtr'!AL12</f>
        <v>404.77</v>
      </c>
      <c r="AP12" s="192">
        <f>'England - Qtr'!AM12+'Northern Ireland - Qtr'!AM12+'Scotland - Qtr'!AM12+'Wales - Qtr'!AM12</f>
        <v>401.93</v>
      </c>
      <c r="AQ12" s="192">
        <f>'England - Qtr'!AN12+'Northern Ireland - Qtr'!AN12+'Scotland - Qtr'!AN12+'Wales - Qtr'!AN12</f>
        <v>402.66</v>
      </c>
      <c r="AR12" s="192">
        <f>'England - Qtr'!AO12+'Northern Ireland - Qtr'!AO12+'Scotland - Qtr'!AO12+'Wales - Qtr'!AO12</f>
        <v>403.41</v>
      </c>
      <c r="AS12" s="192">
        <f>'England - Qtr'!AP12+'Northern Ireland - Qtr'!AP12+'Scotland - Qtr'!AP12+'Wales - Qtr'!AP12</f>
        <v>405.06</v>
      </c>
      <c r="AT12" s="192">
        <f>'England - Qtr'!AQ12+'Northern Ireland - Qtr'!AQ12+'Scotland - Qtr'!AQ12+'Wales - Qtr'!AQ12</f>
        <v>420.78000000000003</v>
      </c>
      <c r="AU12" s="194">
        <f>'England - Qtr'!AR12+'Northern Ireland - Qtr'!AR12+'Scotland - Qtr'!AR12+'Wales - Qtr'!AR12</f>
        <v>421.78000000000003</v>
      </c>
      <c r="AV12" s="194">
        <f>'England - Qtr'!AS12+'Northern Ireland - Qtr'!AS12+'Scotland - Qtr'!AS12+'Wales - Qtr'!AS12</f>
        <v>422.53000000000003</v>
      </c>
      <c r="AW12" s="106"/>
    </row>
    <row r="13" spans="1:49" s="53" customFormat="1" ht="20.149999999999999" customHeight="1" x14ac:dyDescent="0.25">
      <c r="A13" s="267" t="s">
        <v>8</v>
      </c>
      <c r="B13" s="192">
        <v>1459</v>
      </c>
      <c r="C13" s="192">
        <v>1459</v>
      </c>
      <c r="D13" s="192">
        <v>1459</v>
      </c>
      <c r="E13" s="192">
        <v>1459</v>
      </c>
      <c r="F13" s="192">
        <v>1477</v>
      </c>
      <c r="G13" s="192">
        <v>1477</v>
      </c>
      <c r="H13" s="192">
        <v>1477</v>
      </c>
      <c r="I13" s="192">
        <v>1477</v>
      </c>
      <c r="J13" s="192">
        <v>1477</v>
      </c>
      <c r="K13" s="192">
        <v>1477</v>
      </c>
      <c r="L13" s="192">
        <v>1477</v>
      </c>
      <c r="M13" s="194">
        <v>1477</v>
      </c>
      <c r="N13" s="192">
        <v>1477</v>
      </c>
      <c r="O13" s="192">
        <v>1477</v>
      </c>
      <c r="P13" s="192">
        <v>1477</v>
      </c>
      <c r="Q13" s="180">
        <v>1477</v>
      </c>
      <c r="R13" s="192">
        <v>1477</v>
      </c>
      <c r="S13" s="192">
        <v>1477</v>
      </c>
      <c r="T13" s="192">
        <v>1477</v>
      </c>
      <c r="U13" s="192">
        <v>1477</v>
      </c>
      <c r="V13" s="192">
        <f>'England - Qtr'!S13+'Northern Ireland - Qtr'!S13+'Scotland - Qtr'!S13+'Wales - Qtr'!S13</f>
        <v>1476.78</v>
      </c>
      <c r="W13" s="192">
        <f>'England - Qtr'!T13+'Northern Ireland - Qtr'!T13+'Scotland - Qtr'!T13+'Wales - Qtr'!T13</f>
        <v>1476.78</v>
      </c>
      <c r="X13" s="192">
        <f>'England - Qtr'!U13+'Northern Ireland - Qtr'!U13+'Scotland - Qtr'!U13+'Wales - Qtr'!U13</f>
        <v>1476.78</v>
      </c>
      <c r="Y13" s="192">
        <f>'England - Qtr'!V13+'Northern Ireland - Qtr'!V13+'Scotland - Qtr'!V13+'Wales - Qtr'!V13</f>
        <v>1476.78</v>
      </c>
      <c r="Z13" s="192">
        <f>'England - Qtr'!W13+'Northern Ireland - Qtr'!W13+'Scotland - Qtr'!W13+'Wales - Qtr'!W13</f>
        <v>1473.28</v>
      </c>
      <c r="AA13" s="192">
        <f>'England - Qtr'!X13+'Northern Ireland - Qtr'!X13+'Scotland - Qtr'!X13+'Wales - Qtr'!X13</f>
        <v>1473.28</v>
      </c>
      <c r="AB13" s="192">
        <f>'England - Qtr'!Y13+'Northern Ireland - Qtr'!Y13+'Scotland - Qtr'!Y13+'Wales - Qtr'!Y13</f>
        <v>1473.28</v>
      </c>
      <c r="AC13" s="192">
        <f>'England - Qtr'!Z13+'Northern Ireland - Qtr'!Z13+'Scotland - Qtr'!Z13+'Wales - Qtr'!Z13</f>
        <v>1473.28</v>
      </c>
      <c r="AD13" s="192">
        <f>'England - Qtr'!AA13+'Northern Ireland - Qtr'!AA13+'Scotland - Qtr'!AA13+'Wales - Qtr'!AA13</f>
        <v>1473.18</v>
      </c>
      <c r="AE13" s="192">
        <f>'England - Qtr'!AB13+'Northern Ireland - Qtr'!AB13+'Scotland - Qtr'!AB13+'Wales - Qtr'!AB13</f>
        <v>1473.18</v>
      </c>
      <c r="AF13" s="192">
        <f>'England - Qtr'!AC13+'Northern Ireland - Qtr'!AC13+'Scotland - Qtr'!AC13+'Wales - Qtr'!AC13</f>
        <v>1473.18</v>
      </c>
      <c r="AG13" s="192">
        <f>'England - Qtr'!AD13+'Northern Ireland - Qtr'!AD13+'Scotland - Qtr'!AD13+'Wales - Qtr'!AD13</f>
        <v>1473.18</v>
      </c>
      <c r="AH13" s="192">
        <f>'England - Qtr'!AE13+'Northern Ireland - Qtr'!AE13+'Scotland - Qtr'!AE13+'Wales - Qtr'!AE13</f>
        <v>1476.68</v>
      </c>
      <c r="AI13" s="192">
        <f>'England - Qtr'!AF13+'Northern Ireland - Qtr'!AF13+'Scotland - Qtr'!AF13+'Wales - Qtr'!AF13</f>
        <v>1476.68</v>
      </c>
      <c r="AJ13" s="192">
        <f>'England - Qtr'!AG13+'Northern Ireland - Qtr'!AG13+'Scotland - Qtr'!AG13+'Wales - Qtr'!AG13</f>
        <v>1476.68</v>
      </c>
      <c r="AK13" s="192">
        <f>'England - Qtr'!AH13+'Northern Ireland - Qtr'!AH13+'Scotland - Qtr'!AH13+'Wales - Qtr'!AH13</f>
        <v>1473.18</v>
      </c>
      <c r="AL13" s="192">
        <f>'England - Qtr'!AI13+'Northern Ireland - Qtr'!AI13+'Scotland - Qtr'!AI13+'Wales - Qtr'!AI13</f>
        <v>1473.18</v>
      </c>
      <c r="AM13" s="192">
        <f>'England - Qtr'!AJ13+'Northern Ireland - Qtr'!AJ13+'Scotland - Qtr'!AJ13+'Wales - Qtr'!AJ13</f>
        <v>1473.18</v>
      </c>
      <c r="AN13" s="192">
        <f>'England - Qtr'!AK13+'Northern Ireland - Qtr'!AK13+'Scotland - Qtr'!AK13+'Wales - Qtr'!AK13</f>
        <v>1473.18</v>
      </c>
      <c r="AO13" s="192">
        <f>'England - Qtr'!AL13+'Northern Ireland - Qtr'!AL13+'Scotland - Qtr'!AL13+'Wales - Qtr'!AL13</f>
        <v>1473.18</v>
      </c>
      <c r="AP13" s="192">
        <f>'England - Qtr'!AM13+'Northern Ireland - Qtr'!AM13+'Scotland - Qtr'!AM13+'Wales - Qtr'!AM13</f>
        <v>1471.08</v>
      </c>
      <c r="AQ13" s="192">
        <f>'England - Qtr'!AN13+'Northern Ireland - Qtr'!AN13+'Scotland - Qtr'!AN13+'Wales - Qtr'!AN13</f>
        <v>1471.08</v>
      </c>
      <c r="AR13" s="192">
        <f>'England - Qtr'!AO13+'Northern Ireland - Qtr'!AO13+'Scotland - Qtr'!AO13+'Wales - Qtr'!AO13</f>
        <v>1471.08</v>
      </c>
      <c r="AS13" s="192">
        <f>'England - Qtr'!AP13+'Northern Ireland - Qtr'!AP13+'Scotland - Qtr'!AP13+'Wales - Qtr'!AP13</f>
        <v>1470.68</v>
      </c>
      <c r="AT13" s="192">
        <f>'England - Qtr'!AQ13+'Northern Ireland - Qtr'!AQ13+'Scotland - Qtr'!AQ13+'Wales - Qtr'!AQ13</f>
        <v>1471.43</v>
      </c>
      <c r="AU13" s="194">
        <f>'England - Qtr'!AR13+'Northern Ireland - Qtr'!AR13+'Scotland - Qtr'!AR13+'Wales - Qtr'!AR13</f>
        <v>1471.43</v>
      </c>
      <c r="AV13" s="194">
        <f>'England - Qtr'!AS13+'Northern Ireland - Qtr'!AS13+'Scotland - Qtr'!AS13+'Wales - Qtr'!AS13</f>
        <v>1471.43</v>
      </c>
      <c r="AW13" s="106"/>
    </row>
    <row r="14" spans="1:49" s="53" customFormat="1" ht="20.149999999999999" customHeight="1" x14ac:dyDescent="0.25">
      <c r="A14" s="267" t="s">
        <v>9</v>
      </c>
      <c r="B14" s="192">
        <v>1011</v>
      </c>
      <c r="C14" s="192">
        <v>1019</v>
      </c>
      <c r="D14" s="192">
        <v>1021</v>
      </c>
      <c r="E14" s="192">
        <v>1021</v>
      </c>
      <c r="F14" s="192">
        <v>1053</v>
      </c>
      <c r="G14" s="192">
        <v>1053</v>
      </c>
      <c r="H14" s="192">
        <v>1053</v>
      </c>
      <c r="I14" s="192">
        <v>1053</v>
      </c>
      <c r="J14" s="192">
        <v>1039</v>
      </c>
      <c r="K14" s="192">
        <v>1039</v>
      </c>
      <c r="L14" s="192">
        <v>1041</v>
      </c>
      <c r="M14" s="194">
        <v>1042</v>
      </c>
      <c r="N14" s="192">
        <v>1050</v>
      </c>
      <c r="O14" s="192">
        <v>1050</v>
      </c>
      <c r="P14" s="192">
        <v>1050</v>
      </c>
      <c r="Q14" s="180">
        <v>1050</v>
      </c>
      <c r="R14" s="192">
        <v>1053</v>
      </c>
      <c r="S14" s="192">
        <v>1054</v>
      </c>
      <c r="T14" s="192">
        <v>1057</v>
      </c>
      <c r="U14" s="192">
        <v>1058</v>
      </c>
      <c r="V14" s="192">
        <f>'England - Qtr'!S14+'Northern Ireland - Qtr'!S14+'Scotland - Qtr'!S14+'Wales - Qtr'!S14</f>
        <v>1061.32</v>
      </c>
      <c r="W14" s="192">
        <f>'England - Qtr'!T14+'Northern Ireland - Qtr'!T14+'Scotland - Qtr'!T14+'Wales - Qtr'!T14</f>
        <v>1061.32</v>
      </c>
      <c r="X14" s="192">
        <f>'England - Qtr'!U14+'Northern Ireland - Qtr'!U14+'Scotland - Qtr'!U14+'Wales - Qtr'!U14</f>
        <v>1061.32</v>
      </c>
      <c r="Y14" s="192">
        <f>'England - Qtr'!V14+'Northern Ireland - Qtr'!V14+'Scotland - Qtr'!V14+'Wales - Qtr'!V14</f>
        <v>1061.32</v>
      </c>
      <c r="Z14" s="192">
        <f>'England - Qtr'!W14+'Northern Ireland - Qtr'!W14+'Scotland - Qtr'!W14+'Wales - Qtr'!W14</f>
        <v>1061.5700000000002</v>
      </c>
      <c r="AA14" s="192">
        <f>'England - Qtr'!X14+'Northern Ireland - Qtr'!X14+'Scotland - Qtr'!X14+'Wales - Qtr'!X14</f>
        <v>1061.9100000000001</v>
      </c>
      <c r="AB14" s="192">
        <f>'England - Qtr'!Y14+'Northern Ireland - Qtr'!Y14+'Scotland - Qtr'!Y14+'Wales - Qtr'!Y14</f>
        <v>1061.9100000000001</v>
      </c>
      <c r="AC14" s="192">
        <f>'England - Qtr'!Z14+'Northern Ireland - Qtr'!Z14+'Scotland - Qtr'!Z14+'Wales - Qtr'!Z14</f>
        <v>1061.9100000000001</v>
      </c>
      <c r="AD14" s="192">
        <f>'England - Qtr'!AA14+'Northern Ireland - Qtr'!AA14+'Scotland - Qtr'!AA14+'Wales - Qtr'!AA14</f>
        <v>1066.1200000000001</v>
      </c>
      <c r="AE14" s="192">
        <f>'England - Qtr'!AB14+'Northern Ireland - Qtr'!AB14+'Scotland - Qtr'!AB14+'Wales - Qtr'!AB14</f>
        <v>1066.1200000000001</v>
      </c>
      <c r="AF14" s="192">
        <f>'England - Qtr'!AC14+'Northern Ireland - Qtr'!AC14+'Scotland - Qtr'!AC14+'Wales - Qtr'!AC14</f>
        <v>1066.1200000000001</v>
      </c>
      <c r="AG14" s="192">
        <f>'England - Qtr'!AD14+'Northern Ireland - Qtr'!AD14+'Scotland - Qtr'!AD14+'Wales - Qtr'!AD14</f>
        <v>1066.1200000000001</v>
      </c>
      <c r="AH14" s="192">
        <f>'England - Qtr'!AE14+'Northern Ireland - Qtr'!AE14+'Scotland - Qtr'!AE14+'Wales - Qtr'!AE14</f>
        <v>1063.06</v>
      </c>
      <c r="AI14" s="192">
        <f>'England - Qtr'!AF14+'Northern Ireland - Qtr'!AF14+'Scotland - Qtr'!AF14+'Wales - Qtr'!AF14</f>
        <v>1063.06</v>
      </c>
      <c r="AJ14" s="192">
        <f>'England - Qtr'!AG14+'Northern Ireland - Qtr'!AG14+'Scotland - Qtr'!AG14+'Wales - Qtr'!AG14</f>
        <v>1063.06</v>
      </c>
      <c r="AK14" s="192">
        <f>'England - Qtr'!AH14+'Northern Ireland - Qtr'!AH14+'Scotland - Qtr'!AH14+'Wales - Qtr'!AH14</f>
        <v>1063.06</v>
      </c>
      <c r="AL14" s="192">
        <f>'England - Qtr'!AI14+'Northern Ireland - Qtr'!AI14+'Scotland - Qtr'!AI14+'Wales - Qtr'!AI14</f>
        <v>1055.49</v>
      </c>
      <c r="AM14" s="192">
        <f>'England - Qtr'!AJ14+'Northern Ireland - Qtr'!AJ14+'Scotland - Qtr'!AJ14+'Wales - Qtr'!AJ14</f>
        <v>1055.49</v>
      </c>
      <c r="AN14" s="192">
        <f>'England - Qtr'!AK14+'Northern Ireland - Qtr'!AK14+'Scotland - Qtr'!AK14+'Wales - Qtr'!AK14</f>
        <v>1055.49</v>
      </c>
      <c r="AO14" s="192">
        <f>'England - Qtr'!AL14+'Northern Ireland - Qtr'!AL14+'Scotland - Qtr'!AL14+'Wales - Qtr'!AL14</f>
        <v>1055.49</v>
      </c>
      <c r="AP14" s="192">
        <f>'England - Qtr'!AM14+'Northern Ireland - Qtr'!AM14+'Scotland - Qtr'!AM14+'Wales - Qtr'!AM14</f>
        <v>1054.5600000000002</v>
      </c>
      <c r="AQ14" s="192">
        <f>'England - Qtr'!AN14+'Northern Ireland - Qtr'!AN14+'Scotland - Qtr'!AN14+'Wales - Qtr'!AN14</f>
        <v>1054.5600000000002</v>
      </c>
      <c r="AR14" s="192">
        <f>'England - Qtr'!AO14+'Northern Ireland - Qtr'!AO14+'Scotland - Qtr'!AO14+'Wales - Qtr'!AO14</f>
        <v>1054.5600000000002</v>
      </c>
      <c r="AS14" s="192">
        <f>'England - Qtr'!AP14+'Northern Ireland - Qtr'!AP14+'Scotland - Qtr'!AP14+'Wales - Qtr'!AP14</f>
        <v>1054.5600000000002</v>
      </c>
      <c r="AT14" s="192">
        <f>'England - Qtr'!AQ14+'Northern Ireland - Qtr'!AQ14+'Scotland - Qtr'!AQ14+'Wales - Qtr'!AQ14</f>
        <v>1054.5600000000002</v>
      </c>
      <c r="AU14" s="194">
        <f>'England - Qtr'!AR14+'Northern Ireland - Qtr'!AR14+'Scotland - Qtr'!AR14+'Wales - Qtr'!AR14</f>
        <v>1054.5600000000002</v>
      </c>
      <c r="AV14" s="194">
        <f>'England - Qtr'!AS14+'Northern Ireland - Qtr'!AS14+'Scotland - Qtr'!AS14+'Wales - Qtr'!AS14</f>
        <v>1054.5600000000002</v>
      </c>
      <c r="AW14" s="106"/>
    </row>
    <row r="15" spans="1:49" s="53" customFormat="1" ht="20.149999999999999" customHeight="1" x14ac:dyDescent="0.25">
      <c r="A15" s="267" t="s">
        <v>10</v>
      </c>
      <c r="B15" s="192">
        <v>184</v>
      </c>
      <c r="C15" s="192">
        <v>186</v>
      </c>
      <c r="D15" s="192">
        <v>186</v>
      </c>
      <c r="E15" s="192">
        <v>193</v>
      </c>
      <c r="F15" s="192">
        <v>194</v>
      </c>
      <c r="G15" s="192">
        <v>198</v>
      </c>
      <c r="H15" s="192">
        <v>199</v>
      </c>
      <c r="I15" s="192">
        <v>199</v>
      </c>
      <c r="J15" s="192">
        <v>206</v>
      </c>
      <c r="K15" s="192">
        <v>206</v>
      </c>
      <c r="L15" s="192">
        <v>212</v>
      </c>
      <c r="M15" s="194">
        <v>212</v>
      </c>
      <c r="N15" s="192">
        <v>197</v>
      </c>
      <c r="O15" s="192">
        <v>199</v>
      </c>
      <c r="P15" s="192">
        <v>201</v>
      </c>
      <c r="Q15" s="180">
        <v>201</v>
      </c>
      <c r="R15" s="192">
        <v>215</v>
      </c>
      <c r="S15" s="192">
        <v>224</v>
      </c>
      <c r="T15" s="192">
        <v>225</v>
      </c>
      <c r="U15" s="192">
        <v>230</v>
      </c>
      <c r="V15" s="192">
        <f>'England - Qtr'!S15+'Northern Ireland - Qtr'!S15+'Scotland - Qtr'!S15+'Wales - Qtr'!S15</f>
        <v>231.2</v>
      </c>
      <c r="W15" s="192">
        <f>'England - Qtr'!T15+'Northern Ireland - Qtr'!T15+'Scotland - Qtr'!T15+'Wales - Qtr'!T15</f>
        <v>231.2</v>
      </c>
      <c r="X15" s="192">
        <f>'England - Qtr'!U15+'Northern Ireland - Qtr'!U15+'Scotland - Qtr'!U15+'Wales - Qtr'!U15</f>
        <v>231.2</v>
      </c>
      <c r="Y15" s="192">
        <f>'England - Qtr'!V15+'Northern Ireland - Qtr'!V15+'Scotland - Qtr'!V15+'Wales - Qtr'!V15</f>
        <v>231.29999999999995</v>
      </c>
      <c r="Z15" s="192">
        <f>'England - Qtr'!W15+'Northern Ireland - Qtr'!W15+'Scotland - Qtr'!W15+'Wales - Qtr'!W15</f>
        <v>256.76</v>
      </c>
      <c r="AA15" s="192">
        <f>'England - Qtr'!X15+'Northern Ireland - Qtr'!X15+'Scotland - Qtr'!X15+'Wales - Qtr'!X15</f>
        <v>257.33</v>
      </c>
      <c r="AB15" s="192">
        <f>'England - Qtr'!Y15+'Northern Ireland - Qtr'!Y15+'Scotland - Qtr'!Y15+'Wales - Qtr'!Y15</f>
        <v>257.33</v>
      </c>
      <c r="AC15" s="192">
        <f>'England - Qtr'!Z15+'Northern Ireland - Qtr'!Z15+'Scotland - Qtr'!Z15+'Wales - Qtr'!Z15</f>
        <v>257.33</v>
      </c>
      <c r="AD15" s="192">
        <f>'England - Qtr'!AA15+'Northern Ireland - Qtr'!AA15+'Scotland - Qtr'!AA15+'Wales - Qtr'!AA15</f>
        <v>245.48999999999998</v>
      </c>
      <c r="AE15" s="192">
        <f>'England - Qtr'!AB15+'Northern Ireland - Qtr'!AB15+'Scotland - Qtr'!AB15+'Wales - Qtr'!AB15</f>
        <v>245.48999999999998</v>
      </c>
      <c r="AF15" s="192">
        <f>'England - Qtr'!AC15+'Northern Ireland - Qtr'!AC15+'Scotland - Qtr'!AC15+'Wales - Qtr'!AC15</f>
        <v>245.48999999999998</v>
      </c>
      <c r="AG15" s="192">
        <f>'England - Qtr'!AD15+'Northern Ireland - Qtr'!AD15+'Scotland - Qtr'!AD15+'Wales - Qtr'!AD15</f>
        <v>245.48999999999998</v>
      </c>
      <c r="AH15" s="192">
        <f>'England - Qtr'!AE15+'Northern Ireland - Qtr'!AE15+'Scotland - Qtr'!AE15+'Wales - Qtr'!AE15</f>
        <v>246.51</v>
      </c>
      <c r="AI15" s="192">
        <f>'England - Qtr'!AF15+'Northern Ireland - Qtr'!AF15+'Scotland - Qtr'!AF15+'Wales - Qtr'!AF15</f>
        <v>246.51</v>
      </c>
      <c r="AJ15" s="192">
        <f>'England - Qtr'!AG15+'Northern Ireland - Qtr'!AG15+'Scotland - Qtr'!AG15+'Wales - Qtr'!AG15</f>
        <v>246.51</v>
      </c>
      <c r="AK15" s="192">
        <f>'England - Qtr'!AH15+'Northern Ireland - Qtr'!AH15+'Scotland - Qtr'!AH15+'Wales - Qtr'!AH15</f>
        <v>246.51</v>
      </c>
      <c r="AL15" s="192">
        <f>'England - Qtr'!AI15+'Northern Ireland - Qtr'!AI15+'Scotland - Qtr'!AI15+'Wales - Qtr'!AI15</f>
        <v>246.51</v>
      </c>
      <c r="AM15" s="192">
        <f>'England - Qtr'!AJ15+'Northern Ireland - Qtr'!AJ15+'Scotland - Qtr'!AJ15+'Wales - Qtr'!AJ15</f>
        <v>246.51</v>
      </c>
      <c r="AN15" s="192">
        <f>'England - Qtr'!AK15+'Northern Ireland - Qtr'!AK15+'Scotland - Qtr'!AK15+'Wales - Qtr'!AK15</f>
        <v>246.51</v>
      </c>
      <c r="AO15" s="192">
        <f>'England - Qtr'!AL15+'Northern Ireland - Qtr'!AL15+'Scotland - Qtr'!AL15+'Wales - Qtr'!AL15</f>
        <v>246.51</v>
      </c>
      <c r="AP15" s="192">
        <f>'England - Qtr'!AM15+'Northern Ireland - Qtr'!AM15+'Scotland - Qtr'!AM15+'Wales - Qtr'!AM15</f>
        <v>246.51</v>
      </c>
      <c r="AQ15" s="192">
        <f>'England - Qtr'!AN15+'Northern Ireland - Qtr'!AN15+'Scotland - Qtr'!AN15+'Wales - Qtr'!AN15</f>
        <v>246.51</v>
      </c>
      <c r="AR15" s="192">
        <f>'England - Qtr'!AO15+'Northern Ireland - Qtr'!AO15+'Scotland - Qtr'!AO15+'Wales - Qtr'!AO15</f>
        <v>246.51</v>
      </c>
      <c r="AS15" s="192">
        <f>'England - Qtr'!AP15+'Northern Ireland - Qtr'!AP15+'Scotland - Qtr'!AP15+'Wales - Qtr'!AP15</f>
        <v>246.51</v>
      </c>
      <c r="AT15" s="192">
        <f>'England - Qtr'!AQ15+'Northern Ireland - Qtr'!AQ15+'Scotland - Qtr'!AQ15+'Wales - Qtr'!AQ15</f>
        <v>246.51</v>
      </c>
      <c r="AU15" s="194">
        <f>'England - Qtr'!AR15+'Northern Ireland - Qtr'!AR15+'Scotland - Qtr'!AR15+'Wales - Qtr'!AR15</f>
        <v>246.51</v>
      </c>
      <c r="AV15" s="194">
        <f>'England - Qtr'!AS15+'Northern Ireland - Qtr'!AS15+'Scotland - Qtr'!AS15+'Wales - Qtr'!AS15</f>
        <v>246.51</v>
      </c>
      <c r="AW15" s="106"/>
    </row>
    <row r="16" spans="1:49" s="53" customFormat="1" ht="20.149999999999999" customHeight="1" x14ac:dyDescent="0.25">
      <c r="A16" s="267" t="s">
        <v>53</v>
      </c>
      <c r="B16" s="192">
        <v>413</v>
      </c>
      <c r="C16" s="192">
        <v>413</v>
      </c>
      <c r="D16" s="192">
        <v>413</v>
      </c>
      <c r="E16" s="192">
        <v>413</v>
      </c>
      <c r="F16" s="192">
        <v>422</v>
      </c>
      <c r="G16" s="192">
        <v>422</v>
      </c>
      <c r="H16" s="192">
        <v>422</v>
      </c>
      <c r="I16" s="192">
        <v>502</v>
      </c>
      <c r="J16" s="192">
        <v>499</v>
      </c>
      <c r="K16" s="192">
        <v>499</v>
      </c>
      <c r="L16" s="192">
        <v>499</v>
      </c>
      <c r="M16" s="194">
        <v>513</v>
      </c>
      <c r="N16" s="192">
        <v>538</v>
      </c>
      <c r="O16" s="192">
        <v>545</v>
      </c>
      <c r="P16" s="192">
        <v>545</v>
      </c>
      <c r="Q16" s="180">
        <v>545</v>
      </c>
      <c r="R16" s="192">
        <v>595</v>
      </c>
      <c r="S16" s="192">
        <v>621</v>
      </c>
      <c r="T16" s="192">
        <v>629</v>
      </c>
      <c r="U16" s="192">
        <v>680</v>
      </c>
      <c r="V16" s="192">
        <f>'England - Qtr'!S16+'Northern Ireland - Qtr'!S16+'Scotland - Qtr'!S16+'Wales - Qtr'!S16</f>
        <v>830.44</v>
      </c>
      <c r="W16" s="192">
        <f>'England - Qtr'!T16+'Northern Ireland - Qtr'!T16+'Scotland - Qtr'!T16+'Wales - Qtr'!T16</f>
        <v>839.44</v>
      </c>
      <c r="X16" s="192">
        <f>'England - Qtr'!U16+'Northern Ireland - Qtr'!U16+'Scotland - Qtr'!U16+'Wales - Qtr'!U16</f>
        <v>907.44</v>
      </c>
      <c r="Y16" s="192">
        <f>'England - Qtr'!V16+'Northern Ireland - Qtr'!V16+'Scotland - Qtr'!V16+'Wales - Qtr'!V16</f>
        <v>929.94</v>
      </c>
      <c r="Z16" s="192">
        <f>'England - Qtr'!W16+'Northern Ireland - Qtr'!W16+'Scotland - Qtr'!W16+'Wales - Qtr'!W16</f>
        <v>939.29000000000008</v>
      </c>
      <c r="AA16" s="192">
        <f>'England - Qtr'!X16+'Northern Ireland - Qtr'!X16+'Scotland - Qtr'!X16+'Wales - Qtr'!X16</f>
        <v>939.29000000000008</v>
      </c>
      <c r="AB16" s="192">
        <f>'England - Qtr'!Y16+'Northern Ireland - Qtr'!Y16+'Scotland - Qtr'!Y16+'Wales - Qtr'!Y16</f>
        <v>988.29000000000008</v>
      </c>
      <c r="AC16" s="192">
        <f>'England - Qtr'!Z16+'Northern Ireland - Qtr'!Z16+'Scotland - Qtr'!Z16+'Wales - Qtr'!Z16</f>
        <v>1028.29</v>
      </c>
      <c r="AD16" s="192">
        <f>'England - Qtr'!AA16+'Northern Ireland - Qtr'!AA16+'Scotland - Qtr'!AA16+'Wales - Qtr'!AA16</f>
        <v>1077.0800000000002</v>
      </c>
      <c r="AE16" s="192">
        <f>'England - Qtr'!AB16+'Northern Ireland - Qtr'!AB16+'Scotland - Qtr'!AB16+'Wales - Qtr'!AB16</f>
        <v>1077.0800000000002</v>
      </c>
      <c r="AF16" s="192">
        <f>'England - Qtr'!AC16+'Northern Ireland - Qtr'!AC16+'Scotland - Qtr'!AC16+'Wales - Qtr'!AC16</f>
        <v>1077.0800000000002</v>
      </c>
      <c r="AG16" s="192">
        <f>'England - Qtr'!AD16+'Northern Ireland - Qtr'!AD16+'Scotland - Qtr'!AD16+'Wales - Qtr'!AD16</f>
        <v>1090.93</v>
      </c>
      <c r="AH16" s="192">
        <f>'England - Qtr'!AE16+'Northern Ireland - Qtr'!AE16+'Scotland - Qtr'!AE16+'Wales - Qtr'!AE16</f>
        <v>1136.54</v>
      </c>
      <c r="AI16" s="192">
        <f>'England - Qtr'!AF16+'Northern Ireland - Qtr'!AF16+'Scotland - Qtr'!AF16+'Wales - Qtr'!AF16</f>
        <v>1136.54</v>
      </c>
      <c r="AJ16" s="192">
        <f>'England - Qtr'!AG16+'Northern Ireland - Qtr'!AG16+'Scotland - Qtr'!AG16+'Wales - Qtr'!AG16</f>
        <v>1136.54</v>
      </c>
      <c r="AK16" s="192">
        <f>'England - Qtr'!AH16+'Northern Ireland - Qtr'!AH16+'Scotland - Qtr'!AH16+'Wales - Qtr'!AH16</f>
        <v>1136.54</v>
      </c>
      <c r="AL16" s="192">
        <f>'England - Qtr'!AI16+'Northern Ireland - Qtr'!AI16+'Scotland - Qtr'!AI16+'Wales - Qtr'!AI16</f>
        <v>1161.01</v>
      </c>
      <c r="AM16" s="192">
        <f>'England - Qtr'!AJ16+'Northern Ireland - Qtr'!AJ16+'Scotland - Qtr'!AJ16+'Wales - Qtr'!AJ16</f>
        <v>1161.01</v>
      </c>
      <c r="AN16" s="192">
        <f>'England - Qtr'!AK16+'Northern Ireland - Qtr'!AK16+'Scotland - Qtr'!AK16+'Wales - Qtr'!AK16</f>
        <v>1149.71</v>
      </c>
      <c r="AO16" s="192">
        <f>'England - Qtr'!AL16+'Northern Ireland - Qtr'!AL16+'Scotland - Qtr'!AL16+'Wales - Qtr'!AL16</f>
        <v>1321.4399999999998</v>
      </c>
      <c r="AP16" s="192">
        <f>'England - Qtr'!AM16+'Northern Ireland - Qtr'!AM16+'Scotland - Qtr'!AM16+'Wales - Qtr'!AM16</f>
        <v>1362.26</v>
      </c>
      <c r="AQ16" s="192">
        <f>'England - Qtr'!AN16+'Northern Ireland - Qtr'!AN16+'Scotland - Qtr'!AN16+'Wales - Qtr'!AN16</f>
        <v>1362.26</v>
      </c>
      <c r="AR16" s="192">
        <f>'England - Qtr'!AO16+'Northern Ireland - Qtr'!AO16+'Scotland - Qtr'!AO16+'Wales - Qtr'!AO16</f>
        <v>1412.1599999999999</v>
      </c>
      <c r="AS16" s="192">
        <f>'England - Qtr'!AP16+'Northern Ireland - Qtr'!AP16+'Scotland - Qtr'!AP16+'Wales - Qtr'!AP16</f>
        <v>1446.9399999999998</v>
      </c>
      <c r="AT16" s="192">
        <f>'England - Qtr'!AQ16+'Northern Ireland - Qtr'!AQ16+'Scotland - Qtr'!AQ16+'Wales - Qtr'!AQ16</f>
        <v>1466.9299999999998</v>
      </c>
      <c r="AU16" s="194">
        <f>'England - Qtr'!AR16+'Northern Ireland - Qtr'!AR16+'Scotland - Qtr'!AR16+'Wales - Qtr'!AR16</f>
        <v>1466.9299999999998</v>
      </c>
      <c r="AV16" s="194">
        <f>'England - Qtr'!AS16+'Northern Ireland - Qtr'!AS16+'Scotland - Qtr'!AS16+'Wales - Qtr'!AS16</f>
        <v>1466.9299999999998</v>
      </c>
      <c r="AW16" s="106"/>
    </row>
    <row r="17" spans="1:51" s="53" customFormat="1" ht="20.149999999999999" customHeight="1" x14ac:dyDescent="0.25">
      <c r="A17" s="267" t="s">
        <v>122</v>
      </c>
      <c r="B17" s="192">
        <v>111</v>
      </c>
      <c r="C17" s="192">
        <v>111</v>
      </c>
      <c r="D17" s="192">
        <v>111</v>
      </c>
      <c r="E17" s="192">
        <v>111</v>
      </c>
      <c r="F17" s="192">
        <v>111</v>
      </c>
      <c r="G17" s="192">
        <v>111</v>
      </c>
      <c r="H17" s="192">
        <v>111</v>
      </c>
      <c r="I17" s="192">
        <v>111</v>
      </c>
      <c r="J17" s="192">
        <v>111</v>
      </c>
      <c r="K17" s="192">
        <v>111</v>
      </c>
      <c r="L17" s="192">
        <v>111</v>
      </c>
      <c r="M17" s="194">
        <v>111</v>
      </c>
      <c r="N17" s="192">
        <v>111</v>
      </c>
      <c r="O17" s="192">
        <v>111</v>
      </c>
      <c r="P17" s="192">
        <v>111</v>
      </c>
      <c r="Q17" s="180">
        <v>111</v>
      </c>
      <c r="R17" s="192">
        <v>111</v>
      </c>
      <c r="S17" s="192">
        <v>111</v>
      </c>
      <c r="T17" s="192">
        <v>111</v>
      </c>
      <c r="U17" s="192">
        <v>111</v>
      </c>
      <c r="V17" s="192">
        <f>'England - Qtr'!S17+'Northern Ireland - Qtr'!S17+'Scotland - Qtr'!S17+'Wales - Qtr'!S17</f>
        <v>110.52</v>
      </c>
      <c r="W17" s="192">
        <f>'England - Qtr'!T17+'Northern Ireland - Qtr'!T17+'Scotland - Qtr'!T17+'Wales - Qtr'!T17</f>
        <v>110.52</v>
      </c>
      <c r="X17" s="192">
        <f>'England - Qtr'!U17+'Northern Ireland - Qtr'!U17+'Scotland - Qtr'!U17+'Wales - Qtr'!U17</f>
        <v>110.52</v>
      </c>
      <c r="Y17" s="192">
        <f>'England - Qtr'!V17+'Northern Ireland - Qtr'!V17+'Scotland - Qtr'!V17+'Wales - Qtr'!V17</f>
        <v>110.52</v>
      </c>
      <c r="Z17" s="192">
        <f>'England - Qtr'!W17+'Northern Ireland - Qtr'!W17+'Scotland - Qtr'!W17+'Wales - Qtr'!W17</f>
        <v>129.32</v>
      </c>
      <c r="AA17" s="192">
        <f>'England - Qtr'!X17+'Northern Ireland - Qtr'!X17+'Scotland - Qtr'!X17+'Wales - Qtr'!X17</f>
        <v>129.32</v>
      </c>
      <c r="AB17" s="192">
        <f>'England - Qtr'!Y17+'Northern Ireland - Qtr'!Y17+'Scotland - Qtr'!Y17+'Wales - Qtr'!Y17</f>
        <v>129.32</v>
      </c>
      <c r="AC17" s="192">
        <f>'England - Qtr'!Z17+'Northern Ireland - Qtr'!Z17+'Scotland - Qtr'!Z17+'Wales - Qtr'!Z17</f>
        <v>129.32</v>
      </c>
      <c r="AD17" s="192">
        <f>'England - Qtr'!AA17+'Northern Ireland - Qtr'!AA17+'Scotland - Qtr'!AA17+'Wales - Qtr'!AA17</f>
        <v>129.32</v>
      </c>
      <c r="AE17" s="192">
        <f>'England - Qtr'!AB17+'Northern Ireland - Qtr'!AB17+'Scotland - Qtr'!AB17+'Wales - Qtr'!AB17</f>
        <v>129.32</v>
      </c>
      <c r="AF17" s="192">
        <f>'England - Qtr'!AC17+'Northern Ireland - Qtr'!AC17+'Scotland - Qtr'!AC17+'Wales - Qtr'!AC17</f>
        <v>129.32</v>
      </c>
      <c r="AG17" s="192">
        <f>'England - Qtr'!AD17+'Northern Ireland - Qtr'!AD17+'Scotland - Qtr'!AD17+'Wales - Qtr'!AD17</f>
        <v>129.32</v>
      </c>
      <c r="AH17" s="192">
        <f>'England - Qtr'!AE17+'Northern Ireland - Qtr'!AE17+'Scotland - Qtr'!AE17+'Wales - Qtr'!AE17</f>
        <v>129.32</v>
      </c>
      <c r="AI17" s="192">
        <f>'England - Qtr'!AF17+'Northern Ireland - Qtr'!AF17+'Scotland - Qtr'!AF17+'Wales - Qtr'!AF17</f>
        <v>129.32</v>
      </c>
      <c r="AJ17" s="192">
        <f>'England - Qtr'!AG17+'Northern Ireland - Qtr'!AG17+'Scotland - Qtr'!AG17+'Wales - Qtr'!AG17</f>
        <v>129.32</v>
      </c>
      <c r="AK17" s="192">
        <f>'England - Qtr'!AH17+'Northern Ireland - Qtr'!AH17+'Scotland - Qtr'!AH17+'Wales - Qtr'!AH17</f>
        <v>129.32</v>
      </c>
      <c r="AL17" s="192">
        <f>'England - Qtr'!AI17+'Northern Ireland - Qtr'!AI17+'Scotland - Qtr'!AI17+'Wales - Qtr'!AI17</f>
        <v>129.32</v>
      </c>
      <c r="AM17" s="192">
        <f>'England - Qtr'!AJ17+'Northern Ireland - Qtr'!AJ17+'Scotland - Qtr'!AJ17+'Wales - Qtr'!AJ17</f>
        <v>129.32</v>
      </c>
      <c r="AN17" s="192">
        <f>'England - Qtr'!AK17+'Northern Ireland - Qtr'!AK17+'Scotland - Qtr'!AK17+'Wales - Qtr'!AK17</f>
        <v>129.32</v>
      </c>
      <c r="AO17" s="192">
        <f>'England - Qtr'!AL17+'Northern Ireland - Qtr'!AL17+'Scotland - Qtr'!AL17+'Wales - Qtr'!AL17</f>
        <v>129.32</v>
      </c>
      <c r="AP17" s="192">
        <f>'England - Qtr'!AM17+'Northern Ireland - Qtr'!AM17+'Scotland - Qtr'!AM17+'Wales - Qtr'!AM17</f>
        <v>129.32</v>
      </c>
      <c r="AQ17" s="192">
        <f>'England - Qtr'!AN17+'Northern Ireland - Qtr'!AN17+'Scotland - Qtr'!AN17+'Wales - Qtr'!AN17</f>
        <v>129.32</v>
      </c>
      <c r="AR17" s="192">
        <f>'England - Qtr'!AO17+'Northern Ireland - Qtr'!AO17+'Scotland - Qtr'!AO17+'Wales - Qtr'!AO17</f>
        <v>129.32</v>
      </c>
      <c r="AS17" s="192">
        <f>'England - Qtr'!AP17+'Northern Ireland - Qtr'!AP17+'Scotland - Qtr'!AP17+'Wales - Qtr'!AP17</f>
        <v>129.32</v>
      </c>
      <c r="AT17" s="192">
        <f>'England - Qtr'!AQ17+'Northern Ireland - Qtr'!AQ17+'Scotland - Qtr'!AQ17+'Wales - Qtr'!AQ17</f>
        <v>129.32</v>
      </c>
      <c r="AU17" s="194">
        <f>'England - Qtr'!AR17+'Northern Ireland - Qtr'!AR17+'Scotland - Qtr'!AR17+'Wales - Qtr'!AR17</f>
        <v>129.32</v>
      </c>
      <c r="AV17" s="194">
        <f>'England - Qtr'!AS17+'Northern Ireland - Qtr'!AS17+'Scotland - Qtr'!AS17+'Wales - Qtr'!AS17</f>
        <v>129.32</v>
      </c>
      <c r="AW17" s="106"/>
    </row>
    <row r="18" spans="1:51" s="53" customFormat="1" ht="20.149999999999999" customHeight="1" x14ac:dyDescent="0.25">
      <c r="A18" s="267" t="s">
        <v>39</v>
      </c>
      <c r="B18" s="192">
        <v>27</v>
      </c>
      <c r="C18" s="192">
        <v>27</v>
      </c>
      <c r="D18" s="192">
        <v>30</v>
      </c>
      <c r="E18" s="192">
        <v>30</v>
      </c>
      <c r="F18" s="192">
        <v>42</v>
      </c>
      <c r="G18" s="192">
        <v>46</v>
      </c>
      <c r="H18" s="192">
        <v>60</v>
      </c>
      <c r="I18" s="192">
        <v>74</v>
      </c>
      <c r="J18" s="192">
        <v>77</v>
      </c>
      <c r="K18" s="192">
        <v>90</v>
      </c>
      <c r="L18" s="192">
        <v>99</v>
      </c>
      <c r="M18" s="194">
        <v>121</v>
      </c>
      <c r="N18" s="192">
        <v>127</v>
      </c>
      <c r="O18" s="192">
        <v>133</v>
      </c>
      <c r="P18" s="192">
        <v>141</v>
      </c>
      <c r="Q18" s="180">
        <v>163</v>
      </c>
      <c r="R18" s="192">
        <v>191</v>
      </c>
      <c r="S18" s="192">
        <v>196</v>
      </c>
      <c r="T18" s="192">
        <v>210</v>
      </c>
      <c r="U18" s="192">
        <v>243</v>
      </c>
      <c r="V18" s="192">
        <f>'England - Qtr'!S18+'Northern Ireland - Qtr'!S18+'Scotland - Qtr'!S18+'Wales - Qtr'!S18</f>
        <v>265.51</v>
      </c>
      <c r="W18" s="192">
        <f>'England - Qtr'!T18+'Northern Ireland - Qtr'!T18+'Scotland - Qtr'!T18+'Wales - Qtr'!T18</f>
        <v>268.58000000000004</v>
      </c>
      <c r="X18" s="192">
        <f>'England - Qtr'!U18+'Northern Ireland - Qtr'!U18+'Scotland - Qtr'!U18+'Wales - Qtr'!U18</f>
        <v>301.88</v>
      </c>
      <c r="Y18" s="192">
        <f>'England - Qtr'!V18+'Northern Ireland - Qtr'!V18+'Scotland - Qtr'!V18+'Wales - Qtr'!V18</f>
        <v>335.74</v>
      </c>
      <c r="Z18" s="192">
        <f>'England - Qtr'!W18+'Northern Ireland - Qtr'!W18+'Scotland - Qtr'!W18+'Wales - Qtr'!W18</f>
        <v>372.42</v>
      </c>
      <c r="AA18" s="192">
        <f>'England - Qtr'!X18+'Northern Ireland - Qtr'!X18+'Scotland - Qtr'!X18+'Wales - Qtr'!X18</f>
        <v>378.3</v>
      </c>
      <c r="AB18" s="192">
        <f>'England - Qtr'!Y18+'Northern Ireland - Qtr'!Y18+'Scotland - Qtr'!Y18+'Wales - Qtr'!Y18</f>
        <v>399.45</v>
      </c>
      <c r="AC18" s="192">
        <f>'England - Qtr'!Z18+'Northern Ireland - Qtr'!Z18+'Scotland - Qtr'!Z18+'Wales - Qtr'!Z18</f>
        <v>454.38</v>
      </c>
      <c r="AD18" s="192">
        <f>'England - Qtr'!AA18+'Northern Ireland - Qtr'!AA18+'Scotland - Qtr'!AA18+'Wales - Qtr'!AA18</f>
        <v>481.36999999999995</v>
      </c>
      <c r="AE18" s="192">
        <f>'England - Qtr'!AB18+'Northern Ireland - Qtr'!AB18+'Scotland - Qtr'!AB18+'Wales - Qtr'!AB18</f>
        <v>484.78</v>
      </c>
      <c r="AF18" s="192">
        <f>'England - Qtr'!AC18+'Northern Ireland - Qtr'!AC18+'Scotland - Qtr'!AC18+'Wales - Qtr'!AC18</f>
        <v>495.28</v>
      </c>
      <c r="AG18" s="192">
        <f>'England - Qtr'!AD18+'Northern Ireland - Qtr'!AD18+'Scotland - Qtr'!AD18+'Wales - Qtr'!AD18</f>
        <v>507.44999999999993</v>
      </c>
      <c r="AH18" s="192">
        <f>'England - Qtr'!AE18+'Northern Ireland - Qtr'!AE18+'Scotland - Qtr'!AE18+'Wales - Qtr'!AE18</f>
        <v>525.55999999999995</v>
      </c>
      <c r="AI18" s="192">
        <f>'England - Qtr'!AF18+'Northern Ireland - Qtr'!AF18+'Scotland - Qtr'!AF18+'Wales - Qtr'!AF18</f>
        <v>525.55999999999995</v>
      </c>
      <c r="AJ18" s="192">
        <f>'England - Qtr'!AG18+'Northern Ireland - Qtr'!AG18+'Scotland - Qtr'!AG18+'Wales - Qtr'!AG18</f>
        <v>525.55999999999995</v>
      </c>
      <c r="AK18" s="192">
        <f>'England - Qtr'!AH18+'Northern Ireland - Qtr'!AH18+'Scotland - Qtr'!AH18+'Wales - Qtr'!AH18</f>
        <v>527.54999999999995</v>
      </c>
      <c r="AL18" s="192">
        <f>'England - Qtr'!AI18+'Northern Ireland - Qtr'!AI18+'Scotland - Qtr'!AI18+'Wales - Qtr'!AI18</f>
        <v>529.06000000000006</v>
      </c>
      <c r="AM18" s="192">
        <f>'England - Qtr'!AJ18+'Northern Ireland - Qtr'!AJ18+'Scotland - Qtr'!AJ18+'Wales - Qtr'!AJ18</f>
        <v>529.06000000000006</v>
      </c>
      <c r="AN18" s="192">
        <f>'England - Qtr'!AK18+'Northern Ireland - Qtr'!AK18+'Scotland - Qtr'!AK18+'Wales - Qtr'!AK18</f>
        <v>529.56000000000006</v>
      </c>
      <c r="AO18" s="192">
        <f>'England - Qtr'!AL18+'Northern Ireland - Qtr'!AL18+'Scotland - Qtr'!AL18+'Wales - Qtr'!AL18</f>
        <v>529.56000000000006</v>
      </c>
      <c r="AP18" s="192">
        <f>'England - Qtr'!AM18+'Northern Ireland - Qtr'!AM18+'Scotland - Qtr'!AM18+'Wales - Qtr'!AM18</f>
        <v>536.5</v>
      </c>
      <c r="AQ18" s="192">
        <f>'England - Qtr'!AN18+'Northern Ireland - Qtr'!AN18+'Scotland - Qtr'!AN18+'Wales - Qtr'!AN18</f>
        <v>536.5</v>
      </c>
      <c r="AR18" s="192">
        <f>'England - Qtr'!AO18+'Northern Ireland - Qtr'!AO18+'Scotland - Qtr'!AO18+'Wales - Qtr'!AO18</f>
        <v>537.93999999999994</v>
      </c>
      <c r="AS18" s="192">
        <f>'England - Qtr'!AP18+'Northern Ireland - Qtr'!AP18+'Scotland - Qtr'!AP18+'Wales - Qtr'!AP18</f>
        <v>538.16999999999996</v>
      </c>
      <c r="AT18" s="192">
        <f>'England - Qtr'!AQ18+'Northern Ireland - Qtr'!AQ18+'Scotland - Qtr'!AQ18+'Wales - Qtr'!AQ18</f>
        <v>539.79000000000008</v>
      </c>
      <c r="AU18" s="194">
        <f>'England - Qtr'!AR18+'Northern Ireland - Qtr'!AR18+'Scotland - Qtr'!AR18+'Wales - Qtr'!AR18</f>
        <v>539.79000000000008</v>
      </c>
      <c r="AV18" s="194">
        <f>'England - Qtr'!AS18+'Northern Ireland - Qtr'!AS18+'Scotland - Qtr'!AS18+'Wales - Qtr'!AS18</f>
        <v>540.79000000000008</v>
      </c>
      <c r="AW18" s="106"/>
    </row>
    <row r="19" spans="1:51" s="53" customFormat="1" ht="20.149999999999999" customHeight="1" x14ac:dyDescent="0.25">
      <c r="A19" s="267" t="s">
        <v>123</v>
      </c>
      <c r="B19" s="192">
        <v>319</v>
      </c>
      <c r="C19" s="192">
        <v>319</v>
      </c>
      <c r="D19" s="192">
        <v>319</v>
      </c>
      <c r="E19" s="192">
        <v>321</v>
      </c>
      <c r="F19" s="192">
        <v>321</v>
      </c>
      <c r="G19" s="192">
        <v>321</v>
      </c>
      <c r="H19" s="192">
        <v>324</v>
      </c>
      <c r="I19" s="192">
        <v>1164</v>
      </c>
      <c r="J19" s="192">
        <v>1148</v>
      </c>
      <c r="K19" s="192">
        <v>1153</v>
      </c>
      <c r="L19" s="192">
        <v>1156</v>
      </c>
      <c r="M19" s="194">
        <v>1166</v>
      </c>
      <c r="N19" s="192">
        <v>2124</v>
      </c>
      <c r="O19" s="192">
        <v>2773</v>
      </c>
      <c r="P19" s="192">
        <v>1955</v>
      </c>
      <c r="Q19" s="180">
        <v>1955</v>
      </c>
      <c r="R19" s="192">
        <v>2043</v>
      </c>
      <c r="S19" s="192">
        <v>2169</v>
      </c>
      <c r="T19" s="192">
        <v>2255</v>
      </c>
      <c r="U19" s="192">
        <v>2258</v>
      </c>
      <c r="V19" s="192">
        <f>'England - Qtr'!S19+'Northern Ireland - Qtr'!S19+'Scotland - Qtr'!S19+'Wales - Qtr'!S19</f>
        <v>2294.06</v>
      </c>
      <c r="W19" s="192">
        <f>'England - Qtr'!T19+'Northern Ireland - Qtr'!T19+'Scotland - Qtr'!T19+'Wales - Qtr'!T19</f>
        <v>2295.3999999999996</v>
      </c>
      <c r="X19" s="192">
        <f>'England - Qtr'!U19+'Northern Ireland - Qtr'!U19+'Scotland - Qtr'!U19+'Wales - Qtr'!U19</f>
        <v>2960.52</v>
      </c>
      <c r="Y19" s="192">
        <f>'England - Qtr'!V19+'Northern Ireland - Qtr'!V19+'Scotland - Qtr'!V19+'Wales - Qtr'!V19</f>
        <v>2604.0699999999997</v>
      </c>
      <c r="Z19" s="192">
        <f>'England - Qtr'!W19+'Northern Ireland - Qtr'!W19+'Scotland - Qtr'!W19+'Wales - Qtr'!W19</f>
        <v>2769.05</v>
      </c>
      <c r="AA19" s="192">
        <f>'England - Qtr'!X19+'Northern Ireland - Qtr'!X19+'Scotland - Qtr'!X19+'Wales - Qtr'!X19</f>
        <v>2769.9400000000005</v>
      </c>
      <c r="AB19" s="192">
        <f>'England - Qtr'!Y19+'Northern Ireland - Qtr'!Y19+'Scotland - Qtr'!Y19+'Wales - Qtr'!Y19</f>
        <v>2779.4700000000007</v>
      </c>
      <c r="AC19" s="192">
        <f>'England - Qtr'!Z19+'Northern Ireland - Qtr'!Z19+'Scotland - Qtr'!Z19+'Wales - Qtr'!Z19</f>
        <v>2833.5500000000006</v>
      </c>
      <c r="AD19" s="192">
        <f>'England - Qtr'!AA19+'Northern Ireland - Qtr'!AA19+'Scotland - Qtr'!AA19+'Wales - Qtr'!AA19</f>
        <v>2967.84</v>
      </c>
      <c r="AE19" s="192">
        <f>'England - Qtr'!AB19+'Northern Ireland - Qtr'!AB19+'Scotland - Qtr'!AB19+'Wales - Qtr'!AB19</f>
        <v>3020.1900000000005</v>
      </c>
      <c r="AF19" s="192">
        <f>'England - Qtr'!AC19+'Northern Ireland - Qtr'!AC19+'Scotland - Qtr'!AC19+'Wales - Qtr'!AC19</f>
        <v>3020.1900000000005</v>
      </c>
      <c r="AG19" s="192">
        <f>'England - Qtr'!AD19+'Northern Ireland - Qtr'!AD19+'Scotland - Qtr'!AD19+'Wales - Qtr'!AD19</f>
        <v>3020.1900000000005</v>
      </c>
      <c r="AH19" s="192">
        <f>'England - Qtr'!AE19+'Northern Ireland - Qtr'!AE19+'Scotland - Qtr'!AE19+'Wales - Qtr'!AE19</f>
        <v>3289.27</v>
      </c>
      <c r="AI19" s="192">
        <f>'England - Qtr'!AF19+'Northern Ireland - Qtr'!AF19+'Scotland - Qtr'!AF19+'Wales - Qtr'!AF19</f>
        <v>3731.27</v>
      </c>
      <c r="AJ19" s="192">
        <f>'England - Qtr'!AG19+'Northern Ireland - Qtr'!AG19+'Scotland - Qtr'!AG19+'Wales - Qtr'!AG19</f>
        <v>4463.2699999999995</v>
      </c>
      <c r="AK19" s="192">
        <f>'England - Qtr'!AH19+'Northern Ireland - Qtr'!AH19+'Scotland - Qtr'!AH19+'Wales - Qtr'!AH19</f>
        <v>4463.2699999999995</v>
      </c>
      <c r="AL19" s="192">
        <f>'England - Qtr'!AI19+'Northern Ireland - Qtr'!AI19+'Scotland - Qtr'!AI19+'Wales - Qtr'!AI19</f>
        <v>4519.26</v>
      </c>
      <c r="AM19" s="192">
        <f>'England - Qtr'!AJ19+'Northern Ireland - Qtr'!AJ19+'Scotland - Qtr'!AJ19+'Wales - Qtr'!AJ19</f>
        <v>4519.26</v>
      </c>
      <c r="AN19" s="192">
        <f>'England - Qtr'!AK19+'Northern Ireland - Qtr'!AK19+'Scotland - Qtr'!AK19+'Wales - Qtr'!AK19</f>
        <v>4519.26</v>
      </c>
      <c r="AO19" s="192">
        <f>'England - Qtr'!AL19+'Northern Ireland - Qtr'!AL19+'Scotland - Qtr'!AL19+'Wales - Qtr'!AL19</f>
        <v>4543.26</v>
      </c>
      <c r="AP19" s="192">
        <f>'England - Qtr'!AM19+'Northern Ireland - Qtr'!AM19+'Scotland - Qtr'!AM19+'Wales - Qtr'!AM19</f>
        <v>4552.05</v>
      </c>
      <c r="AQ19" s="192">
        <f>'England - Qtr'!AN19+'Northern Ireland - Qtr'!AN19+'Scotland - Qtr'!AN19+'Wales - Qtr'!AN19</f>
        <v>4552.05</v>
      </c>
      <c r="AR19" s="192">
        <f>'England - Qtr'!AO19+'Northern Ireland - Qtr'!AO19+'Scotland - Qtr'!AO19+'Wales - Qtr'!AO19</f>
        <v>4552.05</v>
      </c>
      <c r="AS19" s="192">
        <f>'England - Qtr'!AP19+'Northern Ireland - Qtr'!AP19+'Scotland - Qtr'!AP19+'Wales - Qtr'!AP19</f>
        <v>4552.5300000000007</v>
      </c>
      <c r="AT19" s="192">
        <f>'England - Qtr'!AQ19+'Northern Ireland - Qtr'!AQ19+'Scotland - Qtr'!AQ19+'Wales - Qtr'!AQ19</f>
        <v>4555.29</v>
      </c>
      <c r="AU19" s="194">
        <f>'England - Qtr'!AR19+'Northern Ireland - Qtr'!AR19+'Scotland - Qtr'!AR19+'Wales - Qtr'!AR19</f>
        <v>4555.8600000000006</v>
      </c>
      <c r="AV19" s="194">
        <f>'England - Qtr'!AS19+'Northern Ireland - Qtr'!AS19+'Scotland - Qtr'!AS19+'Wales - Qtr'!AS19</f>
        <v>4555.8600000000006</v>
      </c>
      <c r="AW19" s="106"/>
    </row>
    <row r="20" spans="1:51" s="53" customFormat="1" ht="20.149999999999999" customHeight="1" x14ac:dyDescent="0.25">
      <c r="A20" s="270" t="s">
        <v>106</v>
      </c>
      <c r="B20" s="193">
        <f>SUM(B8:B19)</f>
        <v>8609</v>
      </c>
      <c r="C20" s="193">
        <f>SUM(C8:C19)</f>
        <v>8732</v>
      </c>
      <c r="D20" s="193">
        <f t="shared" ref="D20:V20" si="0">SUM(D8:D19)</f>
        <v>9172</v>
      </c>
      <c r="E20" s="193">
        <f t="shared" si="0"/>
        <v>9256</v>
      </c>
      <c r="F20" s="193">
        <f t="shared" si="0"/>
        <v>9554</v>
      </c>
      <c r="G20" s="193">
        <f t="shared" si="0"/>
        <v>9949</v>
      </c>
      <c r="H20" s="193">
        <f t="shared" si="0"/>
        <v>10514</v>
      </c>
      <c r="I20" s="193">
        <f t="shared" si="0"/>
        <v>12382</v>
      </c>
      <c r="J20" s="193">
        <f t="shared" si="0"/>
        <v>13378</v>
      </c>
      <c r="K20" s="193">
        <f t="shared" si="0"/>
        <v>14165</v>
      </c>
      <c r="L20" s="193">
        <f t="shared" si="0"/>
        <v>14917</v>
      </c>
      <c r="M20" s="193">
        <f t="shared" si="0"/>
        <v>15651</v>
      </c>
      <c r="N20" s="181">
        <f t="shared" si="0"/>
        <v>18253</v>
      </c>
      <c r="O20" s="181">
        <f t="shared" si="0"/>
        <v>19667</v>
      </c>
      <c r="P20" s="181">
        <f t="shared" si="0"/>
        <v>19470</v>
      </c>
      <c r="Q20" s="181">
        <f t="shared" si="0"/>
        <v>19961</v>
      </c>
      <c r="R20" s="181">
        <f>SUM(R8:R19)</f>
        <v>22348</v>
      </c>
      <c r="S20" s="181">
        <f t="shared" si="0"/>
        <v>23337</v>
      </c>
      <c r="T20" s="181">
        <f t="shared" si="0"/>
        <v>24242</v>
      </c>
      <c r="U20" s="181">
        <f t="shared" si="0"/>
        <v>24921</v>
      </c>
      <c r="V20" s="181">
        <f t="shared" si="0"/>
        <v>27884.12</v>
      </c>
      <c r="W20" s="181">
        <f t="shared" ref="W20:AC20" si="1">SUM(W8:W19)</f>
        <v>28603.760000000002</v>
      </c>
      <c r="X20" s="181">
        <f t="shared" si="1"/>
        <v>30058.39</v>
      </c>
      <c r="Y20" s="181">
        <f t="shared" si="1"/>
        <v>30965.77</v>
      </c>
      <c r="Z20" s="181">
        <f t="shared" si="1"/>
        <v>32751.53</v>
      </c>
      <c r="AA20" s="181">
        <f t="shared" si="1"/>
        <v>33401.310000000005</v>
      </c>
      <c r="AB20" s="181">
        <f t="shared" si="1"/>
        <v>34434.130000000005</v>
      </c>
      <c r="AC20" s="181">
        <f t="shared" si="1"/>
        <v>35650.740000000005</v>
      </c>
      <c r="AD20" s="181">
        <f t="shared" ref="AD20:AJ20" si="2">SUM(AD8:AD19)</f>
        <v>37446.910000000003</v>
      </c>
      <c r="AE20" s="181">
        <f t="shared" si="2"/>
        <v>38228.920000000006</v>
      </c>
      <c r="AF20" s="181">
        <f t="shared" si="2"/>
        <v>39150.76</v>
      </c>
      <c r="AG20" s="181">
        <f t="shared" si="2"/>
        <v>40292.559999999998</v>
      </c>
      <c r="AH20" s="181">
        <f t="shared" si="2"/>
        <v>41976.75</v>
      </c>
      <c r="AI20" s="181">
        <f t="shared" si="2"/>
        <v>42687.99</v>
      </c>
      <c r="AJ20" s="181">
        <f t="shared" si="2"/>
        <v>43804.65</v>
      </c>
      <c r="AK20" s="181">
        <f t="shared" ref="AK20:AV20" si="3">SUM(AK8:AK19)</f>
        <v>44128.26</v>
      </c>
      <c r="AL20" s="181">
        <f t="shared" si="3"/>
        <v>44783.23</v>
      </c>
      <c r="AM20" s="181">
        <f t="shared" si="3"/>
        <v>45683.49</v>
      </c>
      <c r="AN20" s="181">
        <f t="shared" si="3"/>
        <v>46352.13</v>
      </c>
      <c r="AO20" s="181">
        <f t="shared" si="3"/>
        <v>46831.92</v>
      </c>
      <c r="AP20" s="181">
        <f t="shared" si="3"/>
        <v>47159.850000000006</v>
      </c>
      <c r="AQ20" s="181">
        <f t="shared" si="3"/>
        <v>47458.920000000006</v>
      </c>
      <c r="AR20" s="181">
        <f t="shared" si="3"/>
        <v>47599.890000000007</v>
      </c>
      <c r="AS20" s="181">
        <f t="shared" si="3"/>
        <v>47813.439999999995</v>
      </c>
      <c r="AT20" s="181">
        <f t="shared" si="3"/>
        <v>47998.01</v>
      </c>
      <c r="AU20" s="181">
        <f t="shared" si="3"/>
        <v>48423.75</v>
      </c>
      <c r="AV20" s="181">
        <f t="shared" si="3"/>
        <v>49032.700000000004</v>
      </c>
    </row>
    <row r="21" spans="1:51" s="53" customFormat="1" ht="20.149999999999999" customHeight="1" x14ac:dyDescent="0.25">
      <c r="A21" s="267" t="s">
        <v>124</v>
      </c>
      <c r="B21" s="194">
        <v>278</v>
      </c>
      <c r="C21" s="194">
        <v>278</v>
      </c>
      <c r="D21" s="194">
        <v>278</v>
      </c>
      <c r="E21" s="194">
        <v>278</v>
      </c>
      <c r="F21" s="194">
        <v>353</v>
      </c>
      <c r="G21" s="194">
        <v>353</v>
      </c>
      <c r="H21" s="194">
        <v>353</v>
      </c>
      <c r="I21" s="194">
        <v>353</v>
      </c>
      <c r="J21" s="194">
        <v>208</v>
      </c>
      <c r="K21" s="194">
        <v>208</v>
      </c>
      <c r="L21" s="194">
        <v>208</v>
      </c>
      <c r="M21" s="194">
        <v>208</v>
      </c>
      <c r="N21" s="182">
        <v>39</v>
      </c>
      <c r="O21" s="182">
        <v>39</v>
      </c>
      <c r="P21" s="182">
        <v>39</v>
      </c>
      <c r="Q21" s="182">
        <v>39</v>
      </c>
      <c r="R21" s="182">
        <v>14</v>
      </c>
      <c r="S21" s="182">
        <v>14</v>
      </c>
      <c r="T21" s="182">
        <v>14</v>
      </c>
      <c r="U21" s="182">
        <v>14</v>
      </c>
      <c r="V21" s="182">
        <v>21</v>
      </c>
      <c r="W21" s="182">
        <v>21</v>
      </c>
      <c r="X21" s="182">
        <v>21</v>
      </c>
      <c r="Y21" s="182">
        <v>21</v>
      </c>
      <c r="Z21" s="182">
        <v>13</v>
      </c>
      <c r="AA21" s="182">
        <v>13</v>
      </c>
      <c r="AB21" s="182">
        <v>13</v>
      </c>
      <c r="AC21" s="182">
        <v>13</v>
      </c>
      <c r="AD21" s="182">
        <v>6</v>
      </c>
      <c r="AE21" s="182">
        <v>6</v>
      </c>
      <c r="AF21" s="182">
        <v>6</v>
      </c>
      <c r="AG21" s="182">
        <v>6</v>
      </c>
      <c r="AH21" s="182">
        <v>0</v>
      </c>
      <c r="AI21" s="182">
        <v>0</v>
      </c>
      <c r="AJ21" s="182">
        <v>0</v>
      </c>
      <c r="AK21" s="182">
        <v>0</v>
      </c>
      <c r="AL21" s="182">
        <v>0</v>
      </c>
      <c r="AM21" s="182">
        <v>0</v>
      </c>
      <c r="AN21" s="182">
        <v>0</v>
      </c>
      <c r="AO21" s="182">
        <v>0</v>
      </c>
      <c r="AP21" s="182">
        <v>0</v>
      </c>
      <c r="AQ21" s="182">
        <v>0</v>
      </c>
      <c r="AR21" s="182">
        <v>0</v>
      </c>
      <c r="AS21" s="182">
        <v>0</v>
      </c>
      <c r="AT21" s="182">
        <v>0</v>
      </c>
      <c r="AU21" s="182">
        <v>0</v>
      </c>
      <c r="AV21" s="182">
        <v>0</v>
      </c>
    </row>
    <row r="22" spans="1:51" s="53" customFormat="1" ht="20.149999999999999" customHeight="1" x14ac:dyDescent="0.25">
      <c r="A22" s="103"/>
      <c r="B22" s="183"/>
      <c r="C22" s="180"/>
      <c r="D22" s="180"/>
      <c r="E22" s="180"/>
      <c r="F22" s="180"/>
      <c r="G22" s="180"/>
      <c r="H22" s="192"/>
      <c r="I22" s="180"/>
      <c r="J22" s="180"/>
      <c r="K22" s="180"/>
      <c r="L22" s="186"/>
      <c r="M22" s="186"/>
      <c r="N22" s="180"/>
      <c r="O22" s="180"/>
      <c r="P22" s="180"/>
      <c r="Q22" s="180"/>
      <c r="R22" s="180"/>
      <c r="S22" s="180"/>
      <c r="T22" s="180"/>
      <c r="U22" s="180"/>
      <c r="V22" s="180"/>
      <c r="W22" s="180"/>
      <c r="X22" s="180"/>
      <c r="Y22" s="180"/>
      <c r="Z22" s="180"/>
      <c r="AA22" s="180"/>
      <c r="AB22" s="180"/>
      <c r="AC22" s="180"/>
      <c r="AD22" s="196"/>
      <c r="AE22" s="180"/>
      <c r="AF22" s="180"/>
      <c r="AG22" s="180"/>
      <c r="AH22" s="180"/>
      <c r="AI22" s="180"/>
      <c r="AJ22" s="180"/>
      <c r="AK22" s="180"/>
      <c r="AL22" s="180"/>
      <c r="AM22" s="180"/>
      <c r="AN22" s="180"/>
      <c r="AO22" s="180"/>
      <c r="AP22" s="180"/>
      <c r="AQ22" s="180"/>
      <c r="AR22" s="180"/>
      <c r="AS22" s="180"/>
      <c r="AT22" s="180"/>
      <c r="AU22" s="180"/>
      <c r="AV22" s="180"/>
    </row>
    <row r="23" spans="1:51" s="53" customFormat="1" ht="45" customHeight="1" x14ac:dyDescent="0.25">
      <c r="A23" s="297" t="s">
        <v>271</v>
      </c>
      <c r="B23" s="298" t="s">
        <v>153</v>
      </c>
      <c r="C23" s="298" t="s">
        <v>154</v>
      </c>
      <c r="D23" s="298" t="s">
        <v>155</v>
      </c>
      <c r="E23" s="298" t="s">
        <v>156</v>
      </c>
      <c r="F23" s="298" t="s">
        <v>157</v>
      </c>
      <c r="G23" s="298" t="s">
        <v>158</v>
      </c>
      <c r="H23" s="298" t="s">
        <v>159</v>
      </c>
      <c r="I23" s="298" t="s">
        <v>160</v>
      </c>
      <c r="J23" s="298" t="s">
        <v>161</v>
      </c>
      <c r="K23" s="298" t="s">
        <v>162</v>
      </c>
      <c r="L23" s="298" t="s">
        <v>163</v>
      </c>
      <c r="M23" s="298" t="s">
        <v>164</v>
      </c>
      <c r="N23" s="299" t="s">
        <v>165</v>
      </c>
      <c r="O23" s="299" t="s">
        <v>166</v>
      </c>
      <c r="P23" s="299" t="s">
        <v>167</v>
      </c>
      <c r="Q23" s="299" t="s">
        <v>168</v>
      </c>
      <c r="R23" s="299" t="s">
        <v>169</v>
      </c>
      <c r="S23" s="299" t="s">
        <v>170</v>
      </c>
      <c r="T23" s="299" t="s">
        <v>171</v>
      </c>
      <c r="U23" s="299" t="s">
        <v>172</v>
      </c>
      <c r="V23" s="299" t="s">
        <v>173</v>
      </c>
      <c r="W23" s="299" t="s">
        <v>174</v>
      </c>
      <c r="X23" s="299" t="s">
        <v>175</v>
      </c>
      <c r="Y23" s="299" t="s">
        <v>176</v>
      </c>
      <c r="Z23" s="299" t="s">
        <v>177</v>
      </c>
      <c r="AA23" s="299" t="s">
        <v>178</v>
      </c>
      <c r="AB23" s="299" t="s">
        <v>179</v>
      </c>
      <c r="AC23" s="299" t="s">
        <v>180</v>
      </c>
      <c r="AD23" s="299" t="s">
        <v>181</v>
      </c>
      <c r="AE23" s="299" t="s">
        <v>182</v>
      </c>
      <c r="AF23" s="299" t="s">
        <v>183</v>
      </c>
      <c r="AG23" s="299" t="s">
        <v>184</v>
      </c>
      <c r="AH23" s="299" t="s">
        <v>185</v>
      </c>
      <c r="AI23" s="299" t="s">
        <v>186</v>
      </c>
      <c r="AJ23" s="299" t="s">
        <v>187</v>
      </c>
      <c r="AK23" s="299" t="s">
        <v>188</v>
      </c>
      <c r="AL23" s="299" t="s">
        <v>189</v>
      </c>
      <c r="AM23" s="299" t="s">
        <v>190</v>
      </c>
      <c r="AN23" s="299" t="s">
        <v>191</v>
      </c>
      <c r="AO23" s="299" t="s">
        <v>192</v>
      </c>
      <c r="AP23" s="299" t="s">
        <v>193</v>
      </c>
      <c r="AQ23" s="299" t="s">
        <v>194</v>
      </c>
      <c r="AR23" s="341" t="s">
        <v>195</v>
      </c>
      <c r="AS23" s="341" t="s">
        <v>196</v>
      </c>
      <c r="AT23" s="341" t="s">
        <v>197</v>
      </c>
      <c r="AU23" s="341" t="s">
        <v>198</v>
      </c>
      <c r="AV23" s="341" t="s">
        <v>338</v>
      </c>
      <c r="AW23" s="306"/>
    </row>
    <row r="24" spans="1:51" s="53" customFormat="1" ht="20.149999999999999" customHeight="1" x14ac:dyDescent="0.25">
      <c r="A24" s="267" t="s">
        <v>125</v>
      </c>
      <c r="B24" s="192">
        <v>1757.35</v>
      </c>
      <c r="C24" s="192">
        <v>1198.51</v>
      </c>
      <c r="D24" s="192">
        <v>1933.71</v>
      </c>
      <c r="E24" s="192">
        <v>2336.4</v>
      </c>
      <c r="F24" s="192">
        <v>2396.5700000000002</v>
      </c>
      <c r="G24" s="192">
        <v>2492.2399999999998</v>
      </c>
      <c r="H24" s="192">
        <v>1914.76</v>
      </c>
      <c r="I24" s="192">
        <v>4010.38</v>
      </c>
      <c r="J24" s="192">
        <v>3565.23</v>
      </c>
      <c r="K24" s="192">
        <v>2241.98</v>
      </c>
      <c r="L24" s="192">
        <v>2647.5</v>
      </c>
      <c r="M24" s="194">
        <v>3789.24</v>
      </c>
      <c r="N24" s="192">
        <v>3974.46</v>
      </c>
      <c r="O24" s="192">
        <v>3873.58</v>
      </c>
      <c r="P24" s="192">
        <v>2768.53</v>
      </c>
      <c r="Q24" s="180">
        <v>6308.81</v>
      </c>
      <c r="R24" s="192">
        <v>6666.15</v>
      </c>
      <c r="S24" s="192">
        <v>3036.41</v>
      </c>
      <c r="T24" s="192">
        <v>2884.04</v>
      </c>
      <c r="U24" s="192">
        <v>5968.05</v>
      </c>
      <c r="V24" s="192">
        <v>7160.87</v>
      </c>
      <c r="W24" s="192">
        <v>4757.43</v>
      </c>
      <c r="X24" s="192">
        <v>3809.02</v>
      </c>
      <c r="Y24" s="192">
        <v>7124.67</v>
      </c>
      <c r="Z24" s="192">
        <f>'England - Qtr'!W23+'Northern Ireland - Qtr'!W23+'Scotland - Qtr'!W23+'Wales - Qtr'!W23</f>
        <v>6324.27</v>
      </c>
      <c r="AA24" s="192">
        <f>'England - Qtr'!X23+'Northern Ireland - Qtr'!X23+'Scotland - Qtr'!X23+'Wales - Qtr'!X23</f>
        <v>3957.09</v>
      </c>
      <c r="AB24" s="192">
        <f>'England - Qtr'!Y23+'Northern Ireland - Qtr'!Y23+'Scotland - Qtr'!Y23+'Wales - Qtr'!Y23</f>
        <v>4599.3100000000004</v>
      </c>
      <c r="AC24" s="192">
        <f>'England - Qtr'!Z23+'Northern Ireland - Qtr'!Z23+'Scotland - Qtr'!Z23+'Wales - Qtr'!Z23</f>
        <v>5873.01</v>
      </c>
      <c r="AD24" s="192">
        <f>'England - Qtr'!AA23+'Northern Ireland - Qtr'!AA23+'Scotland - Qtr'!AA23+'Wales - Qtr'!AA23</f>
        <v>7745.42</v>
      </c>
      <c r="AE24" s="192">
        <f>'England - Qtr'!AB23+'Northern Ireland - Qtr'!AB23+'Scotland - Qtr'!AB23+'Wales - Qtr'!AB23</f>
        <v>6186.06</v>
      </c>
      <c r="AF24" s="192">
        <f>'England - Qtr'!AC23+'Northern Ireland - Qtr'!AC23+'Scotland - Qtr'!AC23+'Wales - Qtr'!AC23</f>
        <v>5629.92</v>
      </c>
      <c r="AG24" s="192">
        <f>'England - Qtr'!AD23+'Northern Ireland - Qtr'!AD23+'Scotland - Qtr'!AD23+'Wales - Qtr'!AD23</f>
        <v>9163.8299999999981</v>
      </c>
      <c r="AH24" s="192">
        <f>'England - Qtr'!AE23+'Northern Ireland - Qtr'!AE23+'Scotland - Qtr'!AE23+'Wales - Qtr'!AE23</f>
        <v>9561.36</v>
      </c>
      <c r="AI24" s="192">
        <f>'England - Qtr'!AF23+'Northern Ireland - Qtr'!AF23+'Scotland - Qtr'!AF23+'Wales - Qtr'!AF23</f>
        <v>5436.6299999999992</v>
      </c>
      <c r="AJ24" s="192">
        <f>'England - Qtr'!AG23+'Northern Ireland - Qtr'!AG23+'Scotland - Qtr'!AG23+'Wales - Qtr'!AG23</f>
        <v>5546.96</v>
      </c>
      <c r="AK24" s="192">
        <f>'England - Qtr'!AH23+'Northern Ireland - Qtr'!AH23+'Scotland - Qtr'!AH23+'Wales - Qtr'!AH23</f>
        <v>9837.4600000000009</v>
      </c>
      <c r="AL24" s="192">
        <f>'England - Qtr'!AI23+'Northern Ireland - Qtr'!AI23+'Scotland - Qtr'!AI23+'Wales - Qtr'!AI23</f>
        <v>9829.2999999999993</v>
      </c>
      <c r="AM24" s="192">
        <f>'England - Qtr'!AJ23+'Northern Ireland - Qtr'!AJ23+'Scotland - Qtr'!AJ23+'Wales - Qtr'!AJ23</f>
        <v>6043.82</v>
      </c>
      <c r="AN24" s="192">
        <f>'England - Qtr'!AK23+'Northern Ireland - Qtr'!AK23+'Scotland - Qtr'!AK23+'Wales - Qtr'!AK23</f>
        <v>6796.8</v>
      </c>
      <c r="AO24" s="192">
        <f>'England - Qtr'!AL23+'Northern Ireland - Qtr'!AL23+'Scotland - Qtr'!AL23+'Wales - Qtr'!AL23</f>
        <v>9150.09</v>
      </c>
      <c r="AP24" s="192">
        <f>'England - Qtr'!AM23+'Northern Ireland - Qtr'!AM23+'Scotland - Qtr'!AM23+'Wales - Qtr'!AM23</f>
        <v>12874.88</v>
      </c>
      <c r="AQ24" s="192">
        <f>'England - Qtr'!AN23+'Northern Ireland - Qtr'!AN23+'Scotland - Qtr'!AN23+'Wales - Qtr'!AN23</f>
        <v>6076.36</v>
      </c>
      <c r="AR24" s="192">
        <f>'England - Qtr'!AO23+'Northern Ireland - Qtr'!AO23+'Scotland - Qtr'!AO23+'Wales - Qtr'!AO23</f>
        <v>6647.2199999999993</v>
      </c>
      <c r="AS24" s="192">
        <f>'England - Qtr'!AP23+'Northern Ireland - Qtr'!AP23+'Scotland - Qtr'!AP23+'Wales - Qtr'!AP23</f>
        <v>9089.59</v>
      </c>
      <c r="AT24" s="192">
        <f>'England - Qtr'!AQ23+'Northern Ireland - Qtr'!AQ23+'Scotland - Qtr'!AQ23+'Wales - Qtr'!AQ23</f>
        <v>9948</v>
      </c>
      <c r="AU24" s="194">
        <f>'England - Qtr'!AR23+'Northern Ireland - Qtr'!AR23+'Scotland - Qtr'!AR23+'Wales - Qtr'!AR23</f>
        <v>5325.2400000000007</v>
      </c>
      <c r="AV24" s="194">
        <f>'England - Qtr'!AS23+'Northern Ireland - Qtr'!AS23+'Scotland - Qtr'!AS23+'Wales - Qtr'!AS23</f>
        <v>4131.99</v>
      </c>
      <c r="AW24" s="306"/>
    </row>
    <row r="25" spans="1:51" s="53" customFormat="1" ht="20.149999999999999" customHeight="1" x14ac:dyDescent="0.25">
      <c r="A25" s="267" t="s">
        <v>126</v>
      </c>
      <c r="B25" s="192">
        <v>670.86</v>
      </c>
      <c r="C25" s="192">
        <v>460.44</v>
      </c>
      <c r="D25" s="192">
        <v>825.67</v>
      </c>
      <c r="E25" s="192">
        <v>1102.7</v>
      </c>
      <c r="F25" s="192">
        <v>998.07</v>
      </c>
      <c r="G25" s="192">
        <v>1128.6099999999999</v>
      </c>
      <c r="H25" s="192">
        <v>1098.45</v>
      </c>
      <c r="I25" s="192">
        <v>1923.9</v>
      </c>
      <c r="J25" s="192">
        <v>1507.04</v>
      </c>
      <c r="K25" s="192">
        <v>1649.95</v>
      </c>
      <c r="L25" s="192">
        <v>1707.44</v>
      </c>
      <c r="M25" s="194">
        <v>2738.74</v>
      </c>
      <c r="N25" s="192">
        <v>2804.62</v>
      </c>
      <c r="O25" s="192">
        <v>2614.92</v>
      </c>
      <c r="P25" s="192">
        <v>1965.32</v>
      </c>
      <c r="Q25" s="180">
        <v>4086.92</v>
      </c>
      <c r="R25" s="192">
        <v>4383.82</v>
      </c>
      <c r="S25" s="192">
        <v>2092.0700000000002</v>
      </c>
      <c r="T25" s="192">
        <v>2242.1</v>
      </c>
      <c r="U25" s="192">
        <v>4686.6000000000004</v>
      </c>
      <c r="V25" s="192">
        <v>4675.2700000000004</v>
      </c>
      <c r="W25" s="192">
        <v>3577.58</v>
      </c>
      <c r="X25" s="192">
        <v>3412.26</v>
      </c>
      <c r="Y25" s="192">
        <v>5757.63</v>
      </c>
      <c r="Z25" s="192">
        <f>'England - Qtr'!W24+'Northern Ireland - Qtr'!W24+'Scotland - Qtr'!W24+'Wales - Qtr'!W24</f>
        <v>5148.2899999999991</v>
      </c>
      <c r="AA25" s="192">
        <f>'England - Qtr'!X24+'Northern Ireland - Qtr'!X24+'Scotland - Qtr'!X24+'Wales - Qtr'!X24</f>
        <v>3252.21</v>
      </c>
      <c r="AB25" s="192">
        <f>'England - Qtr'!Y24+'Northern Ireland - Qtr'!Y24+'Scotland - Qtr'!Y24+'Wales - Qtr'!Y24</f>
        <v>3581.88</v>
      </c>
      <c r="AC25" s="192">
        <f>'England - Qtr'!Z24+'Northern Ireland - Qtr'!Z24+'Scotland - Qtr'!Z24+'Wales - Qtr'!Z24</f>
        <v>4423.3599999999997</v>
      </c>
      <c r="AD25" s="192">
        <f>'England - Qtr'!AA24+'Northern Ireland - Qtr'!AA24+'Scotland - Qtr'!AA24+'Wales - Qtr'!AA24</f>
        <v>5162.04</v>
      </c>
      <c r="AE25" s="192">
        <f>'England - Qtr'!AB24+'Northern Ireland - Qtr'!AB24+'Scotland - Qtr'!AB24+'Wales - Qtr'!AB24</f>
        <v>3991.54</v>
      </c>
      <c r="AF25" s="192">
        <f>'England - Qtr'!AC24+'Northern Ireland - Qtr'!AC24+'Scotland - Qtr'!AC24+'Wales - Qtr'!AC24</f>
        <v>3959.2299999999996</v>
      </c>
      <c r="AG25" s="192">
        <f>'England - Qtr'!AD24+'Northern Ireland - Qtr'!AD24+'Scotland - Qtr'!AD24+'Wales - Qtr'!AD24</f>
        <v>7803.11</v>
      </c>
      <c r="AH25" s="192">
        <f>'England - Qtr'!AE24+'Northern Ireland - Qtr'!AE24+'Scotland - Qtr'!AE24+'Wales - Qtr'!AE24</f>
        <v>7927.0199999999995</v>
      </c>
      <c r="AI25" s="192">
        <f>'England - Qtr'!AF24+'Northern Ireland - Qtr'!AF24+'Scotland - Qtr'!AF24+'Wales - Qtr'!AF24</f>
        <v>4727.01</v>
      </c>
      <c r="AJ25" s="192">
        <f>'England - Qtr'!AG24+'Northern Ireland - Qtr'!AG24+'Scotland - Qtr'!AG24+'Wales - Qtr'!AG24</f>
        <v>5018.0000000000009</v>
      </c>
      <c r="AK25" s="192">
        <f>'England - Qtr'!AH24+'Northern Ireland - Qtr'!AH24+'Scotland - Qtr'!AH24+'Wales - Qtr'!AH24</f>
        <v>8853.17</v>
      </c>
      <c r="AL25" s="192">
        <f>'England - Qtr'!AI24+'Northern Ireland - Qtr'!AI24+'Scotland - Qtr'!AI24+'Wales - Qtr'!AI24</f>
        <v>8600</v>
      </c>
      <c r="AM25" s="192">
        <f>'England - Qtr'!AJ24+'Northern Ireland - Qtr'!AJ24+'Scotland - Qtr'!AJ24+'Wales - Qtr'!AJ24</f>
        <v>5936.17</v>
      </c>
      <c r="AN25" s="192">
        <f>'England - Qtr'!AK24+'Northern Ireland - Qtr'!AK24+'Scotland - Qtr'!AK24+'Wales - Qtr'!AK24</f>
        <v>7188.31</v>
      </c>
      <c r="AO25" s="192">
        <f>'England - Qtr'!AL24+'Northern Ireland - Qtr'!AL24+'Scotland - Qtr'!AL24+'Wales - Qtr'!AL24</f>
        <v>10250.67</v>
      </c>
      <c r="AP25" s="192">
        <f>'England - Qtr'!AM24+'Northern Ireland - Qtr'!AM24+'Scotland - Qtr'!AM24+'Wales - Qtr'!AM24</f>
        <v>13362</v>
      </c>
      <c r="AQ25" s="192">
        <f>'England - Qtr'!AN24+'Northern Ireland - Qtr'!AN24+'Scotland - Qtr'!AN24+'Wales - Qtr'!AN24</f>
        <v>7290.1</v>
      </c>
      <c r="AR25" s="192">
        <f>'England - Qtr'!AO24+'Northern Ireland - Qtr'!AO24+'Scotland - Qtr'!AO24+'Wales - Qtr'!AO24</f>
        <v>8011.5999999999995</v>
      </c>
      <c r="AS25" s="192">
        <f>'England - Qtr'!AP24+'Northern Ireland - Qtr'!AP24+'Scotland - Qtr'!AP24+'Wales - Qtr'!AP24</f>
        <v>12017.390000000001</v>
      </c>
      <c r="AT25" s="192">
        <f>'England - Qtr'!AQ24+'Northern Ireland - Qtr'!AQ24+'Scotland - Qtr'!AQ24+'Wales - Qtr'!AQ24</f>
        <v>11200.539999999999</v>
      </c>
      <c r="AU25" s="194">
        <f>'England - Qtr'!AR24+'Northern Ireland - Qtr'!AR24+'Scotland - Qtr'!AR24+'Wales - Qtr'!AR24</f>
        <v>6190.71</v>
      </c>
      <c r="AV25" s="194">
        <f>'England - Qtr'!AS24+'Northern Ireland - Qtr'!AS24+'Scotland - Qtr'!AS24+'Wales - Qtr'!AS24</f>
        <v>6066.62</v>
      </c>
      <c r="AW25" s="306"/>
    </row>
    <row r="26" spans="1:51" s="53" customFormat="1" ht="20.149999999999999" customHeight="1" x14ac:dyDescent="0.25">
      <c r="A26" s="267" t="s">
        <v>127</v>
      </c>
      <c r="B26" s="192">
        <v>0.55000000000000004</v>
      </c>
      <c r="C26" s="192">
        <v>0.62</v>
      </c>
      <c r="D26" s="192">
        <v>0.63</v>
      </c>
      <c r="E26" s="192">
        <v>0.09</v>
      </c>
      <c r="F26" s="192">
        <v>0.19</v>
      </c>
      <c r="G26" s="192">
        <v>0.32</v>
      </c>
      <c r="H26" s="192">
        <v>0.18</v>
      </c>
      <c r="I26" s="192">
        <v>0.25</v>
      </c>
      <c r="J26" s="192">
        <v>0.96</v>
      </c>
      <c r="K26" s="192">
        <v>0.86</v>
      </c>
      <c r="L26" s="192">
        <v>1.21</v>
      </c>
      <c r="M26" s="194">
        <v>1.18</v>
      </c>
      <c r="N26" s="192">
        <v>1.27</v>
      </c>
      <c r="O26" s="192">
        <v>1.1200000000000001</v>
      </c>
      <c r="P26" s="192">
        <v>1</v>
      </c>
      <c r="Q26" s="180">
        <v>1.37</v>
      </c>
      <c r="R26" s="192">
        <v>0.47</v>
      </c>
      <c r="S26" s="192">
        <v>0.94</v>
      </c>
      <c r="T26" s="192">
        <v>0.22</v>
      </c>
      <c r="U26" s="192">
        <v>0.59</v>
      </c>
      <c r="V26" s="192">
        <v>0.56999999999999995</v>
      </c>
      <c r="W26" s="192">
        <v>0.47</v>
      </c>
      <c r="X26" s="192">
        <v>0.48</v>
      </c>
      <c r="Y26" s="192">
        <v>0.48</v>
      </c>
      <c r="Z26" s="192">
        <f>'England - Qtr'!W25+'Northern Ireland - Qtr'!W25+'Scotland - Qtr'!W25+'Wales - Qtr'!W25</f>
        <v>0</v>
      </c>
      <c r="AA26" s="192">
        <f>'England - Qtr'!X25+'Northern Ireland - Qtr'!X25+'Scotland - Qtr'!X25+'Wales - Qtr'!X25</f>
        <v>0</v>
      </c>
      <c r="AB26" s="192">
        <f>'England - Qtr'!Y25+'Northern Ireland - Qtr'!Y25+'Scotland - Qtr'!Y25+'Wales - Qtr'!Y25</f>
        <v>0</v>
      </c>
      <c r="AC26" s="192">
        <f>'England - Qtr'!Z25+'Northern Ireland - Qtr'!Z25+'Scotland - Qtr'!Z25+'Wales - Qtr'!Z25</f>
        <v>0.01</v>
      </c>
      <c r="AD26" s="192">
        <f>'England - Qtr'!AA25+'Northern Ireland - Qtr'!AA25+'Scotland - Qtr'!AA25+'Wales - Qtr'!AA25</f>
        <v>0.33</v>
      </c>
      <c r="AE26" s="192">
        <f>'England - Qtr'!AB25+'Northern Ireland - Qtr'!AB25+'Scotland - Qtr'!AB25+'Wales - Qtr'!AB25</f>
        <v>0.1</v>
      </c>
      <c r="AF26" s="192">
        <f>'England - Qtr'!AC25+'Northern Ireland - Qtr'!AC25+'Scotland - Qtr'!AC25+'Wales - Qtr'!AC25</f>
        <v>2.44</v>
      </c>
      <c r="AG26" s="192">
        <f>'England - Qtr'!AD25+'Northern Ireland - Qtr'!AD25+'Scotland - Qtr'!AD25+'Wales - Qtr'!AD25</f>
        <v>1.32</v>
      </c>
      <c r="AH26" s="192">
        <f>'England - Qtr'!AE25+'Northern Ireland - Qtr'!AE25+'Scotland - Qtr'!AE25+'Wales - Qtr'!AE25</f>
        <v>3.14</v>
      </c>
      <c r="AI26" s="192">
        <f>'England - Qtr'!AF25+'Northern Ireland - Qtr'!AF25+'Scotland - Qtr'!AF25+'Wales - Qtr'!AF25</f>
        <v>3.11</v>
      </c>
      <c r="AJ26" s="192">
        <f>'England - Qtr'!AG25+'Northern Ireland - Qtr'!AG25+'Scotland - Qtr'!AG25+'Wales - Qtr'!AG25</f>
        <v>1.1399999999999999</v>
      </c>
      <c r="AK26" s="192">
        <f>'England - Qtr'!AH25+'Northern Ireland - Qtr'!AH25+'Scotland - Qtr'!AH25+'Wales - Qtr'!AH25</f>
        <v>1.91</v>
      </c>
      <c r="AL26" s="192">
        <f>'England - Qtr'!AI25+'Northern Ireland - Qtr'!AI25+'Scotland - Qtr'!AI25+'Wales - Qtr'!AI25</f>
        <v>3.16</v>
      </c>
      <c r="AM26" s="192">
        <f>'England - Qtr'!AJ25+'Northern Ireland - Qtr'!AJ25+'Scotland - Qtr'!AJ25+'Wales - Qtr'!AJ25</f>
        <v>3.92</v>
      </c>
      <c r="AN26" s="192">
        <f>'England - Qtr'!AK25+'Northern Ireland - Qtr'!AK25+'Scotland - Qtr'!AK25+'Wales - Qtr'!AK25</f>
        <v>3.98</v>
      </c>
      <c r="AO26" s="192">
        <f>'England - Qtr'!AL25+'Northern Ireland - Qtr'!AL25+'Scotland - Qtr'!AL25+'Wales - Qtr'!AL25</f>
        <v>2.93</v>
      </c>
      <c r="AP26" s="192">
        <f>'England - Qtr'!AM25+'Northern Ireland - Qtr'!AM25+'Scotland - Qtr'!AM25+'Wales - Qtr'!AM25</f>
        <v>2.93</v>
      </c>
      <c r="AQ26" s="192">
        <f>'England - Qtr'!AN25+'Northern Ireland - Qtr'!AN25+'Scotland - Qtr'!AN25+'Wales - Qtr'!AN25</f>
        <v>3.13</v>
      </c>
      <c r="AR26" s="192">
        <f>'England - Qtr'!AO25+'Northern Ireland - Qtr'!AO25+'Scotland - Qtr'!AO25+'Wales - Qtr'!AO25</f>
        <v>3.45</v>
      </c>
      <c r="AS26" s="192">
        <f>'England - Qtr'!AP25+'Northern Ireland - Qtr'!AP25+'Scotland - Qtr'!AP25+'Wales - Qtr'!AP25</f>
        <v>1.77</v>
      </c>
      <c r="AT26" s="192">
        <f>'England - Qtr'!AQ25+'Northern Ireland - Qtr'!AQ25+'Scotland - Qtr'!AQ25+'Wales - Qtr'!AQ25</f>
        <v>1.34</v>
      </c>
      <c r="AU26" s="194">
        <f>'England - Qtr'!AR25+'Northern Ireland - Qtr'!AR25+'Scotland - Qtr'!AR25+'Wales - Qtr'!AR25</f>
        <v>1.25</v>
      </c>
      <c r="AV26" s="194">
        <f>'England - Qtr'!AS25+'Northern Ireland - Qtr'!AS25+'Scotland - Qtr'!AS25+'Wales - Qtr'!AS25</f>
        <v>0.85</v>
      </c>
      <c r="AW26" s="306"/>
    </row>
    <row r="27" spans="1:51" s="53" customFormat="1" ht="20.149999999999999" customHeight="1" x14ac:dyDescent="0.25">
      <c r="A27" s="267" t="s">
        <v>128</v>
      </c>
      <c r="B27" s="192">
        <v>5.74</v>
      </c>
      <c r="C27" s="192">
        <v>11.16</v>
      </c>
      <c r="D27" s="192">
        <v>14.52</v>
      </c>
      <c r="E27" s="192">
        <v>8.86</v>
      </c>
      <c r="F27" s="192">
        <v>15.34</v>
      </c>
      <c r="G27" s="192">
        <v>66.05</v>
      </c>
      <c r="H27" s="192">
        <v>105.16</v>
      </c>
      <c r="I27" s="192">
        <v>57.11</v>
      </c>
      <c r="J27" s="192">
        <v>178.23</v>
      </c>
      <c r="K27" s="192">
        <v>437.84</v>
      </c>
      <c r="L27" s="192">
        <v>554.1</v>
      </c>
      <c r="M27" s="194">
        <v>183.59</v>
      </c>
      <c r="N27" s="192">
        <v>140.22999999999999</v>
      </c>
      <c r="O27" s="192">
        <v>701.04</v>
      </c>
      <c r="P27" s="192">
        <v>859.57</v>
      </c>
      <c r="Q27" s="180">
        <v>309.42</v>
      </c>
      <c r="R27" s="192">
        <v>470.45</v>
      </c>
      <c r="S27" s="192">
        <v>1472.92</v>
      </c>
      <c r="T27" s="192">
        <v>1561.84</v>
      </c>
      <c r="U27" s="192">
        <v>548.86</v>
      </c>
      <c r="V27" s="192">
        <v>937.53</v>
      </c>
      <c r="W27" s="192">
        <v>3104.26</v>
      </c>
      <c r="X27" s="192">
        <v>2695.23</v>
      </c>
      <c r="Y27" s="192">
        <v>795.84</v>
      </c>
      <c r="Z27" s="192">
        <f>'England - Qtr'!W26+'Northern Ireland - Qtr'!W26+'Scotland - Qtr'!W26+'Wales - Qtr'!W26</f>
        <v>1457.1999999999998</v>
      </c>
      <c r="AA27" s="192">
        <f>'England - Qtr'!X26+'Northern Ireland - Qtr'!X26+'Scotland - Qtr'!X26+'Wales - Qtr'!X26</f>
        <v>3868.22</v>
      </c>
      <c r="AB27" s="192">
        <f>'England - Qtr'!Y26+'Northern Ireland - Qtr'!Y26+'Scotland - Qtr'!Y26+'Wales - Qtr'!Y26</f>
        <v>3739.22</v>
      </c>
      <c r="AC27" s="192">
        <f>'England - Qtr'!Z26+'Northern Ireland - Qtr'!Z26+'Scotland - Qtr'!Z26+'Wales - Qtr'!Z26</f>
        <v>1330.49</v>
      </c>
      <c r="AD27" s="192">
        <f>'England - Qtr'!AA26+'Northern Ireland - Qtr'!AA26+'Scotland - Qtr'!AA26+'Wales - Qtr'!AA26</f>
        <v>1605.77</v>
      </c>
      <c r="AE27" s="192">
        <f>'England - Qtr'!AB26+'Northern Ireland - Qtr'!AB26+'Scotland - Qtr'!AB26+'Wales - Qtr'!AB26</f>
        <v>4578.7299999999996</v>
      </c>
      <c r="AF27" s="192">
        <f>'England - Qtr'!AC26+'Northern Ireland - Qtr'!AC26+'Scotland - Qtr'!AC26+'Wales - Qtr'!AC26</f>
        <v>3956.8500000000004</v>
      </c>
      <c r="AG27" s="192">
        <f>'England - Qtr'!AD26+'Northern Ireland - Qtr'!AD26+'Scotland - Qtr'!AD26+'Wales - Qtr'!AD26</f>
        <v>1315.8900000000003</v>
      </c>
      <c r="AH27" s="192">
        <f>'England - Qtr'!AE26+'Northern Ireland - Qtr'!AE26+'Scotland - Qtr'!AE26+'Wales - Qtr'!AE26</f>
        <v>1793.14</v>
      </c>
      <c r="AI27" s="192">
        <f>'England - Qtr'!AF26+'Northern Ireland - Qtr'!AF26+'Scotland - Qtr'!AF26+'Wales - Qtr'!AF26</f>
        <v>4909.38</v>
      </c>
      <c r="AJ27" s="192">
        <f>'England - Qtr'!AG26+'Northern Ireland - Qtr'!AG26+'Scotland - Qtr'!AG26+'Wales - Qtr'!AG26</f>
        <v>4481</v>
      </c>
      <c r="AK27" s="192">
        <f>'England - Qtr'!AH26+'Northern Ireland - Qtr'!AH26+'Scotland - Qtr'!AH26+'Wales - Qtr'!AH26</f>
        <v>1484.8799999999999</v>
      </c>
      <c r="AL27" s="192">
        <f>'England - Qtr'!AI26+'Northern Ireland - Qtr'!AI26+'Scotland - Qtr'!AI26+'Wales - Qtr'!AI26</f>
        <v>1962.4799999999998</v>
      </c>
      <c r="AM27" s="192">
        <f>'England - Qtr'!AJ26+'Northern Ireland - Qtr'!AJ26+'Scotland - Qtr'!AJ26+'Wales - Qtr'!AJ26</f>
        <v>4694.99</v>
      </c>
      <c r="AN27" s="192">
        <f>'England - Qtr'!AK26+'Northern Ireland - Qtr'!AK26+'Scotland - Qtr'!AK26+'Wales - Qtr'!AK26</f>
        <v>4534.9799999999996</v>
      </c>
      <c r="AO27" s="192">
        <f>'England - Qtr'!AL26+'Northern Ireland - Qtr'!AL26+'Scotland - Qtr'!AL26+'Wales - Qtr'!AL26</f>
        <v>1387.6399999999999</v>
      </c>
      <c r="AP27" s="192">
        <f>'England - Qtr'!AM26+'Northern Ireland - Qtr'!AM26+'Scotland - Qtr'!AM26+'Wales - Qtr'!AM26</f>
        <v>2185.4699999999998</v>
      </c>
      <c r="AQ27" s="192">
        <f>'England - Qtr'!AN26+'Northern Ireland - Qtr'!AN26+'Scotland - Qtr'!AN26+'Wales - Qtr'!AN26</f>
        <v>5486.1799999999994</v>
      </c>
      <c r="AR27" s="192">
        <f>'England - Qtr'!AO26+'Northern Ireland - Qtr'!AO26+'Scotland - Qtr'!AO26+'Wales - Qtr'!AO26</f>
        <v>4250.42</v>
      </c>
      <c r="AS27" s="192">
        <f>'England - Qtr'!AP26+'Northern Ireland - Qtr'!AP26+'Scotland - Qtr'!AP26+'Wales - Qtr'!AP26</f>
        <v>1235.92</v>
      </c>
      <c r="AT27" s="192">
        <f>'England - Qtr'!AQ26+'Northern Ireland - Qtr'!AQ26+'Scotland - Qtr'!AQ26+'Wales - Qtr'!AQ26</f>
        <v>1726.38</v>
      </c>
      <c r="AU27" s="194">
        <f>'England - Qtr'!AR26+'Northern Ireland - Qtr'!AR26+'Scotland - Qtr'!AR26+'Wales - Qtr'!AR26</f>
        <v>4838.5300000000007</v>
      </c>
      <c r="AV27" s="194">
        <f>'England - Qtr'!AS26+'Northern Ireland - Qtr'!AS26+'Scotland - Qtr'!AS26+'Wales - Qtr'!AS26</f>
        <v>4173.0199999999995</v>
      </c>
      <c r="AW27" s="306"/>
    </row>
    <row r="28" spans="1:51" s="53" customFormat="1" ht="20.149999999999999" customHeight="1" x14ac:dyDescent="0.25">
      <c r="A28" s="267" t="s">
        <v>131</v>
      </c>
      <c r="B28" s="192">
        <v>844.91</v>
      </c>
      <c r="C28" s="192">
        <v>653.63</v>
      </c>
      <c r="D28" s="192">
        <v>855.88</v>
      </c>
      <c r="E28" s="192">
        <v>1236.95</v>
      </c>
      <c r="F28" s="192">
        <v>1303.67</v>
      </c>
      <c r="G28" s="192">
        <v>1141.57</v>
      </c>
      <c r="H28" s="192">
        <v>1231.31</v>
      </c>
      <c r="I28" s="192">
        <v>2015.19</v>
      </c>
      <c r="J28" s="192">
        <v>1825.23</v>
      </c>
      <c r="K28" s="192">
        <v>795.59</v>
      </c>
      <c r="L28" s="192">
        <v>1053.6199999999999</v>
      </c>
      <c r="M28" s="194">
        <v>1635.2</v>
      </c>
      <c r="N28" s="192">
        <v>1253.02</v>
      </c>
      <c r="O28" s="192">
        <v>969.11</v>
      </c>
      <c r="P28" s="192">
        <v>743.05</v>
      </c>
      <c r="Q28" s="180">
        <v>1736.3</v>
      </c>
      <c r="R28" s="192">
        <v>2243.4699999999998</v>
      </c>
      <c r="S28" s="192">
        <v>1113.27</v>
      </c>
      <c r="T28" s="192">
        <v>778.6</v>
      </c>
      <c r="U28" s="192">
        <v>1752.46</v>
      </c>
      <c r="V28" s="192">
        <v>2010.55</v>
      </c>
      <c r="W28" s="192">
        <v>1425.33</v>
      </c>
      <c r="X28" s="192">
        <v>1028.44</v>
      </c>
      <c r="Y28" s="192">
        <v>1832.95</v>
      </c>
      <c r="Z28" s="192">
        <f>'England - Qtr'!W27+'Northern Ireland - Qtr'!W27+'Scotland - Qtr'!W27+'Wales - Qtr'!W27</f>
        <v>2081.56</v>
      </c>
      <c r="AA28" s="192">
        <f>'England - Qtr'!X27+'Northern Ireland - Qtr'!X27+'Scotland - Qtr'!X27+'Wales - Qtr'!X27</f>
        <v>932.57</v>
      </c>
      <c r="AB28" s="192">
        <f>'England - Qtr'!Y27+'Northern Ireland - Qtr'!Y27+'Scotland - Qtr'!Y27+'Wales - Qtr'!Y27</f>
        <v>1147.99</v>
      </c>
      <c r="AC28" s="192">
        <f>'England - Qtr'!Z27+'Northern Ireland - Qtr'!Z27+'Scotland - Qtr'!Z27+'Wales - Qtr'!Z27</f>
        <v>1208.2700000000002</v>
      </c>
      <c r="AD28" s="192">
        <f>'England - Qtr'!AA27+'Northern Ireland - Qtr'!AA27+'Scotland - Qtr'!AA27+'Wales - Qtr'!AA27</f>
        <v>1798.44</v>
      </c>
      <c r="AE28" s="192">
        <f>'England - Qtr'!AB27+'Northern Ireland - Qtr'!AB27+'Scotland - Qtr'!AB27+'Wales - Qtr'!AB27</f>
        <v>863.85</v>
      </c>
      <c r="AF28" s="192">
        <f>'England - Qtr'!AC27+'Northern Ireland - Qtr'!AC27+'Scotland - Qtr'!AC27+'Wales - Qtr'!AC27</f>
        <v>1263.8400000000001</v>
      </c>
      <c r="AG28" s="192">
        <f>'England - Qtr'!AD27+'Northern Ireland - Qtr'!AD27+'Scotland - Qtr'!AD27+'Wales - Qtr'!AD27</f>
        <v>1955.73</v>
      </c>
      <c r="AH28" s="192">
        <f>'England - Qtr'!AE27+'Northern Ireland - Qtr'!AE27+'Scotland - Qtr'!AE27+'Wales - Qtr'!AE27</f>
        <v>1564.5</v>
      </c>
      <c r="AI28" s="192">
        <f>'England - Qtr'!AF27+'Northern Ireland - Qtr'!AF27+'Scotland - Qtr'!AF27+'Wales - Qtr'!AF27</f>
        <v>953.56999999999994</v>
      </c>
      <c r="AJ28" s="192">
        <f>'England - Qtr'!AG27+'Northern Ireland - Qtr'!AG27+'Scotland - Qtr'!AG27+'Wales - Qtr'!AG27</f>
        <v>890.92000000000007</v>
      </c>
      <c r="AK28" s="192">
        <f>'England - Qtr'!AH27+'Northern Ireland - Qtr'!AH27+'Scotland - Qtr'!AH27+'Wales - Qtr'!AH27</f>
        <v>2034.29</v>
      </c>
      <c r="AL28" s="192">
        <f>'England - Qtr'!AI27+'Northern Ireland - Qtr'!AI27+'Scotland - Qtr'!AI27+'Wales - Qtr'!AI27</f>
        <v>1846.1000000000001</v>
      </c>
      <c r="AM28" s="192">
        <f>'England - Qtr'!AJ27+'Northern Ireland - Qtr'!AJ27+'Scotland - Qtr'!AJ27+'Wales - Qtr'!AJ27</f>
        <v>846</v>
      </c>
      <c r="AN28" s="192">
        <f>'England - Qtr'!AK27+'Northern Ireland - Qtr'!AK27+'Scotland - Qtr'!AK27+'Wales - Qtr'!AK27</f>
        <v>1390.5800000000002</v>
      </c>
      <c r="AO28" s="192">
        <f>'England - Qtr'!AL27+'Northern Ireland - Qtr'!AL27+'Scotland - Qtr'!AL27+'Wales - Qtr'!AL27</f>
        <v>1763.59</v>
      </c>
      <c r="AP28" s="192">
        <f>'England - Qtr'!AM27+'Northern Ireland - Qtr'!AM27+'Scotland - Qtr'!AM27+'Wales - Qtr'!AM27</f>
        <v>2382.3799999999997</v>
      </c>
      <c r="AQ28" s="192">
        <f>'England - Qtr'!AN27+'Northern Ireland - Qtr'!AN27+'Scotland - Qtr'!AN27+'Wales - Qtr'!AN27</f>
        <v>1057.43</v>
      </c>
      <c r="AR28" s="192">
        <f>'England - Qtr'!AO27+'Northern Ireland - Qtr'!AO27+'Scotland - Qtr'!AO27+'Wales - Qtr'!AO27</f>
        <v>1181.1199999999999</v>
      </c>
      <c r="AS28" s="192">
        <f>'England - Qtr'!AP27+'Northern Ireland - Qtr'!AP27+'Scotland - Qtr'!AP27+'Wales - Qtr'!AP27</f>
        <v>2132.9899999999998</v>
      </c>
      <c r="AT28" s="192">
        <f>'England - Qtr'!AQ27+'Northern Ireland - Qtr'!AQ27+'Scotland - Qtr'!AQ27+'Wales - Qtr'!AQ27</f>
        <v>1594.73</v>
      </c>
      <c r="AU28" s="194">
        <f>'England - Qtr'!AR27+'Northern Ireland - Qtr'!AR27+'Scotland - Qtr'!AR27+'Wales - Qtr'!AR27</f>
        <v>988.09999999999991</v>
      </c>
      <c r="AV28" s="194">
        <f>'England - Qtr'!AS27+'Northern Ireland - Qtr'!AS27+'Scotland - Qtr'!AS27+'Wales - Qtr'!AS27</f>
        <v>654.88</v>
      </c>
      <c r="AW28" s="306"/>
    </row>
    <row r="29" spans="1:51" s="53" customFormat="1" ht="20.149999999999999" customHeight="1" x14ac:dyDescent="0.25">
      <c r="A29" s="267" t="s">
        <v>129</v>
      </c>
      <c r="B29" s="192">
        <v>1300.6300000000001</v>
      </c>
      <c r="C29" s="192">
        <v>1291.1199999999999</v>
      </c>
      <c r="D29" s="192">
        <v>1301.25</v>
      </c>
      <c r="E29" s="192">
        <v>1323.86</v>
      </c>
      <c r="F29" s="192">
        <v>1327.38</v>
      </c>
      <c r="G29" s="192">
        <v>1316.82</v>
      </c>
      <c r="H29" s="192">
        <v>1318.34</v>
      </c>
      <c r="I29" s="192">
        <v>1355.48</v>
      </c>
      <c r="J29" s="192">
        <v>1308.54</v>
      </c>
      <c r="K29" s="192">
        <v>1289.46</v>
      </c>
      <c r="L29" s="192">
        <v>1305.31</v>
      </c>
      <c r="M29" s="194">
        <v>1305.19</v>
      </c>
      <c r="N29" s="192">
        <v>1295.8800000000001</v>
      </c>
      <c r="O29" s="192">
        <v>1292.4100000000001</v>
      </c>
      <c r="P29" s="192">
        <v>1272.48</v>
      </c>
      <c r="Q29" s="180">
        <v>1313.88</v>
      </c>
      <c r="R29" s="192">
        <v>1268.69</v>
      </c>
      <c r="S29" s="192">
        <v>1261.99</v>
      </c>
      <c r="T29" s="192">
        <v>1238.55</v>
      </c>
      <c r="U29" s="192">
        <v>1263.98</v>
      </c>
      <c r="V29" s="192">
        <v>1239.76</v>
      </c>
      <c r="W29" s="192">
        <v>1211.6199999999999</v>
      </c>
      <c r="X29" s="192">
        <v>1200.67</v>
      </c>
      <c r="Y29" s="192">
        <v>1220.1300000000001</v>
      </c>
      <c r="Z29" s="192">
        <f>'England - Qtr'!W28+'Northern Ireland - Qtr'!W28+'Scotland - Qtr'!W28+'Wales - Qtr'!W28</f>
        <v>1217.93</v>
      </c>
      <c r="AA29" s="192">
        <f>'England - Qtr'!X28+'Northern Ireland - Qtr'!X28+'Scotland - Qtr'!X28+'Wales - Qtr'!X28</f>
        <v>1170.8</v>
      </c>
      <c r="AB29" s="192">
        <f>'England - Qtr'!Y28+'Northern Ireland - Qtr'!Y28+'Scotland - Qtr'!Y28+'Wales - Qtr'!Y28</f>
        <v>1158.17</v>
      </c>
      <c r="AC29" s="192">
        <f>'England - Qtr'!Z28+'Northern Ireland - Qtr'!Z28+'Scotland - Qtr'!Z28+'Wales - Qtr'!Z28</f>
        <v>1155.96</v>
      </c>
      <c r="AD29" s="192">
        <f>'England - Qtr'!AA28+'Northern Ireland - Qtr'!AA28+'Scotland - Qtr'!AA28+'Wales - Qtr'!AA28</f>
        <v>1095.8000000000002</v>
      </c>
      <c r="AE29" s="192">
        <f>'England - Qtr'!AB28+'Northern Ireland - Qtr'!AB28+'Scotland - Qtr'!AB28+'Wales - Qtr'!AB28</f>
        <v>1058.7500000000002</v>
      </c>
      <c r="AF29" s="192">
        <f>'England - Qtr'!AC28+'Northern Ireland - Qtr'!AC28+'Scotland - Qtr'!AC28+'Wales - Qtr'!AC28</f>
        <v>1063</v>
      </c>
      <c r="AG29" s="192">
        <f>'England - Qtr'!AD28+'Northern Ireland - Qtr'!AD28+'Scotland - Qtr'!AD28+'Wales - Qtr'!AD28</f>
        <v>1066.25</v>
      </c>
      <c r="AH29" s="192">
        <f>'England - Qtr'!AE28+'Northern Ireland - Qtr'!AE28+'Scotland - Qtr'!AE28+'Wales - Qtr'!AE28</f>
        <v>1005.41</v>
      </c>
      <c r="AI29" s="192">
        <f>'England - Qtr'!AF28+'Northern Ireland - Qtr'!AF28+'Scotland - Qtr'!AF28+'Wales - Qtr'!AF28</f>
        <v>976.51999999999987</v>
      </c>
      <c r="AJ29" s="192">
        <f>'England - Qtr'!AG28+'Northern Ireland - Qtr'!AG28+'Scotland - Qtr'!AG28+'Wales - Qtr'!AG28</f>
        <v>958.48000000000013</v>
      </c>
      <c r="AK29" s="192">
        <f>'England - Qtr'!AH28+'Northern Ireland - Qtr'!AH28+'Scotland - Qtr'!AH28+'Wales - Qtr'!AH28</f>
        <v>975.38</v>
      </c>
      <c r="AL29" s="192">
        <f>'England - Qtr'!AI28+'Northern Ireland - Qtr'!AI28+'Scotland - Qtr'!AI28+'Wales - Qtr'!AI28</f>
        <v>930.12</v>
      </c>
      <c r="AM29" s="192">
        <f>'England - Qtr'!AJ28+'Northern Ireland - Qtr'!AJ28+'Scotland - Qtr'!AJ28+'Wales - Qtr'!AJ28</f>
        <v>892.02</v>
      </c>
      <c r="AN29" s="192">
        <f>'England - Qtr'!AK28+'Northern Ireland - Qtr'!AK28+'Scotland - Qtr'!AK28+'Wales - Qtr'!AK28</f>
        <v>891.06000000000006</v>
      </c>
      <c r="AO29" s="192">
        <f>'England - Qtr'!AL28+'Northern Ireland - Qtr'!AL28+'Scotland - Qtr'!AL28+'Wales - Qtr'!AL28</f>
        <v>911.12000000000012</v>
      </c>
      <c r="AP29" s="192">
        <f>'England - Qtr'!AM28+'Northern Ireland - Qtr'!AM28+'Scotland - Qtr'!AM28+'Wales - Qtr'!AM28</f>
        <v>892.30000000000007</v>
      </c>
      <c r="AQ29" s="192">
        <f>'England - Qtr'!AN28+'Northern Ireland - Qtr'!AN28+'Scotland - Qtr'!AN28+'Wales - Qtr'!AN28</f>
        <v>867.4</v>
      </c>
      <c r="AR29" s="192">
        <f>'England - Qtr'!AO28+'Northern Ireland - Qtr'!AO28+'Scotland - Qtr'!AO28+'Wales - Qtr'!AO28</f>
        <v>854.71</v>
      </c>
      <c r="AS29" s="192">
        <f>'England - Qtr'!AP28+'Northern Ireland - Qtr'!AP28+'Scotland - Qtr'!AP28+'Wales - Qtr'!AP28</f>
        <v>881.68</v>
      </c>
      <c r="AT29" s="192">
        <f>'England - Qtr'!AQ28+'Northern Ireland - Qtr'!AQ28+'Scotland - Qtr'!AQ28+'Wales - Qtr'!AQ28</f>
        <v>836.79</v>
      </c>
      <c r="AU29" s="194">
        <f>'England - Qtr'!AR28+'Northern Ireland - Qtr'!AR28+'Scotland - Qtr'!AR28+'Wales - Qtr'!AR28</f>
        <v>824.41000000000008</v>
      </c>
      <c r="AV29" s="194">
        <f>'England - Qtr'!AS28+'Northern Ireland - Qtr'!AS28+'Scotland - Qtr'!AS28+'Wales - Qtr'!AS28</f>
        <v>820.46</v>
      </c>
      <c r="AW29" s="306"/>
      <c r="AX29" s="176"/>
      <c r="AY29" s="176"/>
    </row>
    <row r="30" spans="1:51" s="53" customFormat="1" ht="20.149999999999999" customHeight="1" x14ac:dyDescent="0.25">
      <c r="A30" s="267" t="s">
        <v>130</v>
      </c>
      <c r="B30" s="192">
        <v>174.97</v>
      </c>
      <c r="C30" s="192">
        <v>188.98</v>
      </c>
      <c r="D30" s="192">
        <v>180.14</v>
      </c>
      <c r="E30" s="192">
        <v>179.37</v>
      </c>
      <c r="F30" s="192">
        <v>189.48</v>
      </c>
      <c r="G30" s="192">
        <v>197.75</v>
      </c>
      <c r="H30" s="192">
        <v>190.42</v>
      </c>
      <c r="I30" s="192">
        <v>197.35</v>
      </c>
      <c r="J30" s="192">
        <v>191.02</v>
      </c>
      <c r="K30" s="192">
        <v>186.03</v>
      </c>
      <c r="L30" s="192">
        <v>174.72</v>
      </c>
      <c r="M30" s="194">
        <v>186.77</v>
      </c>
      <c r="N30" s="192">
        <v>180.01</v>
      </c>
      <c r="O30" s="192">
        <v>204.34</v>
      </c>
      <c r="P30" s="192">
        <v>184.22</v>
      </c>
      <c r="Q30" s="180">
        <v>197.41</v>
      </c>
      <c r="R30" s="192">
        <v>191.98</v>
      </c>
      <c r="S30" s="192">
        <v>224.78</v>
      </c>
      <c r="T30" s="192">
        <v>208.33</v>
      </c>
      <c r="U30" s="192">
        <v>215.05</v>
      </c>
      <c r="V30" s="192">
        <v>224.79</v>
      </c>
      <c r="W30" s="192">
        <v>232.75</v>
      </c>
      <c r="X30" s="192">
        <v>216.62</v>
      </c>
      <c r="Y30" s="192">
        <v>220.21</v>
      </c>
      <c r="Z30" s="192">
        <f>'England - Qtr'!W29+'Northern Ireland - Qtr'!W29+'Scotland - Qtr'!W29+'Wales - Qtr'!W29</f>
        <v>236.25</v>
      </c>
      <c r="AA30" s="192">
        <f>'England - Qtr'!X29+'Northern Ireland - Qtr'!X29+'Scotland - Qtr'!X29+'Wales - Qtr'!X29</f>
        <v>250.79000000000002</v>
      </c>
      <c r="AB30" s="192">
        <f>'England - Qtr'!Y29+'Northern Ireland - Qtr'!Y29+'Scotland - Qtr'!Y29+'Wales - Qtr'!Y29</f>
        <v>228.83999999999997</v>
      </c>
      <c r="AC30" s="192">
        <f>'England - Qtr'!Z29+'Northern Ireland - Qtr'!Z29+'Scotland - Qtr'!Z29+'Wales - Qtr'!Z29</f>
        <v>234.42</v>
      </c>
      <c r="AD30" s="192">
        <f>'England - Qtr'!AA29+'Northern Ireland - Qtr'!AA29+'Scotland - Qtr'!AA29+'Wales - Qtr'!AA29</f>
        <v>245.91</v>
      </c>
      <c r="AE30" s="192">
        <f>'England - Qtr'!AB29+'Northern Ireland - Qtr'!AB29+'Scotland - Qtr'!AB29+'Wales - Qtr'!AB29</f>
        <v>246.88</v>
      </c>
      <c r="AF30" s="192">
        <f>'England - Qtr'!AC29+'Northern Ireland - Qtr'!AC29+'Scotland - Qtr'!AC29+'Wales - Qtr'!AC29</f>
        <v>231.72000000000003</v>
      </c>
      <c r="AG30" s="192">
        <f>'England - Qtr'!AD29+'Northern Ireland - Qtr'!AD29+'Scotland - Qtr'!AD29+'Wales - Qtr'!AD29</f>
        <v>242.82999999999998</v>
      </c>
      <c r="AH30" s="192">
        <f>'England - Qtr'!AE29+'Northern Ireland - Qtr'!AE29+'Scotland - Qtr'!AE29+'Wales - Qtr'!AE29</f>
        <v>242.98000000000002</v>
      </c>
      <c r="AI30" s="192">
        <f>'England - Qtr'!AF29+'Northern Ireland - Qtr'!AF29+'Scotland - Qtr'!AF29+'Wales - Qtr'!AF29</f>
        <v>263.09999999999997</v>
      </c>
      <c r="AJ30" s="192">
        <f>'England - Qtr'!AG29+'Northern Ireland - Qtr'!AG29+'Scotland - Qtr'!AG29+'Wales - Qtr'!AG29</f>
        <v>227.98999999999998</v>
      </c>
      <c r="AK30" s="192">
        <f>'England - Qtr'!AH29+'Northern Ireland - Qtr'!AH29+'Scotland - Qtr'!AH29+'Wales - Qtr'!AH29</f>
        <v>257.95999999999998</v>
      </c>
      <c r="AL30" s="192">
        <f>'England - Qtr'!AI29+'Northern Ireland - Qtr'!AI29+'Scotland - Qtr'!AI29+'Wales - Qtr'!AI29</f>
        <v>263.14</v>
      </c>
      <c r="AM30" s="192">
        <f>'England - Qtr'!AJ29+'Northern Ireland - Qtr'!AJ29+'Scotland - Qtr'!AJ29+'Wales - Qtr'!AJ29</f>
        <v>269.83999999999997</v>
      </c>
      <c r="AN30" s="192">
        <f>'England - Qtr'!AK29+'Northern Ireland - Qtr'!AK29+'Scotland - Qtr'!AK29+'Wales - Qtr'!AK29</f>
        <v>254.4</v>
      </c>
      <c r="AO30" s="192">
        <f>'England - Qtr'!AL29+'Northern Ireland - Qtr'!AL29+'Scotland - Qtr'!AL29+'Wales - Qtr'!AL29</f>
        <v>261.24</v>
      </c>
      <c r="AP30" s="192">
        <f>'England - Qtr'!AM29+'Northern Ireland - Qtr'!AM29+'Scotland - Qtr'!AM29+'Wales - Qtr'!AM29</f>
        <v>268.60999999999996</v>
      </c>
      <c r="AQ30" s="192">
        <f>'England - Qtr'!AN29+'Northern Ireland - Qtr'!AN29+'Scotland - Qtr'!AN29+'Wales - Qtr'!AN29</f>
        <v>278.93000000000006</v>
      </c>
      <c r="AR30" s="192">
        <f>'England - Qtr'!AO29+'Northern Ireland - Qtr'!AO29+'Scotland - Qtr'!AO29+'Wales - Qtr'!AO29</f>
        <v>253.24</v>
      </c>
      <c r="AS30" s="192">
        <f>'England - Qtr'!AP29+'Northern Ireland - Qtr'!AP29+'Scotland - Qtr'!AP29+'Wales - Qtr'!AP29</f>
        <v>266</v>
      </c>
      <c r="AT30" s="192">
        <f>'England - Qtr'!AQ29+'Northern Ireland - Qtr'!AQ29+'Scotland - Qtr'!AQ29+'Wales - Qtr'!AQ29</f>
        <v>263.14</v>
      </c>
      <c r="AU30" s="194">
        <f>'England - Qtr'!AR29+'Northern Ireland - Qtr'!AR29+'Scotland - Qtr'!AR29+'Wales - Qtr'!AR29</f>
        <v>277.56</v>
      </c>
      <c r="AV30" s="194">
        <f>'England - Qtr'!AS29+'Northern Ireland - Qtr'!AS29+'Scotland - Qtr'!AS29+'Wales - Qtr'!AS29</f>
        <v>248.04999999999998</v>
      </c>
      <c r="AW30" s="306"/>
    </row>
    <row r="31" spans="1:51" s="53" customFormat="1" ht="20.149999999999999" customHeight="1" x14ac:dyDescent="0.25">
      <c r="A31" s="267" t="s">
        <v>132</v>
      </c>
      <c r="B31" s="192">
        <v>377.84</v>
      </c>
      <c r="C31" s="192">
        <v>383</v>
      </c>
      <c r="D31" s="192">
        <v>378.01</v>
      </c>
      <c r="E31" s="192">
        <v>389.91</v>
      </c>
      <c r="F31" s="192">
        <v>377.5</v>
      </c>
      <c r="G31" s="192">
        <v>368.41</v>
      </c>
      <c r="H31" s="192">
        <v>377.34</v>
      </c>
      <c r="I31" s="192">
        <v>380.78</v>
      </c>
      <c r="J31" s="192">
        <v>423.24</v>
      </c>
      <c r="K31" s="192">
        <v>431.17</v>
      </c>
      <c r="L31" s="192">
        <v>465.35</v>
      </c>
      <c r="M31" s="194">
        <v>453.14</v>
      </c>
      <c r="N31" s="192">
        <v>414.82</v>
      </c>
      <c r="O31" s="192">
        <v>401.33</v>
      </c>
      <c r="P31" s="192">
        <v>418.87</v>
      </c>
      <c r="Q31" s="180">
        <v>413.15</v>
      </c>
      <c r="R31" s="192">
        <v>468.81</v>
      </c>
      <c r="S31" s="192">
        <v>465.59</v>
      </c>
      <c r="T31" s="192">
        <v>485.21</v>
      </c>
      <c r="U31" s="192">
        <v>480.26</v>
      </c>
      <c r="V31" s="192">
        <v>608.51</v>
      </c>
      <c r="W31" s="192">
        <v>603.39</v>
      </c>
      <c r="X31" s="192">
        <v>684.91</v>
      </c>
      <c r="Y31" s="192">
        <v>685.62</v>
      </c>
      <c r="Z31" s="192">
        <v>727.83</v>
      </c>
      <c r="AA31" s="192">
        <v>625.37</v>
      </c>
      <c r="AB31" s="192">
        <v>677.1</v>
      </c>
      <c r="AC31" s="192">
        <v>709.45</v>
      </c>
      <c r="AD31" s="192">
        <v>844.66</v>
      </c>
      <c r="AE31" s="192">
        <v>822.21</v>
      </c>
      <c r="AF31" s="192">
        <v>867.74</v>
      </c>
      <c r="AG31" s="192">
        <v>850.99</v>
      </c>
      <c r="AH31" s="192">
        <v>872.61</v>
      </c>
      <c r="AI31" s="192">
        <v>872.61</v>
      </c>
      <c r="AJ31" s="192">
        <v>872.61</v>
      </c>
      <c r="AK31" s="192">
        <v>872.61</v>
      </c>
      <c r="AL31" s="192">
        <v>945.25</v>
      </c>
      <c r="AM31" s="192">
        <v>945.82</v>
      </c>
      <c r="AN31" s="192">
        <v>946.38</v>
      </c>
      <c r="AO31" s="192">
        <v>972.05</v>
      </c>
      <c r="AP31" s="192">
        <v>1087.95</v>
      </c>
      <c r="AQ31" s="192">
        <v>1087.95</v>
      </c>
      <c r="AR31" s="192">
        <v>1087.95</v>
      </c>
      <c r="AS31" s="192">
        <v>1087.95</v>
      </c>
      <c r="AT31" s="192">
        <v>1170.17</v>
      </c>
      <c r="AU31" s="194">
        <v>1148.6500000000001</v>
      </c>
      <c r="AV31" s="194">
        <v>1212.8900000000001</v>
      </c>
      <c r="AW31" s="306"/>
    </row>
    <row r="32" spans="1:51" s="103" customFormat="1" ht="20.149999999999999" customHeight="1" x14ac:dyDescent="0.25">
      <c r="A32" s="267" t="s">
        <v>12</v>
      </c>
      <c r="B32" s="192">
        <v>578.55999999999995</v>
      </c>
      <c r="C32" s="192">
        <v>459.71</v>
      </c>
      <c r="D32" s="192">
        <v>677.83</v>
      </c>
      <c r="E32" s="192">
        <v>716.34</v>
      </c>
      <c r="F32" s="192">
        <v>828.47</v>
      </c>
      <c r="G32" s="192">
        <v>598.95000000000005</v>
      </c>
      <c r="H32" s="192">
        <v>792.04</v>
      </c>
      <c r="I32" s="192">
        <v>873.58</v>
      </c>
      <c r="J32" s="192">
        <v>658.4</v>
      </c>
      <c r="K32" s="192">
        <v>401.66</v>
      </c>
      <c r="L32" s="192">
        <v>421.44</v>
      </c>
      <c r="M32" s="194">
        <v>347</v>
      </c>
      <c r="N32" s="192">
        <v>126.31</v>
      </c>
      <c r="O32" s="192">
        <v>68.61</v>
      </c>
      <c r="P32" s="192">
        <v>70.33</v>
      </c>
      <c r="Q32" s="180">
        <v>72.010000000000005</v>
      </c>
      <c r="R32" s="192">
        <v>33.04</v>
      </c>
      <c r="S32" s="192">
        <v>37.1</v>
      </c>
      <c r="T32" s="192">
        <v>28.22</v>
      </c>
      <c r="U32" s="192">
        <v>25.48</v>
      </c>
      <c r="V32" s="192">
        <v>35.75</v>
      </c>
      <c r="W32" s="192">
        <v>35.659999999999997</v>
      </c>
      <c r="X32" s="192">
        <v>56.99</v>
      </c>
      <c r="Y32" s="192">
        <v>54.91</v>
      </c>
      <c r="Z32" s="192">
        <v>51</v>
      </c>
      <c r="AA32" s="192">
        <v>14.99</v>
      </c>
      <c r="AB32" s="192">
        <v>4.7699999999999996</v>
      </c>
      <c r="AC32" s="192">
        <v>46.7</v>
      </c>
      <c r="AD32" s="192">
        <v>51.41</v>
      </c>
      <c r="AE32" s="192">
        <v>0.68</v>
      </c>
      <c r="AF32" s="192">
        <v>1.79</v>
      </c>
      <c r="AG32" s="192">
        <v>0</v>
      </c>
      <c r="AH32" s="192">
        <v>0.27</v>
      </c>
      <c r="AI32" s="192">
        <v>0.27</v>
      </c>
      <c r="AJ32" s="192">
        <v>0.27</v>
      </c>
      <c r="AK32" s="192">
        <v>0.27</v>
      </c>
      <c r="AL32" s="192">
        <v>0.42</v>
      </c>
      <c r="AM32" s="192">
        <v>0.42</v>
      </c>
      <c r="AN32" s="192">
        <v>0.42</v>
      </c>
      <c r="AO32" s="192">
        <v>0.42</v>
      </c>
      <c r="AP32" s="192">
        <v>0</v>
      </c>
      <c r="AQ32" s="192">
        <v>0</v>
      </c>
      <c r="AR32" s="192">
        <v>0</v>
      </c>
      <c r="AS32" s="192">
        <v>0</v>
      </c>
      <c r="AT32" s="192">
        <v>0</v>
      </c>
      <c r="AU32" s="194">
        <v>0</v>
      </c>
      <c r="AV32" s="194">
        <v>0</v>
      </c>
      <c r="AW32" s="307"/>
    </row>
    <row r="33" spans="1:49" s="53" customFormat="1" ht="20.149999999999999" customHeight="1" x14ac:dyDescent="0.25">
      <c r="A33" s="267" t="s">
        <v>133</v>
      </c>
      <c r="B33" s="192">
        <v>167.26</v>
      </c>
      <c r="C33" s="192">
        <v>160.6</v>
      </c>
      <c r="D33" s="192">
        <v>143.33000000000001</v>
      </c>
      <c r="E33" s="192">
        <v>156.02000000000001</v>
      </c>
      <c r="F33" s="192">
        <v>158.88999999999999</v>
      </c>
      <c r="G33" s="192">
        <v>153.9</v>
      </c>
      <c r="H33" s="192">
        <v>154.12</v>
      </c>
      <c r="I33" s="192">
        <v>147.69999999999999</v>
      </c>
      <c r="J33" s="192">
        <v>177.76</v>
      </c>
      <c r="K33" s="192">
        <v>141.4</v>
      </c>
      <c r="L33" s="192">
        <v>143.72</v>
      </c>
      <c r="M33" s="194">
        <v>180.01</v>
      </c>
      <c r="N33" s="192">
        <v>165.87</v>
      </c>
      <c r="O33" s="192">
        <v>167.25</v>
      </c>
      <c r="P33" s="192">
        <v>144.21</v>
      </c>
      <c r="Q33" s="180">
        <v>150.91</v>
      </c>
      <c r="R33" s="192">
        <v>158.94999999999999</v>
      </c>
      <c r="S33" s="192">
        <v>160.87</v>
      </c>
      <c r="T33" s="192">
        <v>131.99</v>
      </c>
      <c r="U33" s="192">
        <v>162.09</v>
      </c>
      <c r="V33" s="192">
        <v>169.76</v>
      </c>
      <c r="W33" s="192">
        <v>171.09</v>
      </c>
      <c r="X33" s="192">
        <v>141.84</v>
      </c>
      <c r="Y33" s="192">
        <v>165.12</v>
      </c>
      <c r="Z33" s="192">
        <v>171.32</v>
      </c>
      <c r="AA33" s="192">
        <v>165.11</v>
      </c>
      <c r="AB33" s="192">
        <v>140.5</v>
      </c>
      <c r="AC33" s="192">
        <v>173.27</v>
      </c>
      <c r="AD33" s="192">
        <v>174.25</v>
      </c>
      <c r="AE33" s="192">
        <v>165.75</v>
      </c>
      <c r="AF33" s="192">
        <v>140.72</v>
      </c>
      <c r="AG33" s="192">
        <v>168.46</v>
      </c>
      <c r="AH33" s="192">
        <v>171.87</v>
      </c>
      <c r="AI33" s="192">
        <v>163.15</v>
      </c>
      <c r="AJ33" s="192">
        <v>130.27000000000001</v>
      </c>
      <c r="AK33" s="192">
        <v>168.65</v>
      </c>
      <c r="AL33" s="192">
        <v>171.09</v>
      </c>
      <c r="AM33" s="192">
        <v>168.9</v>
      </c>
      <c r="AN33" s="192">
        <v>145.62</v>
      </c>
      <c r="AO33" s="192">
        <v>175.23</v>
      </c>
      <c r="AP33" s="192">
        <v>177.21</v>
      </c>
      <c r="AQ33" s="192">
        <v>162.83000000000001</v>
      </c>
      <c r="AR33" s="192">
        <v>143.15</v>
      </c>
      <c r="AS33" s="192">
        <v>164.01</v>
      </c>
      <c r="AT33" s="192">
        <v>164.63</v>
      </c>
      <c r="AU33" s="194">
        <v>165.8</v>
      </c>
      <c r="AV33" s="194">
        <v>137.44</v>
      </c>
      <c r="AW33" s="306"/>
    </row>
    <row r="34" spans="1:49" s="53" customFormat="1" ht="20.149999999999999" customHeight="1" x14ac:dyDescent="0.25">
      <c r="A34" s="267" t="s">
        <v>39</v>
      </c>
      <c r="B34" s="192">
        <v>18.079999999999998</v>
      </c>
      <c r="C34" s="192">
        <v>24.05</v>
      </c>
      <c r="D34" s="192">
        <v>31.73</v>
      </c>
      <c r="E34" s="192">
        <v>43.63</v>
      </c>
      <c r="F34" s="192">
        <v>47.15</v>
      </c>
      <c r="G34" s="192">
        <v>52.29</v>
      </c>
      <c r="H34" s="192">
        <v>59.88</v>
      </c>
      <c r="I34" s="192">
        <v>77.86</v>
      </c>
      <c r="J34" s="192">
        <v>97.83</v>
      </c>
      <c r="K34" s="192">
        <v>116.6</v>
      </c>
      <c r="L34" s="192">
        <v>129.81</v>
      </c>
      <c r="M34" s="194">
        <v>150.38999999999999</v>
      </c>
      <c r="N34" s="192">
        <v>159.56</v>
      </c>
      <c r="O34" s="192">
        <v>167.44</v>
      </c>
      <c r="P34" s="192">
        <v>181.1</v>
      </c>
      <c r="Q34" s="180">
        <v>204.95</v>
      </c>
      <c r="R34" s="192">
        <v>228.77</v>
      </c>
      <c r="S34" s="192">
        <v>243.77</v>
      </c>
      <c r="T34" s="192">
        <v>258.83</v>
      </c>
      <c r="U34" s="192">
        <v>291.19</v>
      </c>
      <c r="V34" s="192">
        <v>329.21</v>
      </c>
      <c r="W34" s="192">
        <v>352.42</v>
      </c>
      <c r="X34" s="192">
        <v>374.13</v>
      </c>
      <c r="Y34" s="192">
        <v>428.91</v>
      </c>
      <c r="Z34" s="192">
        <v>508.11</v>
      </c>
      <c r="AA34" s="192">
        <v>518.47</v>
      </c>
      <c r="AB34" s="192">
        <v>550.82000000000005</v>
      </c>
      <c r="AC34" s="192">
        <v>580.39</v>
      </c>
      <c r="AD34" s="192">
        <v>647.21</v>
      </c>
      <c r="AE34" s="192">
        <v>653.73</v>
      </c>
      <c r="AF34" s="192">
        <v>661.95</v>
      </c>
      <c r="AG34" s="192">
        <v>669</v>
      </c>
      <c r="AH34" s="192">
        <v>686.55</v>
      </c>
      <c r="AI34" s="192">
        <v>698.46</v>
      </c>
      <c r="AJ34" s="192">
        <v>705.4</v>
      </c>
      <c r="AK34" s="192">
        <v>707.15</v>
      </c>
      <c r="AL34" s="192">
        <v>716.36</v>
      </c>
      <c r="AM34" s="192">
        <v>714.6</v>
      </c>
      <c r="AN34" s="192">
        <v>731.03</v>
      </c>
      <c r="AO34" s="192">
        <v>725.97</v>
      </c>
      <c r="AP34" s="192">
        <v>722.18</v>
      </c>
      <c r="AQ34" s="192">
        <v>717.73</v>
      </c>
      <c r="AR34" s="192">
        <v>734.53</v>
      </c>
      <c r="AS34" s="192">
        <v>729.96</v>
      </c>
      <c r="AT34" s="192">
        <v>811.03</v>
      </c>
      <c r="AU34" s="194">
        <v>816.56</v>
      </c>
      <c r="AV34" s="194">
        <v>817.24</v>
      </c>
      <c r="AW34" s="306"/>
    </row>
    <row r="35" spans="1:49" s="53" customFormat="1" ht="20.149999999999999" customHeight="1" x14ac:dyDescent="0.25">
      <c r="A35" s="267" t="s">
        <v>134</v>
      </c>
      <c r="B35" s="192">
        <v>351.95</v>
      </c>
      <c r="C35" s="192">
        <v>420.93</v>
      </c>
      <c r="D35" s="192">
        <v>414.07</v>
      </c>
      <c r="E35" s="192">
        <v>427.92</v>
      </c>
      <c r="F35" s="192">
        <v>432.76</v>
      </c>
      <c r="G35" s="192">
        <v>466.89</v>
      </c>
      <c r="H35" s="192">
        <v>456.02</v>
      </c>
      <c r="I35" s="192">
        <v>415.33</v>
      </c>
      <c r="J35" s="192">
        <v>1068.8599999999999</v>
      </c>
      <c r="K35" s="192">
        <v>441.52</v>
      </c>
      <c r="L35" s="192">
        <v>904.07</v>
      </c>
      <c r="M35" s="194">
        <v>1633.37</v>
      </c>
      <c r="N35" s="192">
        <v>1797.2</v>
      </c>
      <c r="O35" s="192">
        <v>2760.65</v>
      </c>
      <c r="P35" s="192">
        <v>2188.39</v>
      </c>
      <c r="Q35" s="180">
        <v>2086.52</v>
      </c>
      <c r="R35" s="192">
        <v>2218.4</v>
      </c>
      <c r="S35" s="192">
        <v>3055.2</v>
      </c>
      <c r="T35" s="192">
        <v>3563.48</v>
      </c>
      <c r="U35" s="192">
        <v>4248.3999999999996</v>
      </c>
      <c r="V35" s="192">
        <v>4352.01</v>
      </c>
      <c r="W35" s="192">
        <v>4411.04</v>
      </c>
      <c r="X35" s="192">
        <v>4384.2299999999996</v>
      </c>
      <c r="Y35" s="192">
        <v>5444.92</v>
      </c>
      <c r="Z35" s="192">
        <v>5615.82</v>
      </c>
      <c r="AA35" s="192">
        <v>4962.24</v>
      </c>
      <c r="AB35" s="192">
        <v>3462.42</v>
      </c>
      <c r="AC35" s="192">
        <v>4706.7</v>
      </c>
      <c r="AD35" s="192">
        <v>5906.57</v>
      </c>
      <c r="AE35" s="192">
        <v>4878.25</v>
      </c>
      <c r="AF35" s="192">
        <v>4798.4399999999996</v>
      </c>
      <c r="AG35" s="192">
        <v>4339.2299999999996</v>
      </c>
      <c r="AH35" s="192">
        <v>4762.76</v>
      </c>
      <c r="AI35" s="192">
        <v>5661.79</v>
      </c>
      <c r="AJ35" s="192">
        <v>5897.39</v>
      </c>
      <c r="AK35" s="192">
        <v>6814.04</v>
      </c>
      <c r="AL35" s="192">
        <v>5892.73</v>
      </c>
      <c r="AM35" s="192">
        <v>6074.53</v>
      </c>
      <c r="AN35" s="192">
        <v>6062.73</v>
      </c>
      <c r="AO35" s="192">
        <v>7242.52</v>
      </c>
      <c r="AP35" s="192">
        <v>7179.15</v>
      </c>
      <c r="AQ35" s="192">
        <v>6774.74</v>
      </c>
      <c r="AR35" s="192">
        <v>6073.84</v>
      </c>
      <c r="AS35" s="192">
        <v>6817</v>
      </c>
      <c r="AT35" s="192">
        <v>7156.2</v>
      </c>
      <c r="AU35" s="194">
        <v>6618.28</v>
      </c>
      <c r="AV35" s="194">
        <v>6032.92</v>
      </c>
      <c r="AW35" s="306"/>
    </row>
    <row r="36" spans="1:49" s="53" customFormat="1" ht="20.149999999999999" customHeight="1" x14ac:dyDescent="0.25">
      <c r="A36" s="270" t="s">
        <v>106</v>
      </c>
      <c r="B36" s="193">
        <v>6248.68</v>
      </c>
      <c r="C36" s="193">
        <v>5252.75</v>
      </c>
      <c r="D36" s="193">
        <v>6756.78</v>
      </c>
      <c r="E36" s="193">
        <v>7922.05</v>
      </c>
      <c r="F36" s="193">
        <v>8075.46</v>
      </c>
      <c r="G36" s="193">
        <v>7983.78</v>
      </c>
      <c r="H36" s="193">
        <v>7698.03</v>
      </c>
      <c r="I36" s="193">
        <v>11454.9</v>
      </c>
      <c r="J36" s="193">
        <v>11002.34</v>
      </c>
      <c r="K36" s="193">
        <v>8134.07</v>
      </c>
      <c r="L36" s="193">
        <v>9508.2999999999993</v>
      </c>
      <c r="M36" s="193">
        <v>12603.83</v>
      </c>
      <c r="N36" s="181">
        <v>12313.25</v>
      </c>
      <c r="O36" s="181">
        <v>13221.8</v>
      </c>
      <c r="P36" s="181">
        <f t="shared" ref="P36:AS36" si="4">SUM(P24:P35)</f>
        <v>10797.07</v>
      </c>
      <c r="Q36" s="181">
        <f t="shared" si="4"/>
        <v>16881.650000000001</v>
      </c>
      <c r="R36" s="181">
        <f t="shared" si="4"/>
        <v>18333</v>
      </c>
      <c r="S36" s="181">
        <f t="shared" si="4"/>
        <v>13164.91</v>
      </c>
      <c r="T36" s="181">
        <f t="shared" si="4"/>
        <v>13381.409999999998</v>
      </c>
      <c r="U36" s="181">
        <f t="shared" si="4"/>
        <v>19643.010000000002</v>
      </c>
      <c r="V36" s="181">
        <f t="shared" si="4"/>
        <v>21744.579999999994</v>
      </c>
      <c r="W36" s="181">
        <f t="shared" si="4"/>
        <v>19883.039999999997</v>
      </c>
      <c r="X36" s="181">
        <f t="shared" si="4"/>
        <v>18004.82</v>
      </c>
      <c r="Y36" s="181">
        <f t="shared" si="4"/>
        <v>23731.39</v>
      </c>
      <c r="Z36" s="181">
        <f t="shared" si="4"/>
        <v>23539.58</v>
      </c>
      <c r="AA36" s="181">
        <f t="shared" si="4"/>
        <v>19717.86</v>
      </c>
      <c r="AB36" s="181">
        <f t="shared" si="4"/>
        <v>19291.02</v>
      </c>
      <c r="AC36" s="181">
        <f t="shared" si="4"/>
        <v>20442.03</v>
      </c>
      <c r="AD36" s="181">
        <f t="shared" si="4"/>
        <v>25277.809999999998</v>
      </c>
      <c r="AE36" s="181">
        <f t="shared" si="4"/>
        <v>23446.530000000002</v>
      </c>
      <c r="AF36" s="181">
        <f t="shared" si="4"/>
        <v>22577.640000000003</v>
      </c>
      <c r="AG36" s="181">
        <f t="shared" si="4"/>
        <v>27576.639999999999</v>
      </c>
      <c r="AH36" s="181">
        <f t="shared" si="4"/>
        <v>28591.61</v>
      </c>
      <c r="AI36" s="181">
        <f t="shared" si="4"/>
        <v>24665.600000000002</v>
      </c>
      <c r="AJ36" s="181">
        <f t="shared" si="4"/>
        <v>24730.430000000004</v>
      </c>
      <c r="AK36" s="181">
        <f t="shared" si="4"/>
        <v>32007.770000000008</v>
      </c>
      <c r="AL36" s="181">
        <f t="shared" si="4"/>
        <v>31160.149999999994</v>
      </c>
      <c r="AM36" s="181">
        <f t="shared" si="4"/>
        <v>26591.03</v>
      </c>
      <c r="AN36" s="181">
        <f t="shared" si="4"/>
        <v>28946.29</v>
      </c>
      <c r="AO36" s="181">
        <f t="shared" si="4"/>
        <v>32843.47</v>
      </c>
      <c r="AP36" s="181">
        <f t="shared" si="4"/>
        <v>41135.06</v>
      </c>
      <c r="AQ36" s="181">
        <f t="shared" si="4"/>
        <v>29802.78</v>
      </c>
      <c r="AR36" s="181">
        <f t="shared" si="4"/>
        <v>29241.230000000003</v>
      </c>
      <c r="AS36" s="181">
        <f t="shared" si="4"/>
        <v>34424.26</v>
      </c>
      <c r="AT36" s="181">
        <f>SUM(AT24:AT35)</f>
        <v>34872.950000000004</v>
      </c>
      <c r="AU36" s="181">
        <f>SUM(AU24:AU35)</f>
        <v>27195.090000000004</v>
      </c>
      <c r="AV36" s="181">
        <f>SUM(AV24:AV35)</f>
        <v>24296.36</v>
      </c>
      <c r="AW36" s="306"/>
    </row>
    <row r="37" spans="1:49" s="53" customFormat="1" ht="20.149999999999999" customHeight="1" x14ac:dyDescent="0.25">
      <c r="A37" s="267" t="s">
        <v>135</v>
      </c>
      <c r="B37" s="194">
        <v>246.73</v>
      </c>
      <c r="C37" s="194">
        <v>246.73</v>
      </c>
      <c r="D37" s="194">
        <v>246.73</v>
      </c>
      <c r="E37" s="194">
        <v>246.73</v>
      </c>
      <c r="F37" s="194">
        <v>235.09</v>
      </c>
      <c r="G37" s="194">
        <v>230.2</v>
      </c>
      <c r="H37" s="194">
        <v>239.5</v>
      </c>
      <c r="I37" s="194">
        <v>380.67</v>
      </c>
      <c r="J37" s="194">
        <v>337.57</v>
      </c>
      <c r="K37" s="194">
        <v>349.02</v>
      </c>
      <c r="L37" s="194">
        <v>376.21</v>
      </c>
      <c r="M37" s="194">
        <v>366.26</v>
      </c>
      <c r="N37" s="182">
        <v>372.24</v>
      </c>
      <c r="O37" s="182">
        <v>360.43</v>
      </c>
      <c r="P37" s="182">
        <v>376.78</v>
      </c>
      <c r="Q37" s="182">
        <v>371.64</v>
      </c>
      <c r="R37" s="182">
        <v>474.68</v>
      </c>
      <c r="S37" s="182">
        <v>471.45</v>
      </c>
      <c r="T37" s="182">
        <v>491.08</v>
      </c>
      <c r="U37" s="182">
        <v>486.13</v>
      </c>
      <c r="V37" s="182">
        <v>608.24</v>
      </c>
      <c r="W37" s="182">
        <v>605.64</v>
      </c>
      <c r="X37" s="182">
        <v>684.65</v>
      </c>
      <c r="Y37" s="182">
        <v>685.37</v>
      </c>
      <c r="Z37" s="182">
        <v>728.2</v>
      </c>
      <c r="AA37" s="182">
        <v>625.74</v>
      </c>
      <c r="AB37" s="182">
        <v>677.47</v>
      </c>
      <c r="AC37" s="182">
        <v>709.82</v>
      </c>
      <c r="AD37" s="182">
        <v>845.03</v>
      </c>
      <c r="AE37" s="182">
        <v>822.58</v>
      </c>
      <c r="AF37" s="182">
        <v>868.11</v>
      </c>
      <c r="AG37" s="182">
        <v>851.36</v>
      </c>
      <c r="AH37" s="182">
        <v>872.98</v>
      </c>
      <c r="AI37" s="182">
        <v>872.98</v>
      </c>
      <c r="AJ37" s="182">
        <v>872.98</v>
      </c>
      <c r="AK37" s="182">
        <v>872.98</v>
      </c>
      <c r="AL37" s="182">
        <v>945.62</v>
      </c>
      <c r="AM37" s="182">
        <v>946.19</v>
      </c>
      <c r="AN37" s="182">
        <v>946.75</v>
      </c>
      <c r="AO37" s="182">
        <v>972.42</v>
      </c>
      <c r="AP37" s="182">
        <v>1088.31</v>
      </c>
      <c r="AQ37" s="182">
        <v>1088.32</v>
      </c>
      <c r="AR37" s="182">
        <v>1088.32</v>
      </c>
      <c r="AS37" s="182">
        <v>1088.32</v>
      </c>
      <c r="AT37" s="182">
        <v>1169.22</v>
      </c>
      <c r="AU37" s="182">
        <v>1154.69</v>
      </c>
      <c r="AV37" s="182">
        <v>1155.69</v>
      </c>
      <c r="AW37" s="306"/>
    </row>
    <row r="38" spans="1:49" s="53" customFormat="1" ht="20.149999999999999" customHeight="1" x14ac:dyDescent="0.25">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332"/>
      <c r="AU38" s="332"/>
      <c r="AV38" s="332"/>
    </row>
    <row r="39" spans="1:49" s="53" customFormat="1" ht="45" customHeight="1" x14ac:dyDescent="0.25">
      <c r="A39" s="297" t="s">
        <v>272</v>
      </c>
      <c r="B39" s="298" t="s">
        <v>153</v>
      </c>
      <c r="C39" s="298" t="s">
        <v>154</v>
      </c>
      <c r="D39" s="298" t="s">
        <v>155</v>
      </c>
      <c r="E39" s="298" t="s">
        <v>156</v>
      </c>
      <c r="F39" s="298" t="s">
        <v>157</v>
      </c>
      <c r="G39" s="298" t="s">
        <v>158</v>
      </c>
      <c r="H39" s="298" t="s">
        <v>159</v>
      </c>
      <c r="I39" s="298" t="s">
        <v>160</v>
      </c>
      <c r="J39" s="298" t="s">
        <v>161</v>
      </c>
      <c r="K39" s="298" t="s">
        <v>162</v>
      </c>
      <c r="L39" s="298" t="s">
        <v>163</v>
      </c>
      <c r="M39" s="298" t="s">
        <v>164</v>
      </c>
      <c r="N39" s="299" t="s">
        <v>165</v>
      </c>
      <c r="O39" s="299" t="s">
        <v>166</v>
      </c>
      <c r="P39" s="299" t="s">
        <v>167</v>
      </c>
      <c r="Q39" s="299" t="s">
        <v>168</v>
      </c>
      <c r="R39" s="299" t="s">
        <v>169</v>
      </c>
      <c r="S39" s="299" t="s">
        <v>170</v>
      </c>
      <c r="T39" s="299" t="s">
        <v>171</v>
      </c>
      <c r="U39" s="299" t="s">
        <v>172</v>
      </c>
      <c r="V39" s="299" t="s">
        <v>173</v>
      </c>
      <c r="W39" s="299" t="s">
        <v>174</v>
      </c>
      <c r="X39" s="299" t="s">
        <v>175</v>
      </c>
      <c r="Y39" s="299" t="s">
        <v>176</v>
      </c>
      <c r="Z39" s="299" t="s">
        <v>177</v>
      </c>
      <c r="AA39" s="299" t="s">
        <v>178</v>
      </c>
      <c r="AB39" s="299" t="s">
        <v>179</v>
      </c>
      <c r="AC39" s="299" t="s">
        <v>180</v>
      </c>
      <c r="AD39" s="299" t="s">
        <v>181</v>
      </c>
      <c r="AE39" s="299" t="s">
        <v>182</v>
      </c>
      <c r="AF39" s="299" t="s">
        <v>183</v>
      </c>
      <c r="AG39" s="299" t="s">
        <v>184</v>
      </c>
      <c r="AH39" s="299" t="s">
        <v>185</v>
      </c>
      <c r="AI39" s="299" t="s">
        <v>186</v>
      </c>
      <c r="AJ39" s="299" t="s">
        <v>187</v>
      </c>
      <c r="AK39" s="299" t="s">
        <v>188</v>
      </c>
      <c r="AL39" s="299" t="s">
        <v>189</v>
      </c>
      <c r="AM39" s="299" t="s">
        <v>190</v>
      </c>
      <c r="AN39" s="299" t="s">
        <v>191</v>
      </c>
      <c r="AO39" s="299" t="s">
        <v>192</v>
      </c>
      <c r="AP39" s="299" t="s">
        <v>193</v>
      </c>
      <c r="AQ39" s="299" t="s">
        <v>194</v>
      </c>
      <c r="AR39" s="299" t="s">
        <v>195</v>
      </c>
      <c r="AS39" s="299" t="s">
        <v>196</v>
      </c>
      <c r="AT39" s="299" t="s">
        <v>197</v>
      </c>
      <c r="AU39" s="299" t="s">
        <v>198</v>
      </c>
      <c r="AV39" s="299" t="s">
        <v>338</v>
      </c>
      <c r="AW39" s="306"/>
    </row>
    <row r="40" spans="1:49" s="53" customFormat="1" ht="20.149999999999999" customHeight="1" x14ac:dyDescent="0.25">
      <c r="A40" s="267" t="s">
        <v>4</v>
      </c>
      <c r="B40" s="188">
        <f>100000*B24/((SUM(Annual!B8,B8)/2)*24*90)</f>
        <v>22.036510372777979</v>
      </c>
      <c r="C40" s="188">
        <f>100000*C24/((SUM(B8,C8)/2)*24*91)</f>
        <v>14.011702158006257</v>
      </c>
      <c r="D40" s="188">
        <f>100000*D24/((SUM(C8,D8)/2)*24*92)</f>
        <v>22.018213866039954</v>
      </c>
      <c r="E40" s="188">
        <f>100000*E24/((SUM(D8,E8)/2)*24*92)</f>
        <v>26.078919874628305</v>
      </c>
      <c r="F40" s="188">
        <f>100000*F24/((SUM(E8,F8)/2)*24*90)</f>
        <v>26.877983240022971</v>
      </c>
      <c r="G40" s="188">
        <f>100000*G24/((SUM(F8,G8)/2)*24*91)</f>
        <v>26.7840753699221</v>
      </c>
      <c r="H40" s="188">
        <f>100000*H24/((SUM(G8,H8)/2)*24*92)</f>
        <v>19.555576254042332</v>
      </c>
      <c r="I40" s="188">
        <f>100000*I24/((SUM(H8,I8)/2)*24*92)</f>
        <v>39.135860587267238</v>
      </c>
      <c r="J40" s="188">
        <f>100000*J24/((SUM(I8,J8)/2)*24*91)</f>
        <v>33.112197133495307</v>
      </c>
      <c r="K40" s="188">
        <f>100000*K24/((SUM(J8,K8)/2)*24*91)</f>
        <v>19.49572916242748</v>
      </c>
      <c r="L40" s="188">
        <f>100000*L24/((SUM(K8,L8)/2)*24*92)</f>
        <v>21.423064374548478</v>
      </c>
      <c r="M40" s="301">
        <f>100000*M24/((SUM(L8,M8)/2)*24*92)</f>
        <v>29.087140751658069</v>
      </c>
      <c r="N40" s="188">
        <f>100000*N24/((SUM(M8,N8)/2)*24*90)</f>
        <v>28.813463479138392</v>
      </c>
      <c r="O40" s="188">
        <f>100000*O24/((SUM(N8,O8)/2)*24*91)</f>
        <v>25.687844393036659</v>
      </c>
      <c r="P40" s="188">
        <f>100000*P24/((SUM(O8,P8)/2)*24*92)</f>
        <v>17.299437426016571</v>
      </c>
      <c r="Q40" s="176">
        <f>100000*Q24/((SUM(P8,Q8)/2)*24*92)</f>
        <v>38.071297878708883</v>
      </c>
      <c r="R40" s="188">
        <f>100000*R24/((SUM(Q8,R8)/2)*24*90)</f>
        <v>40.463885611060121</v>
      </c>
      <c r="S40" s="188">
        <f>100000*S24/((SUM(R8,S8)/2)*24*91)</f>
        <v>17.749235529779384</v>
      </c>
      <c r="T40" s="188">
        <f>100000*T24/((SUM(S8,T8)/2)*24*92)</f>
        <v>16.047392791103679</v>
      </c>
      <c r="U40" s="188">
        <f>100000*U24/((SUM(T8,U8)/2)*24*92)</f>
        <v>32.074536556926233</v>
      </c>
      <c r="V40" s="188">
        <f>100000*V24/((SUM(U8,V8)/2)*24*90)</f>
        <v>38.410429254343107</v>
      </c>
      <c r="W40" s="188">
        <f>100000*W24/((SUM(V8,W8)/2)*24*91)</f>
        <v>24.922647711835936</v>
      </c>
      <c r="X40" s="188">
        <f>100000*X24/((SUM(W8,X8)/2)*24*92)</f>
        <v>19.388729871936789</v>
      </c>
      <c r="Y40" s="188">
        <f>100000*Y24/((SUM(X8,Y8)/2)*24*92)</f>
        <v>35.428434374597437</v>
      </c>
      <c r="Z40" s="188">
        <f>100000*Z24/((SUM(Y8,Z8)/2)*24*91)</f>
        <v>31.13014905902568</v>
      </c>
      <c r="AA40" s="188">
        <f>100000*AA24/((SUM(Z8,AA8)/2)*24*91)</f>
        <v>19.134418960273301</v>
      </c>
      <c r="AB40" s="188">
        <f>100000*AB24/((SUM(AA8,AB8)/2)*24*92)</f>
        <v>21.116088497456143</v>
      </c>
      <c r="AC40" s="188">
        <f>100000*AC24/((SUM(AB8,AC8)/2)*24*92)</f>
        <v>25.31365360756422</v>
      </c>
      <c r="AD40" s="188">
        <f>100000*AD24/((SUM(AC8,AD8)/2)*24*90)</f>
        <v>31.458070960036085</v>
      </c>
      <c r="AE40" s="188">
        <f>100000*AE24/((SUM(AD8,AE8)/2)*24*91)</f>
        <v>23.332632214526438</v>
      </c>
      <c r="AF40" s="188">
        <f>100000*AF24/((SUM(AE8,AF8)/2)*24*92)</f>
        <v>20.496199911220998</v>
      </c>
      <c r="AG40" s="188">
        <f>100000*AG24/((SUM(AF8,AG8)/2)*24*92)</f>
        <v>32.985986895424958</v>
      </c>
      <c r="AH40" s="188">
        <f>100000*AH24/((SUM(AG8,AH8)/2)*24*90)</f>
        <v>34.525053889337585</v>
      </c>
      <c r="AI40" s="188">
        <f>100000*AI24/((SUM(AH8,AI8)/2)*24*91)</f>
        <v>19.011711917851258</v>
      </c>
      <c r="AJ40" s="188">
        <f>100000*AJ24/((SUM(AI8,AJ8)/2)*24*92)</f>
        <v>19.010652073838219</v>
      </c>
      <c r="AK40" s="188">
        <f>100000*AK24/((SUM(AJ8,AK8)/2)*24*92)</f>
        <v>33.357626668390651</v>
      </c>
      <c r="AL40" s="188">
        <f>100000*AL24/((SUM(AK8,AL8)/2)*24*90)</f>
        <v>33.590706362322351</v>
      </c>
      <c r="AM40" s="188">
        <f>100000*AM24/((SUM(AL8,AM8)/2)*24*91)</f>
        <v>20.092667268943355</v>
      </c>
      <c r="AN40" s="188">
        <f>100000*AN24/((SUM(AM8,AN8)/2)*24*92)</f>
        <v>22.115881345672662</v>
      </c>
      <c r="AO40" s="188">
        <f>100000*AO24/((SUM(AN8,AO8)/2)*24*92)</f>
        <v>29.647840619504606</v>
      </c>
      <c r="AP40" s="188">
        <f>100000*AP24/((SUM(AO8,AP8)/2)*24*91)</f>
        <v>42.173089945265808</v>
      </c>
      <c r="AQ40" s="188">
        <f>100000*AQ24/((SUM(AP8,AQ8)/2)*24*91)</f>
        <v>19.924184535866779</v>
      </c>
      <c r="AR40" s="188">
        <f>100000*AR24/((SUM(AQ8,AR8)/2)*24*92)</f>
        <v>21.555745012403708</v>
      </c>
      <c r="AS40" s="188">
        <f>100000*AS24/((SUM(AR8,AS8)/2)*24*92)</f>
        <v>29.332153426672573</v>
      </c>
      <c r="AT40" s="188">
        <f>100000*AT24/((SUM(AS8,AT8)/2)*24*90)</f>
        <v>32.626618731906049</v>
      </c>
      <c r="AU40" s="301">
        <f>100000*AU24/((SUM(AT8,AU8)/2)*24*91)</f>
        <v>17.198839701326108</v>
      </c>
      <c r="AV40" s="301">
        <f>100000*AV24/((SUM(AU8,AV8)/2)*24*91)</f>
        <v>13.23413564943208</v>
      </c>
      <c r="AW40" s="306"/>
    </row>
    <row r="41" spans="1:49" s="53" customFormat="1" ht="20.149999999999999" customHeight="1" x14ac:dyDescent="0.25">
      <c r="A41" s="267" t="s">
        <v>23</v>
      </c>
      <c r="B41" s="188">
        <f>100000*B25/((SUM(Annual!B9,B9)/2)*24*90)</f>
        <v>32.658604977216967</v>
      </c>
      <c r="C41" s="188">
        <f>100000*C25/((SUM(B9,C9)/2)*24*91)</f>
        <v>21.16708592612207</v>
      </c>
      <c r="D41" s="188">
        <f>100000*D25/((SUM(C9,D9)/2)*24*92)</f>
        <v>31.397543776390563</v>
      </c>
      <c r="E41" s="188">
        <f>100000*E25/((SUM(D9,E9)/2)*24*92)</f>
        <v>37.241702601346603</v>
      </c>
      <c r="F41" s="188">
        <f>100000*F25/((SUM(E9,F9)/2)*24*90)</f>
        <v>33.386520552344251</v>
      </c>
      <c r="G41" s="188">
        <f>100000*G25/((SUM(F9,G9)/2)*24*91)</f>
        <v>34.554518255621559</v>
      </c>
      <c r="H41" s="188">
        <f>100000*H25/((SUM(G9,H9)/2)*24*92)</f>
        <v>30.957461919320366</v>
      </c>
      <c r="I41" s="188">
        <f>100000*I25/((SUM(H9,I9)/2)*24*92)</f>
        <v>49.961669824491423</v>
      </c>
      <c r="J41" s="188">
        <f>100000*J25/((SUM(I9,J9)/2)*24*91)</f>
        <v>34.17714859022437</v>
      </c>
      <c r="K41" s="188">
        <f>100000*K25/((SUM(J9,K9)/2)*24*91)</f>
        <v>32.038660378355033</v>
      </c>
      <c r="L41" s="188">
        <f>100000*L25/((SUM(K9,L9)/2)*24*92)</f>
        <v>29.753639917247995</v>
      </c>
      <c r="M41" s="301">
        <f>100000*M25/((SUM(L9,M9)/2)*24*92)</f>
        <v>43.69812847671637</v>
      </c>
      <c r="N41" s="188">
        <f>100000*N25/((SUM(M9,N9)/2)*24*90)</f>
        <v>40.728832659510203</v>
      </c>
      <c r="O41" s="188">
        <f>100000*O25/((SUM(N9,O9)/2)*24*91)</f>
        <v>34.584277651868639</v>
      </c>
      <c r="P41" s="188">
        <f>100000*P25/((SUM(O9,P9)/2)*24*92)</f>
        <v>24.728172793725378</v>
      </c>
      <c r="Q41" s="176">
        <f>100000*Q25/((SUM(P9,Q9)/2)*24*92)</f>
        <v>50.352561069845926</v>
      </c>
      <c r="R41" s="188">
        <f>100000*R25/((SUM(Q9,R9)/2)*24*90)</f>
        <v>54.411428855128584</v>
      </c>
      <c r="S41" s="188">
        <f>100000*S25/((SUM(R9,S9)/2)*24*91)</f>
        <v>24.40839620735149</v>
      </c>
      <c r="T41" s="188">
        <f>100000*T25/((SUM(S9,T9)/2)*24*92)</f>
        <v>23.861916122187996</v>
      </c>
      <c r="U41" s="188">
        <f>100000*U25/((SUM(T9,U9)/2)*24*92)</f>
        <v>47.553586822585132</v>
      </c>
      <c r="V41" s="188">
        <f>100000*V25/((SUM(U9,V9)/2)*24*90)</f>
        <v>46.852176541232339</v>
      </c>
      <c r="W41" s="188">
        <f>100000*W25/((SUM(V9,W9)/2)*24*91)</f>
        <v>33.592807673565623</v>
      </c>
      <c r="X41" s="188">
        <f>100000*X25/((SUM(W9,X9)/2)*24*92)</f>
        <v>30.579423372656979</v>
      </c>
      <c r="Y41" s="188">
        <f>100000*Y25/((SUM(X9,Y9)/2)*24*92)</f>
        <v>51.195097332064307</v>
      </c>
      <c r="Z41" s="188">
        <f>100000*Z25/((SUM(Y9,Z9)/2)*24*91)</f>
        <v>46.30894178712834</v>
      </c>
      <c r="AA41" s="188">
        <f>100000*AA25/((SUM(Z9,AA9)/2)*24*91)</f>
        <v>29.271933063840123</v>
      </c>
      <c r="AB41" s="188">
        <f>100000*AB25/((SUM(AA9,AB9)/2)*24*92)</f>
        <v>31.888744402456489</v>
      </c>
      <c r="AC41" s="188">
        <f>100000*AC25/((SUM(AB9,AC9)/2)*24*92)</f>
        <v>38.597826383637347</v>
      </c>
      <c r="AD41" s="188">
        <f>100000*AD25/((SUM(AC9,AD9)/2)*24*90)</f>
        <v>44.498027861307911</v>
      </c>
      <c r="AE41" s="188">
        <f>100000*AE25/((SUM(AD9,AE9)/2)*24*91)</f>
        <v>32.949087182815489</v>
      </c>
      <c r="AF41" s="188">
        <f>100000*AF25/((SUM(AE9,AF9)/2)*24*92)</f>
        <v>30.45254389418815</v>
      </c>
      <c r="AG41" s="188">
        <f>100000*AG25/((SUM(AF9,AG9)/2)*24*92)</f>
        <v>53.877757393404458</v>
      </c>
      <c r="AH41" s="188">
        <f>100000*AH25/((SUM(AG9,AH9)/2)*24*90)</f>
        <v>50.177459509038187</v>
      </c>
      <c r="AI41" s="188">
        <f>100000*AI25/((SUM(AH9,AI9)/2)*24*91)</f>
        <v>28.047297076959243</v>
      </c>
      <c r="AJ41" s="188">
        <f>100000*AJ25/((SUM(AI9,AJ9)/2)*24*92)</f>
        <v>28.761104147614873</v>
      </c>
      <c r="AK41" s="188">
        <f>100000*AK25/((SUM(AJ9,AK9)/2)*24*92)</f>
        <v>49.531047946521234</v>
      </c>
      <c r="AL41" s="188">
        <f>100000*AL25/((SUM(AK9,AL9)/2)*24*90)</f>
        <v>47.797470335556035</v>
      </c>
      <c r="AM41" s="188">
        <f>100000*AM25/((SUM(AL9,AM9)/2)*24*91)</f>
        <v>30.824316232808147</v>
      </c>
      <c r="AN41" s="188">
        <f>100000*AN25/((SUM(AM9,AN9)/2)*24*92)</f>
        <v>34.526159748437536</v>
      </c>
      <c r="AO41" s="188">
        <f>100000*AO25/((SUM(AN9,AO9)/2)*24*92)</f>
        <v>47.395318029631781</v>
      </c>
      <c r="AP41" s="188">
        <f>100000*AP25/((SUM(AO9,AP9)/2)*24*91)</f>
        <v>61.174130720958971</v>
      </c>
      <c r="AQ41" s="188">
        <f>100000*AQ25/((SUM(AP9,AQ9)/2)*24*91)</f>
        <v>32.57036796254922</v>
      </c>
      <c r="AR41" s="188">
        <f>100000*AR25/((SUM(AQ9,AR9)/2)*24*92)</f>
        <v>34.946493775654154</v>
      </c>
      <c r="AS41" s="188">
        <f>100000*AS25/((SUM(AR9,AS9)/2)*24*92)</f>
        <v>52.419697043612828</v>
      </c>
      <c r="AT41" s="188">
        <f>100000*AT25/((SUM(AS9,AT9)/2)*24*90)</f>
        <v>49.918992512155583</v>
      </c>
      <c r="AU41" s="301">
        <f>100000*AU25/((SUM(AT9,AU9)/2)*24*91)</f>
        <v>26.921461820621765</v>
      </c>
      <c r="AV41" s="301">
        <f>100000*AV25/((SUM(AU9,AV9)/2)*24*91)</f>
        <v>25.564802612444012</v>
      </c>
      <c r="AW41" s="306"/>
    </row>
    <row r="42" spans="1:49" s="53" customFormat="1" ht="20.149999999999999" customHeight="1" x14ac:dyDescent="0.25">
      <c r="A42" s="267" t="s">
        <v>6</v>
      </c>
      <c r="B42" s="188">
        <f>100000*B27/((SUM(Annual!B11,B11)/2)*24*90)</f>
        <v>8.5722819593787332</v>
      </c>
      <c r="C42" s="188">
        <f>100000*C27/((SUM(B11,C11)/2)*24*91)</f>
        <v>12.312988216602674</v>
      </c>
      <c r="D42" s="188">
        <f>100000*D27/((SUM(C11,D11)/2)*24*92)</f>
        <v>11.436672967863894</v>
      </c>
      <c r="E42" s="188">
        <f>100000*E27/((SUM(D11,E11)/2)*24*92)</f>
        <v>4.9539273573089995</v>
      </c>
      <c r="F42" s="188">
        <f>100000*F27/((SUM(E11,F11)/2)*24*90)</f>
        <v>6.122286079182631</v>
      </c>
      <c r="G42" s="188">
        <f>100000*G27/((SUM(F11,G11)/2)*24*91)</f>
        <v>17.232292873318514</v>
      </c>
      <c r="H42" s="188">
        <f>100000*H27/((SUM(G11,H11)/2)*24*92)</f>
        <v>13.492014615921502</v>
      </c>
      <c r="I42" s="188">
        <f>100000*I27/((SUM(H11,I11)/2)*24*92)</f>
        <v>3.4671630337646189</v>
      </c>
      <c r="J42" s="188">
        <f>100000*J27/((SUM(I11,J11)/2)*24*91)</f>
        <v>7.0655534941249227</v>
      </c>
      <c r="K42" s="188">
        <f>100000*K27/((SUM(J11,K11)/2)*24*91)</f>
        <v>14.64398761696059</v>
      </c>
      <c r="L42" s="188">
        <f>100000*L27/((SUM(K11,L11)/2)*24*92)</f>
        <v>16.269114227327179</v>
      </c>
      <c r="M42" s="301">
        <f>100000*M27/((SUM(L11,M11)/2)*24*92)</f>
        <v>4.8752650206705503</v>
      </c>
      <c r="N42" s="188">
        <f>100000*N27/((SUM(M11,N11)/2)*24*90)</f>
        <v>3.2131302299577476</v>
      </c>
      <c r="O42" s="188">
        <f>100000*O27/((SUM(N11,O11)/2)*24*91)</f>
        <v>13.313521816217794</v>
      </c>
      <c r="P42" s="188">
        <f>100000*P27/((SUM(O11,P11)/2)*24*92)</f>
        <v>14.93852675542505</v>
      </c>
      <c r="Q42" s="176">
        <f>100000*Q27/((SUM(P11,Q11)/2)*24*92)</f>
        <v>4.9923715555830919</v>
      </c>
      <c r="R42" s="188">
        <f>100000*R27/((SUM(Q11,R11)/2)*24*90)</f>
        <v>5.4993290222427955</v>
      </c>
      <c r="S42" s="188">
        <f>100000*S27/((SUM(R11,S11)/2)*24*91)</f>
        <v>13.307299120243082</v>
      </c>
      <c r="T42" s="188">
        <f>100000*T27/((SUM(S11,T11)/2)*24*92)</f>
        <v>13.513326439273438</v>
      </c>
      <c r="U42" s="188">
        <f>100000*U27/((SUM(T11,U11)/2)*24*92)</f>
        <v>4.5841936108939541</v>
      </c>
      <c r="V42" s="188">
        <f>100000*V27/((SUM(U11,V11)/2)*24*90)</f>
        <v>6.4565994044829891</v>
      </c>
      <c r="W42" s="188">
        <f>100000*W27/((SUM(V11,W11)/2)*24*91)</f>
        <v>17.595314593303598</v>
      </c>
      <c r="X42" s="188">
        <f>100000*X27/((SUM(W11,X11)/2)*24*92)</f>
        <v>14.471660628670808</v>
      </c>
      <c r="Y42" s="188">
        <f>100000*Y27/((SUM(X11,Y11)/2)*24*92)</f>
        <v>3.9539371567714863</v>
      </c>
      <c r="Z42" s="188">
        <f>100000*Z27/((SUM(Y11,Z11)/2)*24*91)</f>
        <v>6.4913289752336008</v>
      </c>
      <c r="AA42" s="188">
        <f>100000*AA27/((SUM(Z11,AA11)/2)*24*91)</f>
        <v>15.817154126821215</v>
      </c>
      <c r="AB42" s="188">
        <f>100000*AB27/((SUM(AA11,AB11)/2)*24*92)</f>
        <v>14.621547053635446</v>
      </c>
      <c r="AC42" s="188">
        <f>100000*AC27/((SUM(AB11,AC11)/2)*24*92)</f>
        <v>5.0982136767267576</v>
      </c>
      <c r="AD42" s="188">
        <f>100000*AD27/((SUM(AC11,AD11)/2)*24*90)</f>
        <v>6.1619949905552165</v>
      </c>
      <c r="AE42" s="188">
        <f>100000*AE27/((SUM(AD11,AE11)/2)*24*91)</f>
        <v>17.041127307560526</v>
      </c>
      <c r="AF42" s="188">
        <f>100000*AF27/((SUM(AE11,AF11)/2)*24*92)</f>
        <v>14.381207629001075</v>
      </c>
      <c r="AG42" s="188">
        <f>100000*AG27/((SUM(AF11,AG11)/2)*24*92)</f>
        <v>4.7126677764738023</v>
      </c>
      <c r="AH42" s="188">
        <f>100000*AH27/((SUM(AG11,AH11)/2)*24*90)</f>
        <v>6.4438656127179925</v>
      </c>
      <c r="AI42" s="188">
        <f>100000*AI27/((SUM(AH11,AI11)/2)*24*91)</f>
        <v>17.272533267543338</v>
      </c>
      <c r="AJ42" s="188">
        <f>100000*AJ27/((SUM(AI11,AJ11)/2)*24*92)</f>
        <v>15.571686261067503</v>
      </c>
      <c r="AK42" s="188">
        <f>100000*AK27/((SUM(AJ11,AK11)/2)*24*92)</f>
        <v>5.1528243415590795</v>
      </c>
      <c r="AL42" s="188">
        <f>100000*AL27/((SUM(AK11,AL11)/2)*24*90)</f>
        <v>6.9481460295173409</v>
      </c>
      <c r="AM42" s="188">
        <f>100000*AM27/((SUM(AL11,AM11)/2)*24*91)</f>
        <v>16.40782713803215</v>
      </c>
      <c r="AN42" s="188">
        <f>100000*AN27/((SUM(AM11,AN11)/2)*24*92)</f>
        <v>15.637776309243302</v>
      </c>
      <c r="AO42" s="188">
        <f>100000*AO27/((SUM(AN11,AO11)/2)*24*92)</f>
        <v>4.76429565013476</v>
      </c>
      <c r="AP42" s="188">
        <f>100000*AP27/((SUM(AO11,AP11)/2)*24*91)</f>
        <v>7.5436441894629391</v>
      </c>
      <c r="AQ42" s="188">
        <f>100000*AQ27/((SUM(AP11,AQ11)/2)*24*91)</f>
        <v>18.858840479350171</v>
      </c>
      <c r="AR42" s="188">
        <f>100000*AR27/((SUM(AQ11,AR11)/2)*24*92)</f>
        <v>14.390460761479902</v>
      </c>
      <c r="AS42" s="188">
        <f>100000*AS27/((SUM(AR11,AS11)/2)*24*92)</f>
        <v>4.1643535487373446</v>
      </c>
      <c r="AT42" s="188">
        <f>100000*AT27/((SUM(AS11,AT11)/2)*24*90)</f>
        <v>5.9135850790463378</v>
      </c>
      <c r="AU42" s="301">
        <f>100000*AU27/((SUM(AT11,AU11)/2)*24*91)</f>
        <v>16.293702508647275</v>
      </c>
      <c r="AV42" s="301">
        <f>100000*AV27/((SUM(AU11,AV11)/2)*24*91)</f>
        <v>13.990455994697671</v>
      </c>
      <c r="AW42" s="306"/>
    </row>
    <row r="43" spans="1:49" s="53" customFormat="1" ht="20.149999999999999" customHeight="1" x14ac:dyDescent="0.25">
      <c r="A43" s="267" t="s">
        <v>27</v>
      </c>
      <c r="B43" s="188">
        <f>100000*B28/((SUM(Annual!B12,Annual!B13,B12,B13)/2)*24*90)</f>
        <v>23.851343721770551</v>
      </c>
      <c r="C43" s="188">
        <f>100000*C28/((SUM(B12,B13,C12,C13)/2)*24*91)</f>
        <v>18.221073700525757</v>
      </c>
      <c r="D43" s="188">
        <f>100000*D28/((SUM(C12,C13,D12,D13)/2)*24*92)</f>
        <v>23.571104383958826</v>
      </c>
      <c r="E43" s="188">
        <f>100000*E28/((SUM(D12,D13,E12,E13)/2)*24*92)</f>
        <v>34.034803300051067</v>
      </c>
      <c r="F43" s="188">
        <f>100000*F28/((SUM(E12,E13,F12,F13)/2)*24*90)</f>
        <v>36.413328864309257</v>
      </c>
      <c r="G43" s="188">
        <f>100000*G28/((SUM(F12,F13,G12,G13)/2)*24*91)</f>
        <v>31.299214757298589</v>
      </c>
      <c r="H43" s="188">
        <f>100000*H28/((SUM(G12,G13,H12,H13)/2)*24*92)</f>
        <v>33.322887032731018</v>
      </c>
      <c r="I43" s="188">
        <f>100000*I28/((SUM(H12,H13,I12,I13)/2)*24*92)</f>
        <v>54.423174146379402</v>
      </c>
      <c r="J43" s="188">
        <f>100000*J28/((SUM(I12,I13,J12,J13)/2)*24*91)</f>
        <v>49.74571559392988</v>
      </c>
      <c r="K43" s="188">
        <f>100000*K28/((SUM(J12,J13,K12,K13)/2)*24*91)</f>
        <v>21.631896409212324</v>
      </c>
      <c r="L43" s="188">
        <f>100000*L28/((SUM(K12,K13,L12,L13)/2)*24*92)</f>
        <v>28.277509393451417</v>
      </c>
      <c r="M43" s="301">
        <f>100000*M28/((SUM(L12,L13,M12,M13)/2)*24*92)</f>
        <v>43.808323581480479</v>
      </c>
      <c r="N43" s="188">
        <f>100000*N28/((SUM(M12,M13,N12,N13)/2)*24*90)</f>
        <v>34.254611860162498</v>
      </c>
      <c r="O43" s="188">
        <f>100000*O28/((SUM(N12,N13,O12,O13)/2)*24*91)</f>
        <v>26.155713821496313</v>
      </c>
      <c r="P43" s="188">
        <f>100000*P28/((SUM(O12,O13,P12,P13)/2)*24*92)</f>
        <v>19.789842288499973</v>
      </c>
      <c r="Q43" s="176">
        <f>100000*Q28/((SUM(P12,P13,Q12,Q13)/2)*24*92)</f>
        <v>46.107754536686507</v>
      </c>
      <c r="R43" s="188">
        <f>100000*R28/((SUM(Q12,Q13,R12,R13)/2)*24*90)</f>
        <v>60.633013340252091</v>
      </c>
      <c r="S43" s="188">
        <f>100000*S28/((SUM(R12,R13,S12,S13)/2)*24*91)</f>
        <v>29.670489580268391</v>
      </c>
      <c r="T43" s="188">
        <f>100000*T28/((SUM(S12,S13,T12,T13)/2)*24*92)</f>
        <v>20.48964622859982</v>
      </c>
      <c r="U43" s="188">
        <f>100000*U28/((SUM(T12,T13,U12,U13)/2)*24*92)</f>
        <v>45.970842409666872</v>
      </c>
      <c r="V43" s="188">
        <f>100000*V28/((SUM(U12,U13,V12,V13)/2)*24*90)</f>
        <v>53.686752943579066</v>
      </c>
      <c r="W43" s="188">
        <f>100000*W28/((SUM(V12,V13,W12,W13)/2)*24*91)</f>
        <v>37.494714469277476</v>
      </c>
      <c r="X43" s="188">
        <f>100000*X28/((SUM(W12,W13,X12,X13)/2)*24*92)</f>
        <v>26.670654972615043</v>
      </c>
      <c r="Y43" s="188">
        <f>100000*Y28/((SUM(X12,X13,Y12,Y13)/2)*24*92)</f>
        <v>47.084002288617214</v>
      </c>
      <c r="Z43" s="188">
        <f>100000*Z28/((SUM(Y12,Y13,Z12,Z13)/2)*24*91)</f>
        <v>53.582906798403243</v>
      </c>
      <c r="AA43" s="188">
        <f>100000*AA28/((SUM(Z12,Z13,AA12,AA13)/2)*24*91)</f>
        <v>23.956380167913995</v>
      </c>
      <c r="AB43" s="188">
        <f>100000*AB28/((SUM(AA12,AA13,AB12,AB13)/2)*24*92)</f>
        <v>28.883006902193038</v>
      </c>
      <c r="AC43" s="188">
        <f>100000*AC28/((SUM(AB12,AB13,AC12,AC13)/2)*24*92)</f>
        <v>29.998176280105586</v>
      </c>
      <c r="AD43" s="188">
        <f>100000*AD28/((SUM(AC12,AC13,AD12,AD13)/2)*24*90)</f>
        <v>45.424401575108625</v>
      </c>
      <c r="AE43" s="188">
        <f>100000*AE28/((SUM(AD12,AD13,AE12,AE13)/2)*24*91)</f>
        <v>21.547388495426116</v>
      </c>
      <c r="AF43" s="188">
        <f>100000*AF28/((SUM(AE12,AE13,AF12,AF13)/2)*24*92)</f>
        <v>30.879979733913803</v>
      </c>
      <c r="AG43" s="188">
        <f>100000*AG28/((SUM(AF12,AF13,AG12,AG13)/2)*24*92)</f>
        <v>47.379720005921243</v>
      </c>
      <c r="AH43" s="188">
        <f>100000*AH28/((SUM(AG12,AG13,AH12,AH13)/2)*24*90)</f>
        <v>38.664582412130187</v>
      </c>
      <c r="AI43" s="188">
        <f>100000*AI28/((SUM(AH12,AH13,AI12,AI13)/2)*24*91)</f>
        <v>23.26027523274325</v>
      </c>
      <c r="AJ43" s="188">
        <f>100000*AJ28/((SUM(AI12,AI13,AJ12,AJ13)/2)*24*92)</f>
        <v>21.482741872640762</v>
      </c>
      <c r="AK43" s="188">
        <f>100000*AK28/((SUM(AJ12,AJ13,AK12,AK13)/2)*24*92)</f>
        <v>49.053068335988677</v>
      </c>
      <c r="AL43" s="188">
        <f>100000*AL28/((SUM(AK12,AK13,AL12,AL13)/2)*24*90)</f>
        <v>45.520565304220689</v>
      </c>
      <c r="AM43" s="188">
        <f>100000*AM28/((SUM(AL12,AL13,AM12,AM13)/2)*24*91)</f>
        <v>20.626997527217981</v>
      </c>
      <c r="AN43" s="188">
        <f>100000*AN28/((SUM(AM12,AM13,AN12,AN13)/2)*24*92)</f>
        <v>33.536125384949905</v>
      </c>
      <c r="AO43" s="188">
        <f>100000*AO28/((SUM(AN12,AN13,AO12,AO13)/2)*24*92)</f>
        <v>42.531875453151777</v>
      </c>
      <c r="AP43" s="188">
        <f>100000*AP28/((SUM(AO12,AO13,AP12,AP13)/2)*24*91)</f>
        <v>58.162888078429688</v>
      </c>
      <c r="AQ43" s="188">
        <f>100000*AQ28/((SUM(AP12,AP13,AQ12,AQ13)/2)*24*91)</f>
        <v>25.844865305731389</v>
      </c>
      <c r="AR43" s="188">
        <f>100000*AR28/((SUM(AQ12,AQ13,AR12,AR13)/2)*24*92)</f>
        <v>28.542940867123093</v>
      </c>
      <c r="AS43" s="188">
        <f>100000*AS28/((SUM(AR12,AR13,AS12,AS13)/2)*24*92)</f>
        <v>51.518337793156398</v>
      </c>
      <c r="AT43" s="188">
        <f>100000*AT28/((SUM(AS12,AS13,AT12,AT13)/2)*24*90)</f>
        <v>39.18846725279932</v>
      </c>
      <c r="AU43" s="301">
        <f>100000*AU28/((SUM(AT12,AT13,AU12,AU13)/2)*24*91)</f>
        <v>23.90364820425421</v>
      </c>
      <c r="AV43" s="301">
        <f>100000*AV28/((SUM(AU12,AU13,AV12,AV13)/2)*24*91)</f>
        <v>15.835226823907025</v>
      </c>
      <c r="AW43" s="306"/>
    </row>
    <row r="44" spans="1:49" s="53" customFormat="1" ht="20.149999999999999" customHeight="1" x14ac:dyDescent="0.25">
      <c r="A44" s="267" t="s">
        <v>9</v>
      </c>
      <c r="B44" s="188">
        <f>100000*B29/((SUM(Annual!B14,B14)/2)*24*90)</f>
        <v>60.85331162390284</v>
      </c>
      <c r="C44" s="188">
        <f>100000*C29/((SUM(B14,C14)/2)*24*91)</f>
        <v>58.243562677060204</v>
      </c>
      <c r="D44" s="188">
        <f t="shared" ref="D44:E46" si="5">100000*D29/((SUM(C14,D14)/2)*24*92)</f>
        <v>57.777866581415175</v>
      </c>
      <c r="E44" s="188">
        <f t="shared" si="5"/>
        <v>58.724218938522895</v>
      </c>
      <c r="F44" s="188">
        <f>100000*F29/((SUM(E14,F14)/2)*24*90)</f>
        <v>59.26015214829102</v>
      </c>
      <c r="G44" s="188">
        <f>100000*G29/((SUM(F14,G14)/2)*24*91)</f>
        <v>57.259217515627775</v>
      </c>
      <c r="H44" s="188">
        <f t="shared" ref="H44:I46" si="6">100000*H29/((SUM(G14,H14)/2)*24*92)</f>
        <v>56.702210385785257</v>
      </c>
      <c r="I44" s="188">
        <f t="shared" si="6"/>
        <v>58.299613251304073</v>
      </c>
      <c r="J44" s="188">
        <f t="shared" ref="J44:K46" si="7">100000*J29/((SUM(I14,J14)/2)*24*91)</f>
        <v>57.279957136553698</v>
      </c>
      <c r="K44" s="188">
        <f t="shared" si="7"/>
        <v>56.825032522818859</v>
      </c>
      <c r="L44" s="188">
        <f t="shared" ref="L44:M46" si="8">100000*L29/((SUM(K14,L14)/2)*24*92)</f>
        <v>56.843558389074694</v>
      </c>
      <c r="M44" s="301">
        <f t="shared" si="8"/>
        <v>56.756472339922212</v>
      </c>
      <c r="N44" s="188">
        <f>100000*N29/((SUM(M14,N14)/2)*24*90)</f>
        <v>57.356065434459325</v>
      </c>
      <c r="O44" s="188">
        <f>100000*O29/((SUM(N14,O14)/2)*24*91)</f>
        <v>56.358363858363866</v>
      </c>
      <c r="P44" s="188">
        <f t="shared" ref="P44:Q46" si="9">100000*P29/((SUM(O14,P14)/2)*24*92)</f>
        <v>54.886128364389236</v>
      </c>
      <c r="Q44" s="176">
        <f t="shared" si="9"/>
        <v>56.671842650103528</v>
      </c>
      <c r="R44" s="188">
        <f>100000*R29/((SUM(Q14,R14)/2)*24*90)</f>
        <v>55.858914073369611</v>
      </c>
      <c r="S44" s="188">
        <f>100000*S29/((SUM(R14,S14)/2)*24*91)</f>
        <v>54.849003235334514</v>
      </c>
      <c r="T44" s="188">
        <f t="shared" ref="T44:U46" si="10">100000*T29/((SUM(S14,T14)/2)*24*92)</f>
        <v>53.144244433917578</v>
      </c>
      <c r="U44" s="188">
        <f t="shared" si="10"/>
        <v>54.132833110631445</v>
      </c>
      <c r="V44" s="188">
        <f>100000*V29/((SUM(U14,V14)/2)*24*90)</f>
        <v>54.164822958587003</v>
      </c>
      <c r="W44" s="188">
        <f>100000*W29/((SUM(V14,W14)/2)*24*91)</f>
        <v>52.271799482819716</v>
      </c>
      <c r="X44" s="188">
        <f t="shared" ref="X44:Y46" si="11">100000*X29/((SUM(W14,X14)/2)*24*92)</f>
        <v>51.236356885628339</v>
      </c>
      <c r="Y44" s="188">
        <f t="shared" si="11"/>
        <v>52.066776155697831</v>
      </c>
      <c r="Z44" s="188">
        <f t="shared" ref="Z44:AA46" si="12">100000*Z29/((SUM(Y14,Z14)/2)*24*91)</f>
        <v>52.537838174399646</v>
      </c>
      <c r="AA44" s="188">
        <f t="shared" si="12"/>
        <v>50.490759138827393</v>
      </c>
      <c r="AB44" s="188">
        <f t="shared" ref="AB44:AC46" si="13">100000*AB29/((SUM(AA14,AB14)/2)*24*92)</f>
        <v>49.395289101030556</v>
      </c>
      <c r="AC44" s="188">
        <f t="shared" si="13"/>
        <v>49.301033863100649</v>
      </c>
      <c r="AD44" s="188">
        <f>100000*AD29/((SUM(AC14,AD14)/2)*24*90)</f>
        <v>47.679291627920179</v>
      </c>
      <c r="AE44" s="188">
        <f>100000*AE29/((SUM(AD14,AE14)/2)*24*91)</f>
        <v>45.471020244028914</v>
      </c>
      <c r="AF44" s="188">
        <f t="shared" ref="AF44:AG46" si="14">100000*AF29/((SUM(AE14,AF14)/2)*24*92)</f>
        <v>45.157314319240776</v>
      </c>
      <c r="AG44" s="188">
        <f t="shared" si="14"/>
        <v>45.295377603848053</v>
      </c>
      <c r="AH44" s="188">
        <f>100000*AH29/((SUM(AG14,AH14)/2)*24*90)</f>
        <v>43.722709455526775</v>
      </c>
      <c r="AI44" s="188">
        <f>100000*AI29/((SUM(AH14,AI14)/2)*24*91)</f>
        <v>42.060141678225314</v>
      </c>
      <c r="AJ44" s="188">
        <f t="shared" ref="AJ44:AK46" si="15">100000*AJ29/((SUM(AI14,AJ14)/2)*24*92)</f>
        <v>40.834402846363403</v>
      </c>
      <c r="AK44" s="188">
        <f t="shared" si="15"/>
        <v>41.554398472879903</v>
      </c>
      <c r="AL44" s="188">
        <f>100000*AL29/((SUM(AK14,AL14)/2)*24*90)</f>
        <v>40.651493815214288</v>
      </c>
      <c r="AM44" s="188">
        <f>100000*AM29/((SUM(AL14,AM14)/2)*24*91)</f>
        <v>38.696156849810599</v>
      </c>
      <c r="AN44" s="188">
        <f t="shared" ref="AN44:AO46" si="16">100000*AN29/((SUM(AM14,AN14)/2)*24*92)</f>
        <v>38.234353959648658</v>
      </c>
      <c r="AO44" s="188">
        <f t="shared" si="16"/>
        <v>39.09510535734416</v>
      </c>
      <c r="AP44" s="188">
        <f t="shared" ref="AP44:AQ46" si="17">100000*AP29/((SUM(AO14,AP14)/2)*24*91)</f>
        <v>38.725363954623923</v>
      </c>
      <c r="AQ44" s="188">
        <f t="shared" si="17"/>
        <v>37.661315824720468</v>
      </c>
      <c r="AR44" s="188">
        <f t="shared" ref="AR44:AS46" si="18">100000*AR29/((SUM(AQ14,AR14)/2)*24*92)</f>
        <v>36.706960276310028</v>
      </c>
      <c r="AS44" s="188">
        <f t="shared" si="18"/>
        <v>37.865232343621841</v>
      </c>
      <c r="AT44" s="188">
        <f>100000*AT29/((SUM(AS14,AT14)/2)*24*90)</f>
        <v>36.73596360356715</v>
      </c>
      <c r="AU44" s="301">
        <f t="shared" ref="AU44:AV46" si="19">100000*AU29/((SUM(AT14,AU14)/2)*24*91)</f>
        <v>35.794749111203373</v>
      </c>
      <c r="AV44" s="301">
        <f t="shared" si="19"/>
        <v>35.62324554017772</v>
      </c>
      <c r="AW44" s="306"/>
    </row>
    <row r="45" spans="1:49" s="53" customFormat="1" ht="20.149999999999999" customHeight="1" x14ac:dyDescent="0.25">
      <c r="A45" s="267" t="s">
        <v>10</v>
      </c>
      <c r="B45" s="188">
        <f>100000*B30/((SUM(Annual!B15,B15)/2)*24*90)</f>
        <v>47.510046703595094</v>
      </c>
      <c r="C45" s="188">
        <f>100000*C30/((SUM(B15,C15)/2)*24*91)</f>
        <v>46.772596772596771</v>
      </c>
      <c r="D45" s="188">
        <f t="shared" si="5"/>
        <v>43.862981143836684</v>
      </c>
      <c r="E45" s="188">
        <f t="shared" si="5"/>
        <v>42.86881954800964</v>
      </c>
      <c r="F45" s="188">
        <f>100000*F30/((SUM(E15,F15)/2)*24*90)</f>
        <v>45.334481768590294</v>
      </c>
      <c r="G45" s="188">
        <f>100000*G30/((SUM(F15,G15)/2)*24*91)</f>
        <v>46.196363160648872</v>
      </c>
      <c r="H45" s="188">
        <f t="shared" si="6"/>
        <v>43.446318402511594</v>
      </c>
      <c r="I45" s="188">
        <f t="shared" si="6"/>
        <v>44.914336173621734</v>
      </c>
      <c r="J45" s="188">
        <f t="shared" si="7"/>
        <v>43.191787636232078</v>
      </c>
      <c r="K45" s="188">
        <f t="shared" si="7"/>
        <v>41.348821081830792</v>
      </c>
      <c r="L45" s="188">
        <f t="shared" si="8"/>
        <v>37.861452049095071</v>
      </c>
      <c r="M45" s="301">
        <f t="shared" si="8"/>
        <v>39.899935056056876</v>
      </c>
      <c r="N45" s="188">
        <f>100000*N30/((SUM(M15,N15)/2)*24*90)</f>
        <v>40.752060128588248</v>
      </c>
      <c r="O45" s="188">
        <f>100000*O30/((SUM(N15,O15)/2)*24*91)</f>
        <v>47.253672253672256</v>
      </c>
      <c r="P45" s="188">
        <f t="shared" si="9"/>
        <v>41.716485507246375</v>
      </c>
      <c r="Q45" s="176">
        <f t="shared" si="9"/>
        <v>44.480946715696881</v>
      </c>
      <c r="R45" s="188">
        <f>100000*R30/((SUM(Q15,R15)/2)*24*90)</f>
        <v>42.730591168091166</v>
      </c>
      <c r="S45" s="188">
        <f>100000*S30/((SUM(R15,S15)/2)*24*91)</f>
        <v>46.888950078016137</v>
      </c>
      <c r="T45" s="188">
        <f t="shared" si="10"/>
        <v>42.027775087957139</v>
      </c>
      <c r="U45" s="188">
        <f t="shared" si="10"/>
        <v>42.811355311355314</v>
      </c>
      <c r="V45" s="188">
        <f>100000*V30/((SUM(U15,V15)/2)*24*90)</f>
        <v>45.129854485882248</v>
      </c>
      <c r="W45" s="188">
        <f>100000*W30/((SUM(V15,W15)/2)*24*91)</f>
        <v>46.094512465619736</v>
      </c>
      <c r="X45" s="188">
        <f t="shared" si="11"/>
        <v>42.433773381475362</v>
      </c>
      <c r="Y45" s="188">
        <f t="shared" si="11"/>
        <v>43.127692910301612</v>
      </c>
      <c r="Z45" s="188">
        <f t="shared" si="12"/>
        <v>44.327778110509747</v>
      </c>
      <c r="AA45" s="188">
        <f t="shared" si="12"/>
        <v>44.673339718954317</v>
      </c>
      <c r="AB45" s="188">
        <f t="shared" si="13"/>
        <v>40.275639975061623</v>
      </c>
      <c r="AC45" s="188">
        <f t="shared" si="13"/>
        <v>41.257715097683736</v>
      </c>
      <c r="AD45" s="188">
        <f>100000*AD30/((SUM(AC15,AD15)/2)*24*90)</f>
        <v>45.283490005259232</v>
      </c>
      <c r="AE45" s="188">
        <f>100000*AE30/((SUM(AD15,AE15)/2)*24*91)</f>
        <v>46.046801515456053</v>
      </c>
      <c r="AF45" s="188">
        <f t="shared" si="14"/>
        <v>42.749461148687551</v>
      </c>
      <c r="AG45" s="188">
        <f t="shared" si="14"/>
        <v>44.799118119867934</v>
      </c>
      <c r="AH45" s="188">
        <f>100000*AH30/((SUM(AG15,AH15)/2)*24*90)</f>
        <v>45.727943390545015</v>
      </c>
      <c r="AI45" s="188">
        <f>100000*AI30/((SUM(AH15,AI15)/2)*24*91)</f>
        <v>48.869024772639229</v>
      </c>
      <c r="AJ45" s="188">
        <f t="shared" si="15"/>
        <v>41.887282698353062</v>
      </c>
      <c r="AK45" s="188">
        <f t="shared" si="15"/>
        <v>47.393497279999806</v>
      </c>
      <c r="AL45" s="188">
        <f>100000*AL30/((SUM(AK15,AL15)/2)*24*90)</f>
        <v>49.419526215599397</v>
      </c>
      <c r="AM45" s="188">
        <f>100000*AM30/((SUM(AL15,AM15)/2)*24*91)</f>
        <v>50.120933655070196</v>
      </c>
      <c r="AN45" s="188">
        <f t="shared" si="16"/>
        <v>46.739439091455857</v>
      </c>
      <c r="AO45" s="188">
        <f t="shared" si="16"/>
        <v>47.99611268966953</v>
      </c>
      <c r="AP45" s="188">
        <f t="shared" si="17"/>
        <v>49.892469571184428</v>
      </c>
      <c r="AQ45" s="188">
        <f t="shared" si="17"/>
        <v>51.809338957933349</v>
      </c>
      <c r="AR45" s="188">
        <f t="shared" si="18"/>
        <v>46.526319007548274</v>
      </c>
      <c r="AS45" s="188">
        <f t="shared" si="18"/>
        <v>48.870639930531674</v>
      </c>
      <c r="AT45" s="188">
        <f>100000*AT30/((SUM(AS15,AT15)/2)*24*90)</f>
        <v>49.419526215599397</v>
      </c>
      <c r="AU45" s="301">
        <f t="shared" si="19"/>
        <v>51.554870831979272</v>
      </c>
      <c r="AV45" s="301">
        <f t="shared" si="19"/>
        <v>46.07359025029708</v>
      </c>
      <c r="AW45" s="306"/>
    </row>
    <row r="46" spans="1:49" s="53" customFormat="1" ht="20.149999999999999" customHeight="1" x14ac:dyDescent="0.25">
      <c r="A46" s="267" t="s">
        <v>53</v>
      </c>
      <c r="B46" s="188">
        <f>100000*B31/((SUM(Annual!B16,B16)/2)*24*90)</f>
        <v>44.061946077059424</v>
      </c>
      <c r="C46" s="188">
        <f>100000*C31/((SUM(B16,C16)/2)*24*91)</f>
        <v>42.461573938571519</v>
      </c>
      <c r="D46" s="188">
        <f t="shared" si="5"/>
        <v>41.452828367898377</v>
      </c>
      <c r="E46" s="188">
        <f t="shared" si="5"/>
        <v>42.757790293715125</v>
      </c>
      <c r="F46" s="188">
        <f>100000*F31/((SUM(E16,F16)/2)*24*90)</f>
        <v>41.86072299844755</v>
      </c>
      <c r="G46" s="188">
        <f>100000*G31/((SUM(F16,G16)/2)*24*91)</f>
        <v>39.972961477700814</v>
      </c>
      <c r="H46" s="188">
        <f t="shared" si="6"/>
        <v>40.496857613847105</v>
      </c>
      <c r="I46" s="188">
        <f t="shared" si="6"/>
        <v>37.327859338728906</v>
      </c>
      <c r="J46" s="188">
        <f t="shared" si="7"/>
        <v>38.719522236005751</v>
      </c>
      <c r="K46" s="188">
        <f t="shared" si="7"/>
        <v>39.563559353138508</v>
      </c>
      <c r="L46" s="188">
        <f t="shared" si="8"/>
        <v>42.235739595132294</v>
      </c>
      <c r="M46" s="301">
        <f t="shared" si="8"/>
        <v>40.558586813312708</v>
      </c>
      <c r="N46" s="188">
        <f>100000*N31/((SUM(M16,N16)/2)*24*90)</f>
        <v>36.545441730979313</v>
      </c>
      <c r="O46" s="188">
        <f>100000*O31/((SUM(N16,O16)/2)*24*91)</f>
        <v>33.935209142965377</v>
      </c>
      <c r="P46" s="188">
        <f t="shared" si="9"/>
        <v>34.808369897619997</v>
      </c>
      <c r="Q46" s="176">
        <f t="shared" si="9"/>
        <v>34.333034170987901</v>
      </c>
      <c r="R46" s="188">
        <f>100000*R31/((SUM(Q16,R16)/2)*24*90)</f>
        <v>38.077485380116961</v>
      </c>
      <c r="S46" s="188">
        <f>100000*S31/((SUM(R16,S16)/2)*24*91)</f>
        <v>35.062867505301718</v>
      </c>
      <c r="T46" s="188">
        <f t="shared" si="10"/>
        <v>35.16014492753623</v>
      </c>
      <c r="U46" s="188">
        <f t="shared" si="10"/>
        <v>33.232858360735598</v>
      </c>
      <c r="V46" s="188">
        <f>100000*V31/((SUM(U16,V16)/2)*24*90)</f>
        <v>37.302718756467335</v>
      </c>
      <c r="W46" s="188">
        <f>100000*W31/((SUM(V16,W16)/2)*24*91)</f>
        <v>33.089500147013261</v>
      </c>
      <c r="X46" s="188">
        <f t="shared" si="11"/>
        <v>35.514144804086321</v>
      </c>
      <c r="Y46" s="188">
        <f t="shared" si="11"/>
        <v>33.799900330669331</v>
      </c>
      <c r="Z46" s="188">
        <f t="shared" si="12"/>
        <v>35.656981163954619</v>
      </c>
      <c r="AA46" s="188">
        <f t="shared" si="12"/>
        <v>30.48489551592959</v>
      </c>
      <c r="AB46" s="188">
        <f t="shared" si="13"/>
        <v>31.817886541222894</v>
      </c>
      <c r="AC46" s="188">
        <f t="shared" si="13"/>
        <v>31.866712633428303</v>
      </c>
      <c r="AD46" s="188">
        <f>100000*AD31/((SUM(AC16,AD16)/2)*24*90)</f>
        <v>37.147512911867871</v>
      </c>
      <c r="AE46" s="188">
        <f>100000*AE31/((SUM(AD16,AE16)/2)*24*91)</f>
        <v>34.952815038788216</v>
      </c>
      <c r="AF46" s="188">
        <f t="shared" si="14"/>
        <v>36.487372192018881</v>
      </c>
      <c r="AG46" s="188">
        <f t="shared" si="14"/>
        <v>35.554461250746947</v>
      </c>
      <c r="AH46" s="188">
        <f>100000*AH31/((SUM(AG16,AH16)/2)*24*90)</f>
        <v>36.273091095378263</v>
      </c>
      <c r="AI46" s="188">
        <f>100000*AI31/((SUM(AH16,AI16)/2)*24*91)</f>
        <v>35.154653887826498</v>
      </c>
      <c r="AJ46" s="188">
        <f t="shared" si="15"/>
        <v>34.772538084697956</v>
      </c>
      <c r="AK46" s="188">
        <f t="shared" si="15"/>
        <v>34.772538084697956</v>
      </c>
      <c r="AL46" s="188">
        <f>100000*AL31/((SUM(AK16,AL16)/2)*24*90)</f>
        <v>38.094121193509672</v>
      </c>
      <c r="AM46" s="188">
        <f>100000*AM31/((SUM(AL16,AM16)/2)*24*91)</f>
        <v>37.30095051444566</v>
      </c>
      <c r="AN46" s="188">
        <f t="shared" si="16"/>
        <v>37.09788554517921</v>
      </c>
      <c r="AO46" s="188">
        <f t="shared" si="16"/>
        <v>35.630377454374205</v>
      </c>
      <c r="AP46" s="188">
        <f t="shared" si="17"/>
        <v>37.123792107583142</v>
      </c>
      <c r="AQ46" s="188">
        <f t="shared" si="17"/>
        <v>36.567586539691717</v>
      </c>
      <c r="AR46" s="188">
        <f t="shared" si="18"/>
        <v>35.519566486751792</v>
      </c>
      <c r="AS46" s="188">
        <f t="shared" si="18"/>
        <v>34.467558200893258</v>
      </c>
      <c r="AT46" s="188">
        <f>100000*AT31/((SUM(AS16,AT16)/2)*24*90)</f>
        <v>37.183908024062184</v>
      </c>
      <c r="AU46" s="301">
        <f t="shared" si="19"/>
        <v>35.853015800934259</v>
      </c>
      <c r="AV46" s="301">
        <f t="shared" si="19"/>
        <v>37.858150293644847</v>
      </c>
      <c r="AW46" s="306"/>
    </row>
    <row r="47" spans="1:49" s="53" customFormat="1" ht="20.149999999999999" customHeight="1" x14ac:dyDescent="0.25">
      <c r="A47" s="267" t="s">
        <v>44</v>
      </c>
      <c r="B47" s="188">
        <f>100000*B33/((SUM(Annual!B17,B17)/2)*24*90)</f>
        <v>69.761428094761428</v>
      </c>
      <c r="C47" s="188">
        <f>100000*C33/((SUM(B17,C17)/2)*24*91)</f>
        <v>66.247566247566255</v>
      </c>
      <c r="D47" s="188">
        <f t="shared" ref="D47:E49" si="20">100000*D33/((SUM(C17,D17)/2)*24*92)</f>
        <v>58.481035383209303</v>
      </c>
      <c r="E47" s="188">
        <f t="shared" si="20"/>
        <v>63.658767463115296</v>
      </c>
      <c r="F47" s="188">
        <f>100000*F33/((SUM(E17,F17)/2)*24*90)</f>
        <v>66.270437103770433</v>
      </c>
      <c r="G47" s="188">
        <f>100000*G33/((SUM(F17,G17)/2)*24*91)</f>
        <v>63.483813483813485</v>
      </c>
      <c r="H47" s="188">
        <f t="shared" ref="H47:I49" si="21">100000*H33/((SUM(G17,H17)/2)*24*92)</f>
        <v>62.883535709622663</v>
      </c>
      <c r="I47" s="188">
        <f t="shared" si="21"/>
        <v>60.264068416242324</v>
      </c>
      <c r="J47" s="188">
        <f t="shared" ref="J47:K49" si="22">100000*J33/((SUM(I17,J17)/2)*24*91)</f>
        <v>73.326073326073328</v>
      </c>
      <c r="K47" s="188">
        <f t="shared" si="22"/>
        <v>58.327558327558329</v>
      </c>
      <c r="L47" s="188">
        <f t="shared" ref="L47:M49" si="23">100000*L33/((SUM(K17,L17)/2)*24*92)</f>
        <v>58.640161901031469</v>
      </c>
      <c r="M47" s="301">
        <f t="shared" si="23"/>
        <v>73.447088392740568</v>
      </c>
      <c r="N47" s="188">
        <f>100000*N33/((SUM(M17,N17)/2)*24*90)</f>
        <v>69.181681681681681</v>
      </c>
      <c r="O47" s="188">
        <f>100000*O33/((SUM(N17,O17)/2)*24*91)</f>
        <v>68.990693990693984</v>
      </c>
      <c r="P47" s="188">
        <f t="shared" ref="P47:Q49" si="24">100000*P33/((SUM(O17,P17)/2)*24*92)</f>
        <v>58.840090090090094</v>
      </c>
      <c r="Q47" s="176">
        <f t="shared" si="24"/>
        <v>61.573802062932501</v>
      </c>
      <c r="R47" s="188">
        <f>100000*R33/((SUM(Q17,R17)/2)*24*90)</f>
        <v>66.29546212879545</v>
      </c>
      <c r="S47" s="188">
        <f>100000*S33/((SUM(R17,S17)/2)*24*91)</f>
        <v>66.358941358941365</v>
      </c>
      <c r="T47" s="188">
        <f t="shared" ref="T47:U49" si="25">100000*T33/((SUM(S17,T17)/2)*24*92)</f>
        <v>53.854125864995432</v>
      </c>
      <c r="U47" s="188">
        <f t="shared" si="25"/>
        <v>66.135428907168034</v>
      </c>
      <c r="V47" s="188">
        <f>100000*V33/((SUM(U17,V17)/2)*24*90)</f>
        <v>70.957559220470031</v>
      </c>
      <c r="W47" s="188">
        <f>100000*W33/((SUM(V17,W17)/2)*24*91)</f>
        <v>70.881208910524876</v>
      </c>
      <c r="X47" s="188">
        <f t="shared" ref="X47:Y49" si="26">100000*X33/((SUM(W17,X17)/2)*24*92)</f>
        <v>58.124439408960015</v>
      </c>
      <c r="Y47" s="188">
        <f t="shared" si="26"/>
        <v>67.66432201922926</v>
      </c>
      <c r="Z47" s="188">
        <f t="shared" ref="Z47:AA49" si="27">100000*Z33/((SUM(Y17,Z17)/2)*24*91)</f>
        <v>65.412961510359779</v>
      </c>
      <c r="AA47" s="188">
        <f t="shared" si="27"/>
        <v>58.459493388352037</v>
      </c>
      <c r="AB47" s="188">
        <f t="shared" ref="AB47:AC49" si="28">100000*AB33/((SUM(AA17,AB17)/2)*24*92)</f>
        <v>49.205263205081657</v>
      </c>
      <c r="AC47" s="188">
        <f t="shared" si="28"/>
        <v>60.681821747647675</v>
      </c>
      <c r="AD47" s="188">
        <f>100000*AD33/((SUM(AC17,AD17)/2)*24*90)</f>
        <v>62.381144676999916</v>
      </c>
      <c r="AE47" s="188">
        <f>100000*AE33/((SUM(AD17,AE17)/2)*24*91)</f>
        <v>58.686094295435467</v>
      </c>
      <c r="AF47" s="188">
        <f t="shared" ref="AF47:AG49" si="29">100000*AF33/((SUM(AE17,AF17)/2)*24*92)</f>
        <v>49.282310592306693</v>
      </c>
      <c r="AG47" s="188">
        <f t="shared" si="29"/>
        <v>58.997285690591141</v>
      </c>
      <c r="AH47" s="188">
        <f>100000*AH33/((SUM(AG17,AH17)/2)*24*90)</f>
        <v>61.529109530192116</v>
      </c>
      <c r="AI47" s="188">
        <f>100000*AI33/((SUM(AH17,AI17)/2)*24*91)</f>
        <v>57.765528110409022</v>
      </c>
      <c r="AJ47" s="188">
        <f t="shared" ref="AJ47:AK49" si="30">100000*AJ33/((SUM(AI17,AJ17)/2)*24*92)</f>
        <v>45.622559699117353</v>
      </c>
      <c r="AK47" s="188">
        <f t="shared" si="30"/>
        <v>59.063826615921855</v>
      </c>
      <c r="AL47" s="188">
        <f>100000*AL33/((SUM(AK17,AL17)/2)*24*90)</f>
        <v>61.249871120734092</v>
      </c>
      <c r="AM47" s="188">
        <f>100000*AM33/((SUM(AL17,AM17)/2)*24*91)</f>
        <v>59.801395634986726</v>
      </c>
      <c r="AN47" s="188">
        <f t="shared" ref="AN47:AO49" si="31">100000*AN33/((SUM(AM17,AN17)/2)*24*92)</f>
        <v>50.998366035046196</v>
      </c>
      <c r="AO47" s="188">
        <f t="shared" si="31"/>
        <v>61.368243924743474</v>
      </c>
      <c r="AP47" s="188">
        <f t="shared" ref="AP47:AQ49" si="32">100000*AP33/((SUM(AO17,AP17)/2)*24*91)</f>
        <v>62.74366678789815</v>
      </c>
      <c r="AQ47" s="188">
        <f t="shared" si="32"/>
        <v>57.652227656867318</v>
      </c>
      <c r="AR47" s="188">
        <f t="shared" ref="AR47:AS49" si="33">100000*AR33/((SUM(AQ17,AR17)/2)*24*92)</f>
        <v>50.133334005746896</v>
      </c>
      <c r="AS47" s="188">
        <f t="shared" si="33"/>
        <v>57.438827176266493</v>
      </c>
      <c r="AT47" s="188">
        <f>100000*AT33/((SUM(AS17,AT17)/2)*24*90)</f>
        <v>58.937204293684339</v>
      </c>
      <c r="AU47" s="301">
        <f t="shared" ref="AU47:AV49" si="34">100000*AU33/((SUM(AT17,AU17)/2)*24*91)</f>
        <v>58.703797491301366</v>
      </c>
      <c r="AV47" s="301">
        <f t="shared" si="34"/>
        <v>48.66254479616682</v>
      </c>
      <c r="AW47" s="306"/>
    </row>
    <row r="48" spans="1:49" s="53" customFormat="1" ht="20.149999999999999" customHeight="1" x14ac:dyDescent="0.25">
      <c r="A48" s="267" t="s">
        <v>39</v>
      </c>
      <c r="B48" s="188">
        <f>100000*B34/((SUM(Annual!B18,B18)/2)*24*90)</f>
        <v>42.924976258309584</v>
      </c>
      <c r="C48" s="188">
        <f>100000*C34/((SUM(B18,C18)/2)*24*91)</f>
        <v>40.784832451499121</v>
      </c>
      <c r="D48" s="188">
        <f t="shared" si="20"/>
        <v>50.422705314009661</v>
      </c>
      <c r="E48" s="188">
        <f t="shared" si="20"/>
        <v>65.866545893719803</v>
      </c>
      <c r="F48" s="188">
        <f>100000*F34/((SUM(E18,F18)/2)*24*90)</f>
        <v>60.635288065843625</v>
      </c>
      <c r="G48" s="188">
        <f>100000*G34/((SUM(F18,G18)/2)*24*91)</f>
        <v>54.414335664335667</v>
      </c>
      <c r="H48" s="188">
        <f t="shared" si="21"/>
        <v>51.168990976210011</v>
      </c>
      <c r="I48" s="188">
        <f t="shared" si="21"/>
        <v>52.630867402119833</v>
      </c>
      <c r="J48" s="188">
        <f t="shared" si="22"/>
        <v>59.329743104577538</v>
      </c>
      <c r="K48" s="188">
        <f t="shared" si="22"/>
        <v>63.938057950034</v>
      </c>
      <c r="L48" s="188">
        <f t="shared" si="23"/>
        <v>62.212445364619278</v>
      </c>
      <c r="M48" s="301">
        <f t="shared" si="23"/>
        <v>61.919466403162048</v>
      </c>
      <c r="N48" s="188">
        <f>100000*N34/((SUM(M18,N18)/2)*24*90)</f>
        <v>59.572879330943849</v>
      </c>
      <c r="O48" s="188">
        <f>100000*O34/((SUM(N18,O18)/2)*24*91)</f>
        <v>58.974358974358971</v>
      </c>
      <c r="P48" s="188">
        <f t="shared" si="24"/>
        <v>59.868560245424732</v>
      </c>
      <c r="Q48" s="176">
        <f t="shared" si="24"/>
        <v>61.0668144546148</v>
      </c>
      <c r="R48" s="188">
        <f>100000*R34/((SUM(Q18,R18)/2)*24*90)</f>
        <v>59.837309060472904</v>
      </c>
      <c r="S48" s="188">
        <f>100000*S34/((SUM(R18,S18)/2)*24*91)</f>
        <v>57.682842566563494</v>
      </c>
      <c r="T48" s="188">
        <f t="shared" si="25"/>
        <v>57.74568073106304</v>
      </c>
      <c r="U48" s="188">
        <f t="shared" si="25"/>
        <v>58.224957609495476</v>
      </c>
      <c r="V48" s="188">
        <f>100000*V34/((SUM(U18,V18)/2)*24*90)</f>
        <v>59.944558430330574</v>
      </c>
      <c r="W48" s="188">
        <f>100000*W34/((SUM(V18,W18)/2)*24*91)</f>
        <v>60.425946512561126</v>
      </c>
      <c r="X48" s="188">
        <f t="shared" si="26"/>
        <v>59.405719869091143</v>
      </c>
      <c r="Y48" s="188">
        <f t="shared" si="26"/>
        <v>60.930559703680665</v>
      </c>
      <c r="Z48" s="188">
        <f t="shared" si="27"/>
        <v>65.705800638584179</v>
      </c>
      <c r="AA48" s="188">
        <f t="shared" si="27"/>
        <v>63.244535551121231</v>
      </c>
      <c r="AB48" s="188">
        <f t="shared" si="28"/>
        <v>64.150583017716485</v>
      </c>
      <c r="AC48" s="188">
        <f t="shared" si="28"/>
        <v>61.5714579846275</v>
      </c>
      <c r="AD48" s="188">
        <f>100000*AD34/((SUM(AC18,AD18)/2)*24*90)</f>
        <v>64.041519478334862</v>
      </c>
      <c r="AE48" s="188">
        <f>100000*AE34/((SUM(AD18,AE18)/2)*24*91)</f>
        <v>61.962826285136479</v>
      </c>
      <c r="AF48" s="188">
        <f t="shared" si="29"/>
        <v>61.179151409541035</v>
      </c>
      <c r="AG48" s="188">
        <f t="shared" si="29"/>
        <v>60.432844421685324</v>
      </c>
      <c r="AH48" s="188">
        <f>100000*AH34/((SUM(AG18,AH18)/2)*24*90)</f>
        <v>61.538072665748111</v>
      </c>
      <c r="AI48" s="188">
        <f>100000*AI34/((SUM(AH18,AI18)/2)*24*91)</f>
        <v>60.85084334951145</v>
      </c>
      <c r="AJ48" s="188">
        <f t="shared" si="30"/>
        <v>60.787471969168017</v>
      </c>
      <c r="AK48" s="188">
        <f t="shared" si="30"/>
        <v>60.823125816852475</v>
      </c>
      <c r="AL48" s="188">
        <f>100000*AL34/((SUM(AK18,AL18)/2)*24*90)</f>
        <v>62.775886684424364</v>
      </c>
      <c r="AM48" s="188">
        <f>100000*AM34/((SUM(AL18,AM18)/2)*24*91)</f>
        <v>61.845121951726107</v>
      </c>
      <c r="AN48" s="188">
        <f t="shared" si="31"/>
        <v>62.549815332457698</v>
      </c>
      <c r="AO48" s="188">
        <f t="shared" si="31"/>
        <v>62.087536987228106</v>
      </c>
      <c r="AP48" s="188">
        <f t="shared" si="32"/>
        <v>62.035626168977011</v>
      </c>
      <c r="AQ48" s="188">
        <f t="shared" si="32"/>
        <v>61.254604358052632</v>
      </c>
      <c r="AR48" s="188">
        <f t="shared" si="33"/>
        <v>61.923899419933754</v>
      </c>
      <c r="AS48" s="188">
        <f t="shared" si="33"/>
        <v>61.443128692597696</v>
      </c>
      <c r="AT48" s="188">
        <f>100000*AT34/((SUM(AS18,AT18)/2)*24*90)</f>
        <v>69.66433853795165</v>
      </c>
      <c r="AU48" s="301">
        <f t="shared" si="34"/>
        <v>69.264488760959594</v>
      </c>
      <c r="AV48" s="301">
        <f t="shared" si="34"/>
        <v>69.258016841721869</v>
      </c>
      <c r="AW48" s="306"/>
    </row>
    <row r="49" spans="1:51" s="53" customFormat="1" ht="20.149999999999999" customHeight="1" x14ac:dyDescent="0.25">
      <c r="A49" s="267" t="s">
        <v>29</v>
      </c>
      <c r="B49" s="188">
        <f>100000*B35/((SUM(Annual!B19,B19)/2)*24*90)</f>
        <v>53.953581064508214</v>
      </c>
      <c r="C49" s="188">
        <f>100000*C35/((SUM(B19,C19)/2)*24*91)</f>
        <v>60.41803024561645</v>
      </c>
      <c r="D49" s="188">
        <f t="shared" si="20"/>
        <v>58.787367679796468</v>
      </c>
      <c r="E49" s="188">
        <f t="shared" si="20"/>
        <v>60.563858695652172</v>
      </c>
      <c r="F49" s="188">
        <f>100000*F35/((SUM(E19,F19)/2)*24*90)</f>
        <v>62.414907118956961</v>
      </c>
      <c r="G49" s="188">
        <f>100000*G35/((SUM(F19,G19)/2)*24*91)</f>
        <v>66.597343466502352</v>
      </c>
      <c r="H49" s="188">
        <f t="shared" si="21"/>
        <v>64.040557240759469</v>
      </c>
      <c r="I49" s="188">
        <f t="shared" si="21"/>
        <v>25.282574606513947</v>
      </c>
      <c r="J49" s="188">
        <f t="shared" si="22"/>
        <v>42.336052067885973</v>
      </c>
      <c r="K49" s="188">
        <f t="shared" si="22"/>
        <v>17.571592538998015</v>
      </c>
      <c r="L49" s="188">
        <f t="shared" si="23"/>
        <v>35.465742118113745</v>
      </c>
      <c r="M49" s="301">
        <f t="shared" si="23"/>
        <v>63.716701619044052</v>
      </c>
      <c r="N49" s="188">
        <f>100000*N35/((SUM(M19,N19)/2)*24*90)</f>
        <v>50.579759090397388</v>
      </c>
      <c r="O49" s="188">
        <f>100000*O35/((SUM(N19,O19)/2)*24*91)</f>
        <v>51.624826742245567</v>
      </c>
      <c r="P49" s="188">
        <f t="shared" si="24"/>
        <v>41.925493207288064</v>
      </c>
      <c r="Q49" s="176">
        <f t="shared" si="24"/>
        <v>48.336669261277287</v>
      </c>
      <c r="R49" s="188">
        <f>100000*R35/((SUM(Q19,R19)/2)*24*90)</f>
        <v>51.377540622162932</v>
      </c>
      <c r="S49" s="188">
        <f>100000*S35/((SUM(R19,S19)/2)*24*91)</f>
        <v>66.424553604040781</v>
      </c>
      <c r="T49" s="188">
        <f t="shared" si="25"/>
        <v>72.960891841601807</v>
      </c>
      <c r="U49" s="188">
        <f t="shared" si="25"/>
        <v>85.268965340064284</v>
      </c>
      <c r="V49" s="188">
        <f>100000*V35/((SUM(U19,V19)/2)*24*90)</f>
        <v>88.523413331302507</v>
      </c>
      <c r="W49" s="188">
        <f>100000*W35/((SUM(V19,W19)/2)*24*91)</f>
        <v>88.015015261357973</v>
      </c>
      <c r="X49" s="188">
        <f t="shared" si="26"/>
        <v>75.557139874407454</v>
      </c>
      <c r="Y49" s="188">
        <f t="shared" si="26"/>
        <v>88.63173663510139</v>
      </c>
      <c r="Z49" s="188">
        <f t="shared" si="27"/>
        <v>95.711473179313089</v>
      </c>
      <c r="AA49" s="188">
        <f t="shared" si="27"/>
        <v>82.039791084219758</v>
      </c>
      <c r="AB49" s="188">
        <f t="shared" si="28"/>
        <v>56.515016911707718</v>
      </c>
      <c r="AC49" s="188">
        <f t="shared" si="28"/>
        <v>75.954035748871433</v>
      </c>
      <c r="AD49" s="188">
        <f>100000*AD35/((SUM(AC19,AD19)/2)*24*90)</f>
        <v>94.271309053456065</v>
      </c>
      <c r="AE49" s="188">
        <f>100000*AE35/((SUM(AD19,AE19)/2)*24*91)</f>
        <v>74.603198460293342</v>
      </c>
      <c r="AF49" s="188">
        <f t="shared" si="29"/>
        <v>71.95595382208171</v>
      </c>
      <c r="AG49" s="188">
        <f t="shared" si="29"/>
        <v>65.069779658262192</v>
      </c>
      <c r="AH49" s="188">
        <f>100000*AH35/((SUM(AG19,AH19)/2)*24*90)</f>
        <v>69.894459477720147</v>
      </c>
      <c r="AI49" s="188">
        <f>100000*AI35/((SUM(AH19,AI19)/2)*24*91)</f>
        <v>73.851717635529141</v>
      </c>
      <c r="AJ49" s="188">
        <f t="shared" si="30"/>
        <v>65.187780743225886</v>
      </c>
      <c r="AK49" s="188">
        <f t="shared" si="30"/>
        <v>69.143673597602444</v>
      </c>
      <c r="AL49" s="188">
        <f>100000*AL35/((SUM(AK19,AL19)/2)*24*90)</f>
        <v>60.742702573567605</v>
      </c>
      <c r="AM49" s="188">
        <f>100000*AM35/((SUM(AL19,AM19)/2)*24*91)</f>
        <v>61.544991992675904</v>
      </c>
      <c r="AN49" s="188">
        <f t="shared" si="31"/>
        <v>60.757770750848202</v>
      </c>
      <c r="AO49" s="188">
        <f t="shared" si="31"/>
        <v>72.388845742557322</v>
      </c>
      <c r="AP49" s="188">
        <f t="shared" si="32"/>
        <v>72.282453119389942</v>
      </c>
      <c r="AQ49" s="188">
        <f t="shared" si="32"/>
        <v>68.144839786188186</v>
      </c>
      <c r="AR49" s="188">
        <f t="shared" si="33"/>
        <v>60.430648462414368</v>
      </c>
      <c r="AS49" s="188">
        <f t="shared" si="33"/>
        <v>67.821017999509138</v>
      </c>
      <c r="AT49" s="188">
        <f>100000*AT35/((SUM(AS19,AT19)/2)*24*90)</f>
        <v>72.751889158010499</v>
      </c>
      <c r="AU49" s="301">
        <f t="shared" si="34"/>
        <v>66.519549899803764</v>
      </c>
      <c r="AV49" s="301">
        <f t="shared" si="34"/>
        <v>60.632372533967391</v>
      </c>
      <c r="AW49" s="306"/>
    </row>
    <row r="50" spans="1:51" s="53" customFormat="1" ht="20.149999999999999" customHeight="1" x14ac:dyDescent="0.25">
      <c r="A50" s="270" t="s">
        <v>107</v>
      </c>
      <c r="B50" s="302">
        <f>100000*(B36-B32)/((SUM(Annual!B20,B20)/2)*24*90)</f>
        <v>31.602426479932056</v>
      </c>
      <c r="C50" s="302">
        <f>100000*(C36-C32)/((SUM(B20,C20)/2)*24*91)</f>
        <v>25.311289828907036</v>
      </c>
      <c r="D50" s="302">
        <f>100000*(D36-D32)/((SUM(C20,D20)/2)*24*92)</f>
        <v>30.754553674346919</v>
      </c>
      <c r="E50" s="302">
        <f>100000*(E36-E32)/((SUM(D20,E20)/2)*24*92)</f>
        <v>35.418446016301594</v>
      </c>
      <c r="F50" s="302">
        <f>100000*(F36-F32)/((SUM(E20,F20)/2)*24*90)</f>
        <v>35.673449898596097</v>
      </c>
      <c r="G50" s="302">
        <f>100000*(G36-G32)/((SUM(F20,G20)/2)*24*91)</f>
        <v>34.674997872967417</v>
      </c>
      <c r="H50" s="302">
        <f>100000*(H36-H32)/((SUM(G20,H20)/2)*24*92)</f>
        <v>30.569445949458444</v>
      </c>
      <c r="I50" s="302">
        <f>100000*(I36-I32)/((SUM(H20,I20)/2)*24*92)</f>
        <v>41.861150355989018</v>
      </c>
      <c r="J50" s="302">
        <f>100000*(J36-J32)/((SUM(I20,J20)/2)*24*91)</f>
        <v>36.77202068118217</v>
      </c>
      <c r="K50" s="302">
        <f>100000*(K36-K32)/((SUM(J20,K20)/2)*24*91)</f>
        <v>25.708751909601489</v>
      </c>
      <c r="L50" s="302">
        <f>100000*(L36-L32)/((SUM(K20,L20)/2)*24*92)</f>
        <v>28.30221941157885</v>
      </c>
      <c r="M50" s="302">
        <f>100000*(M36-M32)/((SUM(L20,M20)/2)*24*92)</f>
        <v>36.31968426771958</v>
      </c>
      <c r="N50" s="302">
        <f>100000*(N36-N32)/((SUM(M20,N20)/2)*24*90)</f>
        <v>33.282809413944385</v>
      </c>
      <c r="O50" s="302">
        <f>100000*(O36-O32)/((SUM(N20,O20)/2)*24*91)</f>
        <v>31.764361254076437</v>
      </c>
      <c r="P50" s="302">
        <f>100000*(P36-P32)/((SUM(O20,P20)/2)*24*92)</f>
        <v>24.826251373380689</v>
      </c>
      <c r="Q50" s="303">
        <f>100000*(Q36-Q32)/((SUM(P20,Q20)/2)*24*92)</f>
        <v>38.614600665480964</v>
      </c>
      <c r="R50" s="302">
        <f>100000*(R36-R32)/((SUM(Q20,R20)/2)*24*90)</f>
        <v>40.049179624683653</v>
      </c>
      <c r="S50" s="302">
        <f>100000*(S36-S32)/((SUM(R20,S20)/2)*24*91)</f>
        <v>26.314554075307058</v>
      </c>
      <c r="T50" s="302">
        <f>100000*(T36-T32)/((SUM(S20,T20)/2)*24*92)</f>
        <v>25.421469129450909</v>
      </c>
      <c r="U50" s="302">
        <f>100000*(U36-U32)/((SUM(T20,U20)/2)*24*92)</f>
        <v>36.14405510565711</v>
      </c>
      <c r="V50" s="302">
        <f>100000*(V36-V32)/((SUM(U20,V20)/2)*24*90)</f>
        <v>38.06594610242059</v>
      </c>
      <c r="W50" s="302">
        <f>100000*(W36-W32)/((SUM(V20,W20)/2)*24*91)</f>
        <v>32.175497487702508</v>
      </c>
      <c r="X50" s="302">
        <f>100000*(X36-X32)/((SUM(W20,X20)/2)*24*92)</f>
        <v>27.713086532464878</v>
      </c>
      <c r="Y50" s="302">
        <f>100000*(Y36-Y32)/((SUM(X20,Y20)/2)*24*92)</f>
        <v>35.14360043058641</v>
      </c>
      <c r="Z50" s="302">
        <f>100000*(Z36-Z32)/((SUM(Y20,Z20)/2)*24*91)</f>
        <v>33.758003940356296</v>
      </c>
      <c r="AA50" s="302">
        <f>100000*(AA36-AA32)/((SUM(Z20,AA20)/2)*24*91)</f>
        <v>27.274598105570742</v>
      </c>
      <c r="AB50" s="302">
        <f>100000*(AB36-AB32)/((SUM(AA20,AB20)/2)*24*92)</f>
        <v>25.752658710293744</v>
      </c>
      <c r="AC50" s="302">
        <f>100000*(AC36-AC32)/((SUM(AB20,AC20)/2)*24*92)</f>
        <v>26.359513539942991</v>
      </c>
      <c r="AD50" s="302">
        <f>100000*(AD36-AD32)/((SUM(AC20,AD20)/2)*24*90)</f>
        <v>31.954211630302449</v>
      </c>
      <c r="AE50" s="302">
        <f>100000*(AE36-AE32)/((SUM(AD20,AE20)/2)*24*91)</f>
        <v>28.371751731112305</v>
      </c>
      <c r="AF50" s="302">
        <f>100000*(AF36-AF32)/((SUM(AE20,AF20)/2)*24*92)</f>
        <v>26.427014808995875</v>
      </c>
      <c r="AG50" s="302">
        <f>100000*(AG36-AG32)/((SUM(AF20,AG20)/2)*24*92)</f>
        <v>31.442342263276693</v>
      </c>
      <c r="AH50" s="302">
        <f>100000*(AH36-AH32)/((SUM(AG20,AH20)/2)*24*90)</f>
        <v>32.179026374431686</v>
      </c>
      <c r="AI50" s="302">
        <f>100000*(AI36-AI32)/((SUM(AH20,AI20)/2)*24*92)</f>
        <v>26.388534849678692</v>
      </c>
      <c r="AJ50" s="302">
        <f>100000*(AJ36-AJ32)/((SUM(AI20,AJ20)/2)*24*92)</f>
        <v>25.898743808001257</v>
      </c>
      <c r="AK50" s="302">
        <f>100000*(AK36-AK32)/((SUM(AJ20,AK20)/2)*24*92)</f>
        <v>32.970932867612014</v>
      </c>
      <c r="AL50" s="302">
        <f>100000*(AL36-AL32)/((SUM(AK20,AL20)/2)*24*90)</f>
        <v>32.449801315726283</v>
      </c>
      <c r="AM50" s="302">
        <f>100000*(AM36-AM32)/((SUM(AL20,AM20)/2)*24*91)</f>
        <v>26.916390312233556</v>
      </c>
      <c r="AN50" s="302">
        <f>100000*(AN36-AN32)/((SUM(AM20,AN20)/2)*24*92)</f>
        <v>28.487975791250761</v>
      </c>
      <c r="AO50" s="302">
        <f>100000*(AO36-AO32)/((SUM(AN20,AO20)/2)*24*92)</f>
        <v>31.925141151037792</v>
      </c>
      <c r="AP50" s="302">
        <f>100000*(AP36-AP32)/((SUM(AO20,AP20)/2)*24*91)</f>
        <v>40.077411952630385</v>
      </c>
      <c r="AQ50" s="302">
        <f>100000*(AQ36-AQ32)/((SUM(AP20,AQ20)/2)*24*91)</f>
        <v>28.844089895612754</v>
      </c>
      <c r="AR50" s="302">
        <f>100000*(AR36-AR32)/((SUM(AQ20,AR20)/2)*24*92)</f>
        <v>27.863405166561197</v>
      </c>
      <c r="AS50" s="302">
        <f>100000*(AS36-AS32)/((SUM(AR20,AS20)/2)*24*92)</f>
        <v>32.680334003158926</v>
      </c>
      <c r="AT50" s="302">
        <f>100000*(AT36-AT32)/((SUM(AS20,AT20)/2)*24*90)</f>
        <v>33.701367131505187</v>
      </c>
      <c r="AU50" s="302">
        <f>100000*(AU36-AU32)/((SUM(AT20,AU20)/2)*24*91)</f>
        <v>25.828120718216066</v>
      </c>
      <c r="AV50" s="302">
        <f>100000*(AV36-AV32)/((SUM(AU20,AV20)/2)*24*91)</f>
        <v>22.830109160977972</v>
      </c>
      <c r="AW50" s="306"/>
    </row>
    <row r="51" spans="1:51" s="53" customFormat="1" ht="20.149999999999999" customHeight="1" x14ac:dyDescent="0.25">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row>
    <row r="52" spans="1:51" s="53" customFormat="1" ht="45" customHeight="1" x14ac:dyDescent="0.25">
      <c r="A52" s="297" t="s">
        <v>285</v>
      </c>
      <c r="B52" s="298" t="s">
        <v>153</v>
      </c>
      <c r="C52" s="298" t="s">
        <v>154</v>
      </c>
      <c r="D52" s="298" t="s">
        <v>155</v>
      </c>
      <c r="E52" s="298" t="s">
        <v>156</v>
      </c>
      <c r="F52" s="298" t="s">
        <v>157</v>
      </c>
      <c r="G52" s="298" t="s">
        <v>158</v>
      </c>
      <c r="H52" s="298" t="s">
        <v>159</v>
      </c>
      <c r="I52" s="298" t="s">
        <v>160</v>
      </c>
      <c r="J52" s="298" t="s">
        <v>161</v>
      </c>
      <c r="K52" s="298" t="s">
        <v>162</v>
      </c>
      <c r="L52" s="298" t="s">
        <v>163</v>
      </c>
      <c r="M52" s="298" t="s">
        <v>164</v>
      </c>
      <c r="N52" s="299" t="s">
        <v>165</v>
      </c>
      <c r="O52" s="299" t="s">
        <v>166</v>
      </c>
      <c r="P52" s="299" t="s">
        <v>167</v>
      </c>
      <c r="Q52" s="299" t="s">
        <v>168</v>
      </c>
      <c r="R52" s="299" t="s">
        <v>169</v>
      </c>
      <c r="S52" s="299" t="s">
        <v>170</v>
      </c>
      <c r="T52" s="299" t="s">
        <v>171</v>
      </c>
      <c r="U52" s="299" t="s">
        <v>172</v>
      </c>
      <c r="V52" s="299" t="s">
        <v>173</v>
      </c>
      <c r="W52" s="299" t="s">
        <v>174</v>
      </c>
      <c r="X52" s="299" t="s">
        <v>175</v>
      </c>
      <c r="Y52" s="299" t="s">
        <v>176</v>
      </c>
      <c r="Z52" s="299" t="s">
        <v>177</v>
      </c>
      <c r="AA52" s="299" t="s">
        <v>178</v>
      </c>
      <c r="AB52" s="299" t="s">
        <v>179</v>
      </c>
      <c r="AC52" s="299" t="s">
        <v>180</v>
      </c>
      <c r="AD52" s="299" t="s">
        <v>181</v>
      </c>
      <c r="AE52" s="299" t="s">
        <v>182</v>
      </c>
      <c r="AF52" s="299" t="s">
        <v>183</v>
      </c>
      <c r="AG52" s="299" t="s">
        <v>184</v>
      </c>
      <c r="AH52" s="299" t="s">
        <v>185</v>
      </c>
      <c r="AI52" s="299" t="s">
        <v>186</v>
      </c>
      <c r="AJ52" s="299" t="s">
        <v>187</v>
      </c>
      <c r="AK52" s="299" t="s">
        <v>188</v>
      </c>
      <c r="AL52" s="299" t="s">
        <v>189</v>
      </c>
      <c r="AM52" s="299" t="s">
        <v>190</v>
      </c>
      <c r="AN52" s="299" t="s">
        <v>191</v>
      </c>
      <c r="AO52" s="299" t="s">
        <v>192</v>
      </c>
      <c r="AP52" s="299" t="s">
        <v>193</v>
      </c>
      <c r="AQ52" s="299" t="s">
        <v>194</v>
      </c>
      <c r="AR52" s="299" t="s">
        <v>195</v>
      </c>
      <c r="AS52" s="299" t="s">
        <v>196</v>
      </c>
      <c r="AT52" s="299" t="s">
        <v>197</v>
      </c>
      <c r="AU52" s="299" t="s">
        <v>198</v>
      </c>
      <c r="AV52" s="299" t="s">
        <v>338</v>
      </c>
      <c r="AW52" s="306"/>
    </row>
    <row r="53" spans="1:51" s="53" customFormat="1" ht="20.149999999999999" customHeight="1" x14ac:dyDescent="0.25">
      <c r="A53" s="267" t="s">
        <v>98</v>
      </c>
      <c r="B53" s="188">
        <f t="shared" ref="B53:AU53" si="35">(B24/B$60)*100</f>
        <v>1.6244234306684042</v>
      </c>
      <c r="C53" s="188">
        <f t="shared" si="35"/>
        <v>1.3854485764157813</v>
      </c>
      <c r="D53" s="188">
        <f t="shared" si="35"/>
        <v>2.333200608122783</v>
      </c>
      <c r="E53" s="188">
        <f t="shared" si="35"/>
        <v>2.2357680787743659</v>
      </c>
      <c r="F53" s="188">
        <f t="shared" si="35"/>
        <v>2.3184386185547066</v>
      </c>
      <c r="G53" s="188">
        <f t="shared" si="35"/>
        <v>2.9297721768979379</v>
      </c>
      <c r="H53" s="188">
        <f t="shared" si="35"/>
        <v>2.2953248621433708</v>
      </c>
      <c r="I53" s="188">
        <f t="shared" si="35"/>
        <v>4.1720034121881699</v>
      </c>
      <c r="J53" s="188">
        <f t="shared" si="35"/>
        <v>3.5688345228680967</v>
      </c>
      <c r="K53" s="188">
        <f t="shared" si="35"/>
        <v>2.6274845302831427</v>
      </c>
      <c r="L53" s="188">
        <f t="shared" si="35"/>
        <v>3.2508595284872301</v>
      </c>
      <c r="M53" s="301">
        <f t="shared" si="35"/>
        <v>3.898154434911425</v>
      </c>
      <c r="N53" s="188">
        <f t="shared" si="35"/>
        <v>3.9207457827759695</v>
      </c>
      <c r="O53" s="188">
        <f t="shared" si="35"/>
        <v>4.6261091803709409</v>
      </c>
      <c r="P53" s="188">
        <f t="shared" si="35"/>
        <v>3.4823838693852909</v>
      </c>
      <c r="Q53" s="176">
        <f t="shared" si="35"/>
        <v>6.7344257045260463</v>
      </c>
      <c r="R53" s="188">
        <f t="shared" si="35"/>
        <v>7.1312501337213039</v>
      </c>
      <c r="S53" s="188">
        <f t="shared" si="35"/>
        <v>3.8599740669175224</v>
      </c>
      <c r="T53" s="188">
        <f t="shared" si="35"/>
        <v>3.7887076009563589</v>
      </c>
      <c r="U53" s="188">
        <f t="shared" si="35"/>
        <v>6.6435679935880314</v>
      </c>
      <c r="V53" s="188">
        <f t="shared" si="35"/>
        <v>7.494447874912348</v>
      </c>
      <c r="W53" s="188">
        <f t="shared" si="35"/>
        <v>6.0584137737819326</v>
      </c>
      <c r="X53" s="188">
        <f t="shared" si="35"/>
        <v>4.9905927362297575</v>
      </c>
      <c r="Y53" s="188">
        <f t="shared" si="35"/>
        <v>8.0526583480265845</v>
      </c>
      <c r="Z53" s="188">
        <f t="shared" si="35"/>
        <v>6.8618254019920579</v>
      </c>
      <c r="AA53" s="188">
        <f t="shared" si="35"/>
        <v>5.0737126884808701</v>
      </c>
      <c r="AB53" s="188">
        <f t="shared" si="35"/>
        <v>6.0500519593270283</v>
      </c>
      <c r="AC53" s="188">
        <f t="shared" si="35"/>
        <v>6.3160153141333106</v>
      </c>
      <c r="AD53" s="188">
        <f t="shared" si="35"/>
        <v>8.2706033101975436</v>
      </c>
      <c r="AE53" s="188">
        <f t="shared" si="35"/>
        <v>8.0391688001143624</v>
      </c>
      <c r="AF53" s="188">
        <f t="shared" si="35"/>
        <v>7.4622837828881972</v>
      </c>
      <c r="AG53" s="188">
        <f t="shared" si="35"/>
        <v>9.9441472334053138</v>
      </c>
      <c r="AH53" s="188">
        <f t="shared" si="35"/>
        <v>10.22988284384529</v>
      </c>
      <c r="AI53" s="188">
        <f t="shared" si="35"/>
        <v>7.0671667013311135</v>
      </c>
      <c r="AJ53" s="188">
        <f t="shared" si="35"/>
        <v>7.3924968348104221</v>
      </c>
      <c r="AK53" s="188">
        <f t="shared" si="35"/>
        <v>11.269084494134898</v>
      </c>
      <c r="AL53" s="188">
        <f t="shared" si="35"/>
        <v>11.265931597285897</v>
      </c>
      <c r="AM53" s="188">
        <f t="shared" si="35"/>
        <v>8.0158890156237561</v>
      </c>
      <c r="AN53" s="188">
        <f t="shared" si="35"/>
        <v>9.1794068391767052</v>
      </c>
      <c r="AO53" s="188">
        <f t="shared" si="35"/>
        <v>10.503943244825567</v>
      </c>
      <c r="AP53" s="188">
        <f t="shared" si="35"/>
        <v>14.772733009764435</v>
      </c>
      <c r="AQ53" s="188">
        <f t="shared" si="35"/>
        <v>9.0645940865829271</v>
      </c>
      <c r="AR53" s="188">
        <f t="shared" si="35"/>
        <v>9.0645557191948924</v>
      </c>
      <c r="AS53" s="188">
        <f t="shared" si="35"/>
        <v>10.759839956437848</v>
      </c>
      <c r="AT53" s="188">
        <f t="shared" si="35"/>
        <v>11.895324018438471</v>
      </c>
      <c r="AU53" s="301">
        <f t="shared" si="35"/>
        <v>7.3459996109899492</v>
      </c>
      <c r="AV53" s="301">
        <f t="shared" ref="AV53" si="36">(AV24/AV$60)*100</f>
        <v>6.1028056431888258</v>
      </c>
      <c r="AW53" s="306"/>
      <c r="AY53" s="176"/>
    </row>
    <row r="54" spans="1:51" s="53" customFormat="1" ht="20.149999999999999" customHeight="1" x14ac:dyDescent="0.25">
      <c r="A54" s="267" t="s">
        <v>99</v>
      </c>
      <c r="B54" s="188">
        <f t="shared" ref="B54:AU54" si="37">(B25/B$60)*100</f>
        <v>0.62011591470009153</v>
      </c>
      <c r="C54" s="188">
        <f t="shared" si="37"/>
        <v>0.53225750517299175</v>
      </c>
      <c r="D54" s="188">
        <f t="shared" si="37"/>
        <v>0.99624749631989185</v>
      </c>
      <c r="E54" s="188">
        <f t="shared" si="37"/>
        <v>1.0552052133472407</v>
      </c>
      <c r="F54" s="188">
        <f t="shared" si="37"/>
        <v>0.96553158556641183</v>
      </c>
      <c r="G54" s="188">
        <f t="shared" si="37"/>
        <v>1.326746291115134</v>
      </c>
      <c r="H54" s="188">
        <f t="shared" si="37"/>
        <v>1.3167705586190361</v>
      </c>
      <c r="I54" s="188">
        <f t="shared" si="37"/>
        <v>2.0014356157543225</v>
      </c>
      <c r="J54" s="188">
        <f t="shared" si="37"/>
        <v>1.5085636492857786</v>
      </c>
      <c r="K54" s="188">
        <f t="shared" si="37"/>
        <v>1.9336560097506097</v>
      </c>
      <c r="L54" s="188">
        <f t="shared" si="37"/>
        <v>2.0965618860510808</v>
      </c>
      <c r="M54" s="301">
        <f t="shared" si="37"/>
        <v>2.8174598275826592</v>
      </c>
      <c r="N54" s="188">
        <f t="shared" si="37"/>
        <v>2.7667159909243364</v>
      </c>
      <c r="O54" s="188">
        <f t="shared" si="37"/>
        <v>3.1229264447708789</v>
      </c>
      <c r="P54" s="188">
        <f t="shared" si="37"/>
        <v>2.472069533716557</v>
      </c>
      <c r="Q54" s="176">
        <f t="shared" si="37"/>
        <v>4.3626387702818104</v>
      </c>
      <c r="R54" s="188">
        <f t="shared" si="37"/>
        <v>4.6896809944585884</v>
      </c>
      <c r="S54" s="188">
        <f t="shared" si="37"/>
        <v>2.659501169531171</v>
      </c>
      <c r="T54" s="188">
        <f t="shared" si="37"/>
        <v>2.945403431333911</v>
      </c>
      <c r="U54" s="188">
        <f t="shared" si="37"/>
        <v>5.2170718674859744</v>
      </c>
      <c r="V54" s="188">
        <f t="shared" si="37"/>
        <v>4.8930601052862936</v>
      </c>
      <c r="W54" s="188">
        <f t="shared" si="37"/>
        <v>4.5559177851921655</v>
      </c>
      <c r="X54" s="188">
        <f t="shared" si="37"/>
        <v>4.4707562496724496</v>
      </c>
      <c r="Y54" s="188">
        <f t="shared" si="37"/>
        <v>6.5075613725756138</v>
      </c>
      <c r="Z54" s="188">
        <f t="shared" si="37"/>
        <v>5.585888505522643</v>
      </c>
      <c r="AA54" s="188">
        <f t="shared" si="37"/>
        <v>4.1699276848907587</v>
      </c>
      <c r="AB54" s="188">
        <f t="shared" si="37"/>
        <v>4.7116980834243174</v>
      </c>
      <c r="AC54" s="188">
        <f t="shared" si="37"/>
        <v>4.7570171853827459</v>
      </c>
      <c r="AD54" s="188">
        <f t="shared" si="37"/>
        <v>5.5120555258942865</v>
      </c>
      <c r="AE54" s="188">
        <f t="shared" si="37"/>
        <v>5.1872538954372374</v>
      </c>
      <c r="AF54" s="188">
        <f t="shared" si="37"/>
        <v>5.2478361720458606</v>
      </c>
      <c r="AG54" s="188">
        <f t="shared" si="37"/>
        <v>8.467559384935921</v>
      </c>
      <c r="AH54" s="188">
        <f t="shared" si="37"/>
        <v>8.4812710640346651</v>
      </c>
      <c r="AI54" s="188">
        <f t="shared" si="37"/>
        <v>6.1447197379367724</v>
      </c>
      <c r="AJ54" s="188">
        <f t="shared" si="37"/>
        <v>6.687545811954422</v>
      </c>
      <c r="AK54" s="188">
        <f t="shared" si="37"/>
        <v>10.141552877565982</v>
      </c>
      <c r="AL54" s="188">
        <f t="shared" si="37"/>
        <v>9.8569594718503577</v>
      </c>
      <c r="AM54" s="188">
        <f t="shared" si="37"/>
        <v>7.8731133451815705</v>
      </c>
      <c r="AN54" s="188">
        <f t="shared" si="37"/>
        <v>9.7081600129652639</v>
      </c>
      <c r="AO54" s="188">
        <f t="shared" si="37"/>
        <v>11.767365774701243</v>
      </c>
      <c r="AP54" s="188">
        <f t="shared" si="37"/>
        <v>15.331658118481291</v>
      </c>
      <c r="AQ54" s="188">
        <f t="shared" si="37"/>
        <v>10.875227496494317</v>
      </c>
      <c r="AR54" s="188">
        <f t="shared" si="37"/>
        <v>10.92510772923144</v>
      </c>
      <c r="AS54" s="188">
        <f t="shared" si="37"/>
        <v>14.225635380044274</v>
      </c>
      <c r="AT54" s="188">
        <f t="shared" si="37"/>
        <v>13.393049103486209</v>
      </c>
      <c r="AU54" s="301">
        <f t="shared" si="37"/>
        <v>8.5398880147658289</v>
      </c>
      <c r="AV54" s="301">
        <f t="shared" ref="AV54" si="38">(AV25/AV$60)*100</f>
        <v>8.9601869247220343</v>
      </c>
      <c r="AW54" s="306"/>
      <c r="AY54" s="176"/>
    </row>
    <row r="55" spans="1:51" s="53" customFormat="1" ht="20.149999999999999" customHeight="1" x14ac:dyDescent="0.25">
      <c r="A55" s="267" t="s">
        <v>5</v>
      </c>
      <c r="B55" s="188">
        <f t="shared" ref="B55:AU55" si="39">(B26/B$60)*100</f>
        <v>5.0839780741891054E-4</v>
      </c>
      <c r="C55" s="188">
        <f t="shared" si="39"/>
        <v>7.1670500653126337E-4</v>
      </c>
      <c r="D55" s="188">
        <f t="shared" si="39"/>
        <v>7.6015347860710931E-4</v>
      </c>
      <c r="E55" s="188">
        <f t="shared" si="39"/>
        <v>8.6123577764806079E-5</v>
      </c>
      <c r="F55" s="188">
        <f t="shared" si="39"/>
        <v>1.8380574634807006E-4</v>
      </c>
      <c r="G55" s="188">
        <f t="shared" si="39"/>
        <v>3.7617849669668261E-4</v>
      </c>
      <c r="H55" s="188">
        <f t="shared" si="39"/>
        <v>2.1577559338288178E-4</v>
      </c>
      <c r="I55" s="188">
        <f t="shared" si="39"/>
        <v>2.6007531781203837E-4</v>
      </c>
      <c r="J55" s="188">
        <f t="shared" si="39"/>
        <v>9.6097058028608894E-4</v>
      </c>
      <c r="K55" s="188">
        <f t="shared" si="39"/>
        <v>1.0078754922182636E-3</v>
      </c>
      <c r="L55" s="188">
        <f t="shared" si="39"/>
        <v>1.4857563850687622E-3</v>
      </c>
      <c r="M55" s="301">
        <f t="shared" si="39"/>
        <v>1.2139168364092752E-3</v>
      </c>
      <c r="N55" s="188">
        <f t="shared" si="39"/>
        <v>1.2528361448160205E-3</v>
      </c>
      <c r="O55" s="188">
        <f t="shared" si="39"/>
        <v>1.3375849426152174E-3</v>
      </c>
      <c r="P55" s="188">
        <f t="shared" si="39"/>
        <v>1.2578458132602105E-3</v>
      </c>
      <c r="Q55" s="176">
        <f t="shared" si="39"/>
        <v>1.4624252775405637E-3</v>
      </c>
      <c r="R55" s="188">
        <f t="shared" si="39"/>
        <v>5.0279210081516498E-4</v>
      </c>
      <c r="S55" s="188">
        <f t="shared" si="39"/>
        <v>1.1949557612122444E-3</v>
      </c>
      <c r="T55" s="188">
        <f t="shared" si="39"/>
        <v>2.890097475105751E-4</v>
      </c>
      <c r="U55" s="188">
        <f t="shared" si="39"/>
        <v>6.5678154777807458E-4</v>
      </c>
      <c r="V55" s="188">
        <f t="shared" si="39"/>
        <v>5.9655255418685697E-4</v>
      </c>
      <c r="W55" s="188">
        <f t="shared" si="39"/>
        <v>5.9852787611746423E-4</v>
      </c>
      <c r="X55" s="188">
        <f t="shared" si="39"/>
        <v>6.2889785650647242E-4</v>
      </c>
      <c r="Y55" s="188">
        <f t="shared" si="39"/>
        <v>5.4252000542520001E-4</v>
      </c>
      <c r="Z55" s="188">
        <f t="shared" si="39"/>
        <v>0</v>
      </c>
      <c r="AA55" s="188">
        <f t="shared" si="39"/>
        <v>0</v>
      </c>
      <c r="AB55" s="188">
        <f t="shared" si="39"/>
        <v>0</v>
      </c>
      <c r="AC55" s="188">
        <f t="shared" si="39"/>
        <v>1.0754307099993548E-5</v>
      </c>
      <c r="AD55" s="188">
        <f t="shared" si="39"/>
        <v>3.5237586759209825E-4</v>
      </c>
      <c r="AE55" s="188">
        <f t="shared" si="39"/>
        <v>1.2995620475899624E-4</v>
      </c>
      <c r="AF55" s="188">
        <f t="shared" si="39"/>
        <v>3.2341440784677579E-3</v>
      </c>
      <c r="AG55" s="188">
        <f t="shared" si="39"/>
        <v>1.4324004644449991E-3</v>
      </c>
      <c r="AH55" s="188">
        <f t="shared" si="39"/>
        <v>3.3595463542502547E-3</v>
      </c>
      <c r="AI55" s="188">
        <f t="shared" si="39"/>
        <v>4.0427412645590681E-3</v>
      </c>
      <c r="AJ55" s="188">
        <f t="shared" si="39"/>
        <v>1.5192909975344838E-3</v>
      </c>
      <c r="AK55" s="188">
        <f t="shared" si="39"/>
        <v>2.1879582111436948E-3</v>
      </c>
      <c r="AL55" s="188">
        <f t="shared" si="39"/>
        <v>3.6218595268659457E-3</v>
      </c>
      <c r="AM55" s="188">
        <f t="shared" si="39"/>
        <v>5.1990768985914742E-3</v>
      </c>
      <c r="AN55" s="188">
        <f t="shared" si="39"/>
        <v>5.3751823240235537E-3</v>
      </c>
      <c r="AO55" s="188">
        <f t="shared" si="39"/>
        <v>3.3635246983733397E-3</v>
      </c>
      <c r="AP55" s="188">
        <f t="shared" si="39"/>
        <v>3.3619037784126771E-3</v>
      </c>
      <c r="AQ55" s="188">
        <f t="shared" si="39"/>
        <v>4.6692723095742459E-3</v>
      </c>
      <c r="AR55" s="188">
        <f t="shared" si="39"/>
        <v>4.7046309932907877E-3</v>
      </c>
      <c r="AS55" s="188">
        <f t="shared" si="39"/>
        <v>2.0952448595475694E-3</v>
      </c>
      <c r="AT55" s="188">
        <f t="shared" si="39"/>
        <v>1.6023054065849971E-3</v>
      </c>
      <c r="AU55" s="301">
        <f t="shared" si="39"/>
        <v>1.72433533770073E-3</v>
      </c>
      <c r="AV55" s="301">
        <f t="shared" ref="AV55" si="40">(AV26/AV$60)*100</f>
        <v>1.2554204624673588E-3</v>
      </c>
      <c r="AW55" s="306"/>
      <c r="AY55" s="176"/>
    </row>
    <row r="56" spans="1:51" s="53" customFormat="1" ht="20.149999999999999" customHeight="1" x14ac:dyDescent="0.25">
      <c r="A56" s="267" t="s">
        <v>6</v>
      </c>
      <c r="B56" s="188">
        <f t="shared" ref="B56:AU56" si="41">(B27/B$60)*100</f>
        <v>5.3058243901537207E-3</v>
      </c>
      <c r="C56" s="188">
        <f t="shared" si="41"/>
        <v>1.290069011756274E-2</v>
      </c>
      <c r="D56" s="188">
        <f t="shared" si="41"/>
        <v>1.7519727792659087E-2</v>
      </c>
      <c r="E56" s="188">
        <f t="shared" si="41"/>
        <v>8.4783877666242419E-3</v>
      </c>
      <c r="F56" s="188">
        <f t="shared" si="41"/>
        <v>1.4839895520944182E-2</v>
      </c>
      <c r="G56" s="188">
        <f t="shared" si="41"/>
        <v>7.7645592833799626E-2</v>
      </c>
      <c r="H56" s="188">
        <f t="shared" si="41"/>
        <v>0.12606089666746584</v>
      </c>
      <c r="I56" s="188">
        <f t="shared" si="41"/>
        <v>5.9411605600982048E-2</v>
      </c>
      <c r="J56" s="188">
        <f t="shared" si="41"/>
        <v>0.17841019429623919</v>
      </c>
      <c r="K56" s="188">
        <f t="shared" si="41"/>
        <v>0.51312582036377274</v>
      </c>
      <c r="L56" s="188">
        <f t="shared" si="41"/>
        <v>0.68037819253438125</v>
      </c>
      <c r="M56" s="301">
        <f t="shared" si="41"/>
        <v>0.18886694236981255</v>
      </c>
      <c r="N56" s="188">
        <f t="shared" si="41"/>
        <v>0.13833481306106343</v>
      </c>
      <c r="O56" s="188">
        <f t="shared" si="41"/>
        <v>0.83723263229551059</v>
      </c>
      <c r="P56" s="188">
        <f t="shared" si="41"/>
        <v>1.0812065257040793</v>
      </c>
      <c r="Q56" s="176">
        <f t="shared" si="41"/>
        <v>0.33029461998292059</v>
      </c>
      <c r="R56" s="188">
        <f t="shared" si="41"/>
        <v>0.50327349750743489</v>
      </c>
      <c r="S56" s="188">
        <f t="shared" si="41"/>
        <v>1.8724194040475948</v>
      </c>
      <c r="T56" s="188">
        <f t="shared" si="41"/>
        <v>2.0517590184178029</v>
      </c>
      <c r="U56" s="188">
        <f t="shared" si="41"/>
        <v>0.61098494968385431</v>
      </c>
      <c r="V56" s="188">
        <f t="shared" si="41"/>
        <v>0.98120336162597199</v>
      </c>
      <c r="W56" s="188">
        <f t="shared" si="41"/>
        <v>3.9531620100348932</v>
      </c>
      <c r="X56" s="188">
        <f t="shared" si="41"/>
        <v>3.531300770399874</v>
      </c>
      <c r="Y56" s="188">
        <f t="shared" si="41"/>
        <v>0.89949816899498169</v>
      </c>
      <c r="Z56" s="188">
        <f t="shared" si="41"/>
        <v>1.5810602608337128</v>
      </c>
      <c r="AA56" s="188">
        <f t="shared" si="41"/>
        <v>4.9597651041132425</v>
      </c>
      <c r="AB56" s="188">
        <f t="shared" si="41"/>
        <v>4.9186672103760802</v>
      </c>
      <c r="AC56" s="188">
        <f t="shared" si="41"/>
        <v>1.4308498053470415</v>
      </c>
      <c r="AD56" s="188">
        <f t="shared" si="41"/>
        <v>1.7146502936465562</v>
      </c>
      <c r="AE56" s="188">
        <f t="shared" si="41"/>
        <v>5.9503437341615868</v>
      </c>
      <c r="AF56" s="188">
        <f t="shared" si="41"/>
        <v>5.2446815561004705</v>
      </c>
      <c r="AG56" s="188">
        <f t="shared" si="41"/>
        <v>1.427940490271614</v>
      </c>
      <c r="AH56" s="188">
        <f t="shared" si="41"/>
        <v>1.9185149521211149</v>
      </c>
      <c r="AI56" s="188">
        <f t="shared" si="41"/>
        <v>6.3817855657237939</v>
      </c>
      <c r="AJ56" s="188">
        <f t="shared" si="41"/>
        <v>5.9718797894315987</v>
      </c>
      <c r="AK56" s="188">
        <f t="shared" si="41"/>
        <v>1.7009714076246334</v>
      </c>
      <c r="AL56" s="188">
        <f t="shared" si="41"/>
        <v>2.2493123051531265</v>
      </c>
      <c r="AM56" s="188">
        <f t="shared" si="41"/>
        <v>6.2269423592137718</v>
      </c>
      <c r="AN56" s="188">
        <f t="shared" si="41"/>
        <v>6.1247096321106369</v>
      </c>
      <c r="AO56" s="188">
        <f t="shared" si="41"/>
        <v>1.5929561134644303</v>
      </c>
      <c r="AP56" s="188">
        <f t="shared" si="41"/>
        <v>2.507624522391656</v>
      </c>
      <c r="AQ56" s="188">
        <f t="shared" si="41"/>
        <v>8.1841751946773282</v>
      </c>
      <c r="AR56" s="188">
        <f t="shared" si="41"/>
        <v>5.7961326569573997</v>
      </c>
      <c r="AS56" s="188">
        <f t="shared" si="41"/>
        <v>1.4630254388768542</v>
      </c>
      <c r="AT56" s="188">
        <f t="shared" si="41"/>
        <v>2.0643194088210501</v>
      </c>
      <c r="AU56" s="301">
        <f t="shared" si="41"/>
        <v>6.6745986092200909</v>
      </c>
      <c r="AV56" s="301">
        <f t="shared" ref="AV56" si="42">(AV27/AV$60)*100</f>
        <v>6.1634055273947492</v>
      </c>
      <c r="AW56" s="306"/>
      <c r="AY56" s="176"/>
    </row>
    <row r="57" spans="1:51" s="53" customFormat="1" ht="20.149999999999999" customHeight="1" x14ac:dyDescent="0.25">
      <c r="A57" s="267" t="s">
        <v>27</v>
      </c>
      <c r="B57" s="188">
        <f t="shared" ref="B57:AU57" si="43">(B28/B$60)*100</f>
        <v>0.78100071175693031</v>
      </c>
      <c r="C57" s="188">
        <f t="shared" si="43"/>
        <v>0.75558047325649946</v>
      </c>
      <c r="D57" s="188">
        <f t="shared" si="43"/>
        <v>1.0326986655083377</v>
      </c>
      <c r="E57" s="188">
        <f t="shared" si="43"/>
        <v>1.1836728835130765</v>
      </c>
      <c r="F57" s="188">
        <f t="shared" si="43"/>
        <v>1.2611686175873078</v>
      </c>
      <c r="G57" s="188">
        <f t="shared" si="43"/>
        <v>1.3419815202313496</v>
      </c>
      <c r="H57" s="188">
        <f t="shared" si="43"/>
        <v>1.4760369216015343</v>
      </c>
      <c r="I57" s="188">
        <f t="shared" si="43"/>
        <v>2.0964047188065664</v>
      </c>
      <c r="J57" s="188">
        <f t="shared" si="43"/>
        <v>1.8270753460995608</v>
      </c>
      <c r="K57" s="188">
        <f t="shared" si="43"/>
        <v>0.93239030564410286</v>
      </c>
      <c r="L57" s="188">
        <f t="shared" si="43"/>
        <v>1.2937377210216108</v>
      </c>
      <c r="M57" s="301">
        <f t="shared" si="43"/>
        <v>1.6822006872003785</v>
      </c>
      <c r="N57" s="188">
        <f t="shared" si="43"/>
        <v>1.236085626911315</v>
      </c>
      <c r="O57" s="188">
        <f t="shared" si="43"/>
        <v>1.1573811997659227</v>
      </c>
      <c r="P57" s="188">
        <f t="shared" si="43"/>
        <v>0.93464233154299947</v>
      </c>
      <c r="Q57" s="176">
        <f t="shared" si="43"/>
        <v>1.8534372331340734</v>
      </c>
      <c r="R57" s="188">
        <f t="shared" si="43"/>
        <v>2.3999978604591452</v>
      </c>
      <c r="S57" s="188">
        <f t="shared" si="43"/>
        <v>1.4152217024305909</v>
      </c>
      <c r="T57" s="188">
        <f t="shared" si="43"/>
        <v>1.0228317700533354</v>
      </c>
      <c r="U57" s="188">
        <f t="shared" si="43"/>
        <v>1.9508193071511266</v>
      </c>
      <c r="V57" s="188">
        <f t="shared" si="43"/>
        <v>2.1042083119655883</v>
      </c>
      <c r="W57" s="188">
        <f t="shared" si="43"/>
        <v>1.8151058248223515</v>
      </c>
      <c r="X57" s="188">
        <f t="shared" si="43"/>
        <v>1.3474660657198261</v>
      </c>
      <c r="Y57" s="188">
        <f t="shared" si="43"/>
        <v>2.0716917582169176</v>
      </c>
      <c r="Z57" s="188">
        <f t="shared" si="43"/>
        <v>2.2584901156608725</v>
      </c>
      <c r="AA57" s="188">
        <f t="shared" si="43"/>
        <v>1.1957252025848806</v>
      </c>
      <c r="AB57" s="188">
        <f t="shared" si="43"/>
        <v>1.5100958945554517</v>
      </c>
      <c r="AC57" s="188">
        <f t="shared" si="43"/>
        <v>1.2994106639709206</v>
      </c>
      <c r="AD57" s="188">
        <f t="shared" si="43"/>
        <v>1.920384410037373</v>
      </c>
      <c r="AE57" s="188">
        <f t="shared" si="43"/>
        <v>1.1226266748105889</v>
      </c>
      <c r="AF57" s="188">
        <f t="shared" si="43"/>
        <v>1.6751805951355294</v>
      </c>
      <c r="AG57" s="188">
        <f t="shared" si="43"/>
        <v>2.1222640608553167</v>
      </c>
      <c r="AH57" s="188">
        <f t="shared" si="43"/>
        <v>1.6738886214090836</v>
      </c>
      <c r="AI57" s="188">
        <f t="shared" si="43"/>
        <v>1.2395616680532444</v>
      </c>
      <c r="AJ57" s="188">
        <f t="shared" si="43"/>
        <v>1.1873392416872126</v>
      </c>
      <c r="AK57" s="188">
        <f t="shared" si="43"/>
        <v>2.3303358687683287</v>
      </c>
      <c r="AL57" s="188">
        <f t="shared" si="43"/>
        <v>2.1159224280212729</v>
      </c>
      <c r="AM57" s="188">
        <f t="shared" si="43"/>
        <v>1.1220456776041805</v>
      </c>
      <c r="AN57" s="188">
        <f t="shared" si="43"/>
        <v>1.878045486467506</v>
      </c>
      <c r="AO57" s="188">
        <f t="shared" si="43"/>
        <v>2.0245319190458151</v>
      </c>
      <c r="AP57" s="188">
        <f t="shared" si="43"/>
        <v>2.7335605200050481</v>
      </c>
      <c r="AQ57" s="188">
        <f t="shared" si="43"/>
        <v>1.5774532326878901</v>
      </c>
      <c r="AR57" s="188">
        <f t="shared" si="43"/>
        <v>1.6106474663175694</v>
      </c>
      <c r="AS57" s="188">
        <f t="shared" si="43"/>
        <v>2.5249357813369318</v>
      </c>
      <c r="AT57" s="188">
        <f t="shared" si="43"/>
        <v>1.9068988813755912</v>
      </c>
      <c r="AU57" s="301">
        <f t="shared" si="43"/>
        <v>1.3630525977456729</v>
      </c>
      <c r="AV57" s="301">
        <f t="shared" ref="AV57" si="44">(AV28/AV$60)*100</f>
        <v>0.96723500289485165</v>
      </c>
      <c r="AW57" s="306"/>
      <c r="AY57" s="176"/>
    </row>
    <row r="58" spans="1:51" s="53" customFormat="1" ht="20.149999999999999" customHeight="1" x14ac:dyDescent="0.25">
      <c r="A58" s="267" t="s">
        <v>104</v>
      </c>
      <c r="B58" s="188">
        <f t="shared" ref="B58:AQ58" si="45">B59-B53-B54-B55-B56-B57</f>
        <v>2.7446733775177252</v>
      </c>
      <c r="C58" s="188">
        <f t="shared" si="45"/>
        <v>3.3851480227033659</v>
      </c>
      <c r="D58" s="188">
        <f t="shared" si="45"/>
        <v>3.7722556046236631</v>
      </c>
      <c r="E58" s="188">
        <f t="shared" si="45"/>
        <v>3.097625860039618</v>
      </c>
      <c r="F58" s="188">
        <f t="shared" si="45"/>
        <v>3.2520267002031549</v>
      </c>
      <c r="G58" s="188">
        <f t="shared" si="45"/>
        <v>3.7088731102908334</v>
      </c>
      <c r="H58" s="188">
        <f t="shared" si="45"/>
        <v>4.0136298249820186</v>
      </c>
      <c r="I58" s="188">
        <f t="shared" si="45"/>
        <v>3.5870316043526196</v>
      </c>
      <c r="J58" s="188">
        <f t="shared" si="45"/>
        <v>3.9296189151042547</v>
      </c>
      <c r="K58" s="188">
        <f t="shared" si="45"/>
        <v>3.5250445340333751</v>
      </c>
      <c r="L58" s="188">
        <f t="shared" si="45"/>
        <v>4.3521979371316304</v>
      </c>
      <c r="M58" s="301">
        <f t="shared" si="45"/>
        <v>4.3782071065572099</v>
      </c>
      <c r="N58" s="188">
        <f t="shared" si="45"/>
        <v>4.0837032652658571</v>
      </c>
      <c r="O58" s="188">
        <f t="shared" si="45"/>
        <v>6.0454420598808101</v>
      </c>
      <c r="P58" s="188">
        <f t="shared" si="45"/>
        <v>5.6094891888152336</v>
      </c>
      <c r="Q58" s="176">
        <f t="shared" si="45"/>
        <v>4.7382899231426139</v>
      </c>
      <c r="R58" s="188">
        <f t="shared" si="45"/>
        <v>4.8873959648259504</v>
      </c>
      <c r="S58" s="188">
        <f t="shared" si="45"/>
        <v>6.9273110952913655</v>
      </c>
      <c r="T58" s="188">
        <f t="shared" si="45"/>
        <v>7.7699088305614659</v>
      </c>
      <c r="U58" s="188">
        <f t="shared" si="45"/>
        <v>7.4432830171876407</v>
      </c>
      <c r="V58" s="188">
        <f t="shared" si="45"/>
        <v>7.2840008791300717</v>
      </c>
      <c r="W58" s="188">
        <f t="shared" si="45"/>
        <v>8.9371291037363427</v>
      </c>
      <c r="X58" s="188">
        <f t="shared" si="45"/>
        <v>9.2492400817567191</v>
      </c>
      <c r="Y58" s="188">
        <f t="shared" si="45"/>
        <v>9.2904516479045167</v>
      </c>
      <c r="Z58" s="188">
        <f t="shared" si="45"/>
        <v>9.2531519215328899</v>
      </c>
      <c r="AA58" s="188">
        <f t="shared" si="45"/>
        <v>9.8827700276951465</v>
      </c>
      <c r="AB58" s="188">
        <f t="shared" si="45"/>
        <v>8.1853961405401154</v>
      </c>
      <c r="AC58" s="188">
        <f t="shared" si="45"/>
        <v>8.1806831135869889</v>
      </c>
      <c r="AD58" s="188">
        <f t="shared" si="45"/>
        <v>9.5737426588360908</v>
      </c>
      <c r="AE58" s="188">
        <f t="shared" si="45"/>
        <v>10.170697474950948</v>
      </c>
      <c r="AF58" s="188">
        <f t="shared" si="45"/>
        <v>10.292743057856722</v>
      </c>
      <c r="AG58" s="188">
        <f t="shared" si="45"/>
        <v>7.9614988117587107</v>
      </c>
      <c r="AH58" s="188">
        <f t="shared" si="45"/>
        <v>8.2837960733964628</v>
      </c>
      <c r="AI58" s="188">
        <f t="shared" si="45"/>
        <v>11.225951539101496</v>
      </c>
      <c r="AJ58" s="188">
        <f t="shared" si="45"/>
        <v>11.717745052308926</v>
      </c>
      <c r="AK58" s="188">
        <f t="shared" si="45"/>
        <v>11.221659640762473</v>
      </c>
      <c r="AL58" s="188">
        <f t="shared" si="45"/>
        <v>10.222709976159903</v>
      </c>
      <c r="AM58" s="188">
        <f t="shared" si="45"/>
        <v>12.024364041486511</v>
      </c>
      <c r="AN58" s="188">
        <f t="shared" si="45"/>
        <v>12.197666252498514</v>
      </c>
      <c r="AO58" s="188">
        <f t="shared" si="45"/>
        <v>11.810850524044033</v>
      </c>
      <c r="AP58" s="188">
        <f t="shared" si="45"/>
        <v>11.849735522586711</v>
      </c>
      <c r="AQ58" s="188">
        <f t="shared" si="45"/>
        <v>14.753080526300078</v>
      </c>
      <c r="AR58" s="188">
        <f>AR59-AR53-AR54-AR55-AR56-AR57</f>
        <v>12.473981345115366</v>
      </c>
      <c r="AS58" s="188">
        <f>AS59-AS53-AS54-AS55-AS56-AS57</f>
        <v>11.774329107330983</v>
      </c>
      <c r="AT58" s="188">
        <f>AT59-AT53-AT54-AT55-AT56-AT57</f>
        <v>12.438146826179763</v>
      </c>
      <c r="AU58" s="301">
        <f>AU59-AU53-AU54-AU55-AU56-AU57</f>
        <v>13.58950059110216</v>
      </c>
      <c r="AV58" s="301">
        <f>AV59-AV53-AV54-AV55-AV56-AV57</f>
        <v>13.689990901894063</v>
      </c>
      <c r="AW58" s="306"/>
      <c r="AY58" s="176"/>
    </row>
    <row r="59" spans="1:51" s="53" customFormat="1" ht="20.149999999999999" customHeight="1" x14ac:dyDescent="0.25">
      <c r="A59" s="267" t="s">
        <v>100</v>
      </c>
      <c r="B59" s="188">
        <f t="shared" ref="B59:AU59" si="46">(B36/B$60)*100</f>
        <v>5.7760276568407241</v>
      </c>
      <c r="C59" s="188">
        <f t="shared" si="46"/>
        <v>6.0720519726727318</v>
      </c>
      <c r="D59" s="188">
        <f t="shared" si="46"/>
        <v>8.1526822558459422</v>
      </c>
      <c r="E59" s="188">
        <f t="shared" si="46"/>
        <v>7.5808365470186896</v>
      </c>
      <c r="F59" s="188">
        <f t="shared" si="46"/>
        <v>7.8121892231788728</v>
      </c>
      <c r="G59" s="188">
        <f t="shared" si="46"/>
        <v>9.3853948698657508</v>
      </c>
      <c r="H59" s="188">
        <f t="shared" si="46"/>
        <v>9.2280388396068087</v>
      </c>
      <c r="I59" s="188">
        <f t="shared" si="46"/>
        <v>11.916547032020473</v>
      </c>
      <c r="J59" s="188">
        <f t="shared" si="46"/>
        <v>11.013463598234216</v>
      </c>
      <c r="K59" s="188">
        <f t="shared" si="46"/>
        <v>9.5327090755672224</v>
      </c>
      <c r="L59" s="188">
        <f t="shared" si="46"/>
        <v>11.675221021611002</v>
      </c>
      <c r="M59" s="301">
        <f t="shared" si="46"/>
        <v>12.966102915457894</v>
      </c>
      <c r="N59" s="188">
        <f t="shared" si="46"/>
        <v>12.146838315083357</v>
      </c>
      <c r="O59" s="188">
        <f t="shared" si="46"/>
        <v>15.790429102026678</v>
      </c>
      <c r="P59" s="188">
        <f t="shared" si="46"/>
        <v>13.58104929497742</v>
      </c>
      <c r="Q59" s="176">
        <f t="shared" si="46"/>
        <v>18.020548676345005</v>
      </c>
      <c r="R59" s="188">
        <f t="shared" si="46"/>
        <v>19.612101243073237</v>
      </c>
      <c r="S59" s="188">
        <f t="shared" si="46"/>
        <v>16.735622393979458</v>
      </c>
      <c r="T59" s="188">
        <f t="shared" si="46"/>
        <v>17.578899661070384</v>
      </c>
      <c r="U59" s="188">
        <f t="shared" si="46"/>
        <v>21.866383916644406</v>
      </c>
      <c r="V59" s="188">
        <f t="shared" si="46"/>
        <v>22.757517085474461</v>
      </c>
      <c r="W59" s="188">
        <f t="shared" si="46"/>
        <v>25.320327025443802</v>
      </c>
      <c r="X59" s="188">
        <f t="shared" si="46"/>
        <v>23.589984801635133</v>
      </c>
      <c r="Y59" s="188">
        <f t="shared" si="46"/>
        <v>26.822403815724037</v>
      </c>
      <c r="Z59" s="188">
        <f t="shared" si="46"/>
        <v>25.540416205542176</v>
      </c>
      <c r="AA59" s="188">
        <f t="shared" si="46"/>
        <v>25.281900707764898</v>
      </c>
      <c r="AB59" s="188">
        <f t="shared" si="46"/>
        <v>25.375909288222992</v>
      </c>
      <c r="AC59" s="188">
        <f t="shared" si="46"/>
        <v>21.983986836728107</v>
      </c>
      <c r="AD59" s="188">
        <f t="shared" si="46"/>
        <v>26.991788574479443</v>
      </c>
      <c r="AE59" s="188">
        <f t="shared" si="46"/>
        <v>30.470220535679481</v>
      </c>
      <c r="AF59" s="188">
        <f t="shared" si="46"/>
        <v>29.925959308105249</v>
      </c>
      <c r="AG59" s="188">
        <f t="shared" si="46"/>
        <v>29.92484238169132</v>
      </c>
      <c r="AH59" s="188">
        <f t="shared" si="46"/>
        <v>30.590713101160866</v>
      </c>
      <c r="AI59" s="188">
        <f t="shared" si="46"/>
        <v>32.06322795341098</v>
      </c>
      <c r="AJ59" s="188">
        <f t="shared" si="46"/>
        <v>32.958526021190117</v>
      </c>
      <c r="AK59" s="188">
        <f t="shared" si="46"/>
        <v>36.665792247067458</v>
      </c>
      <c r="AL59" s="188">
        <f t="shared" si="46"/>
        <v>35.714457637997427</v>
      </c>
      <c r="AM59" s="188">
        <f t="shared" si="46"/>
        <v>35.267553516008384</v>
      </c>
      <c r="AN59" s="188">
        <f t="shared" si="46"/>
        <v>39.093363405542654</v>
      </c>
      <c r="AO59" s="188">
        <f t="shared" si="46"/>
        <v>37.703011100779463</v>
      </c>
      <c r="AP59" s="188">
        <f t="shared" si="46"/>
        <v>47.198673597007556</v>
      </c>
      <c r="AQ59" s="188">
        <f t="shared" si="46"/>
        <v>44.459199809052116</v>
      </c>
      <c r="AR59" s="188">
        <f t="shared" si="46"/>
        <v>39.875129547809962</v>
      </c>
      <c r="AS59" s="188">
        <f t="shared" si="46"/>
        <v>40.74986090888644</v>
      </c>
      <c r="AT59" s="188">
        <f t="shared" si="46"/>
        <v>41.69934054370767</v>
      </c>
      <c r="AU59" s="301">
        <f t="shared" si="46"/>
        <v>37.514763759161404</v>
      </c>
      <c r="AV59" s="301">
        <f t="shared" ref="AV59" si="47">(AV36/AV$60)*100</f>
        <v>35.884879420556992</v>
      </c>
      <c r="AW59" s="306"/>
      <c r="AY59" s="176"/>
    </row>
    <row r="60" spans="1:51" ht="45" customHeight="1" thickBot="1" x14ac:dyDescent="0.3">
      <c r="A60" s="278" t="s">
        <v>336</v>
      </c>
      <c r="B60" s="279">
        <v>108183</v>
      </c>
      <c r="C60" s="279">
        <v>86507</v>
      </c>
      <c r="D60" s="281">
        <v>82878</v>
      </c>
      <c r="E60" s="279">
        <v>104501</v>
      </c>
      <c r="F60" s="281">
        <v>103370</v>
      </c>
      <c r="G60" s="279">
        <v>85066</v>
      </c>
      <c r="H60" s="281">
        <v>83420</v>
      </c>
      <c r="I60" s="279">
        <v>96126</v>
      </c>
      <c r="J60" s="281">
        <v>99899</v>
      </c>
      <c r="K60" s="279">
        <v>85328</v>
      </c>
      <c r="L60" s="281">
        <v>81440</v>
      </c>
      <c r="M60" s="279">
        <v>97206</v>
      </c>
      <c r="N60" s="281">
        <v>101370</v>
      </c>
      <c r="O60" s="279">
        <v>83733</v>
      </c>
      <c r="P60" s="281">
        <v>79501</v>
      </c>
      <c r="Q60" s="279">
        <v>93680</v>
      </c>
      <c r="R60" s="281">
        <v>93478</v>
      </c>
      <c r="S60" s="279">
        <v>78664</v>
      </c>
      <c r="T60" s="281">
        <v>76122</v>
      </c>
      <c r="U60" s="279">
        <v>89832</v>
      </c>
      <c r="V60" s="281">
        <v>95549</v>
      </c>
      <c r="W60" s="279">
        <v>78526</v>
      </c>
      <c r="X60" s="281">
        <v>76324</v>
      </c>
      <c r="Y60" s="279">
        <v>88476</v>
      </c>
      <c r="Z60" s="281">
        <v>92166</v>
      </c>
      <c r="AA60" s="279">
        <v>77992</v>
      </c>
      <c r="AB60" s="281">
        <v>76021</v>
      </c>
      <c r="AC60" s="279">
        <v>92986</v>
      </c>
      <c r="AD60" s="281">
        <v>93650</v>
      </c>
      <c r="AE60" s="279">
        <v>76949</v>
      </c>
      <c r="AF60" s="281">
        <v>75445</v>
      </c>
      <c r="AG60" s="279">
        <v>92153</v>
      </c>
      <c r="AH60" s="281">
        <v>93465</v>
      </c>
      <c r="AI60" s="279">
        <v>76928</v>
      </c>
      <c r="AJ60" s="281">
        <v>75035</v>
      </c>
      <c r="AK60" s="279">
        <v>87296</v>
      </c>
      <c r="AL60" s="281">
        <v>87248</v>
      </c>
      <c r="AM60" s="279">
        <v>75398</v>
      </c>
      <c r="AN60" s="281">
        <v>74044</v>
      </c>
      <c r="AO60" s="279">
        <v>87111</v>
      </c>
      <c r="AP60" s="281">
        <v>87153</v>
      </c>
      <c r="AQ60" s="279">
        <v>67034</v>
      </c>
      <c r="AR60" s="281">
        <v>73332</v>
      </c>
      <c r="AS60" s="279">
        <v>84477</v>
      </c>
      <c r="AT60" s="281">
        <v>83629.5</v>
      </c>
      <c r="AU60" s="279">
        <v>72491.7</v>
      </c>
      <c r="AV60" s="279">
        <v>67706.400000000009</v>
      </c>
      <c r="AW60" s="308"/>
    </row>
    <row r="61" spans="1:51" ht="20.149999999999999" customHeight="1" thickTop="1" x14ac:dyDescent="0.25">
      <c r="Z61" s="148"/>
      <c r="AA61" s="148"/>
      <c r="AB61" s="148"/>
      <c r="AC61" s="148"/>
      <c r="AD61" s="148"/>
      <c r="AE61" s="148"/>
      <c r="AF61" s="148"/>
      <c r="AG61" s="148"/>
      <c r="AH61" s="148"/>
      <c r="AI61" s="148"/>
      <c r="AJ61" s="148"/>
      <c r="AK61" s="148"/>
      <c r="AL61" s="148"/>
      <c r="AM61" s="148"/>
      <c r="AN61" s="148"/>
      <c r="AO61" s="148"/>
      <c r="AP61" s="148"/>
      <c r="AQ61" s="148"/>
    </row>
    <row r="62" spans="1:51" ht="20.149999999999999" customHeight="1" x14ac:dyDescent="0.25">
      <c r="A62" s="133"/>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c r="AA62" s="149"/>
      <c r="AB62" s="149"/>
      <c r="AC62" s="149"/>
      <c r="AD62" s="149"/>
      <c r="AE62" s="149"/>
      <c r="AF62" s="149"/>
      <c r="AG62" s="149"/>
      <c r="AH62" s="134"/>
      <c r="AI62" s="134"/>
      <c r="AJ62" s="134"/>
      <c r="AK62" s="134"/>
      <c r="AL62" s="134"/>
      <c r="AM62" s="134"/>
      <c r="AN62" s="134"/>
      <c r="AO62" s="134"/>
      <c r="AP62" s="134"/>
      <c r="AQ62" s="134"/>
      <c r="AR62" s="134"/>
      <c r="AS62" s="134"/>
      <c r="AT62" s="134"/>
    </row>
    <row r="63" spans="1:51" s="128" customFormat="1" ht="20.149999999999999" customHeight="1" x14ac:dyDescent="0.25">
      <c r="A63" s="133"/>
      <c r="B63" s="135"/>
      <c r="C63" s="135"/>
      <c r="D63" s="135"/>
      <c r="E63" s="135"/>
      <c r="F63" s="135"/>
    </row>
    <row r="64" spans="1:51" s="128" customFormat="1" ht="20.149999999999999" customHeight="1" x14ac:dyDescent="0.25">
      <c r="A64" s="133"/>
      <c r="B64" s="135"/>
      <c r="C64" s="135"/>
      <c r="D64" s="135"/>
      <c r="E64" s="135"/>
      <c r="F64" s="135"/>
      <c r="AH64" s="136"/>
      <c r="AI64" s="136"/>
      <c r="AJ64" s="136"/>
      <c r="AK64" s="136"/>
      <c r="AL64" s="136"/>
      <c r="AM64" s="136"/>
      <c r="AN64" s="136"/>
      <c r="AO64" s="136"/>
      <c r="AP64" s="136"/>
      <c r="AQ64" s="136"/>
      <c r="AR64" s="136"/>
      <c r="AS64" s="136"/>
      <c r="AT64" s="136"/>
    </row>
    <row r="65" spans="1:46" s="128" customFormat="1" ht="20.149999999999999" customHeight="1" x14ac:dyDescent="0.25">
      <c r="A65" s="133"/>
      <c r="B65" s="135"/>
      <c r="C65" s="135"/>
      <c r="D65" s="135"/>
      <c r="E65" s="135"/>
      <c r="F65" s="135"/>
    </row>
    <row r="66" spans="1:46" s="128" customFormat="1" ht="20.149999999999999" customHeight="1" x14ac:dyDescent="0.25">
      <c r="A66" s="133"/>
      <c r="B66" s="135"/>
      <c r="C66" s="135"/>
      <c r="D66" s="135"/>
      <c r="E66" s="135"/>
      <c r="F66" s="135"/>
      <c r="AH66" s="136"/>
      <c r="AI66" s="136"/>
      <c r="AJ66" s="136"/>
      <c r="AK66" s="136"/>
      <c r="AL66" s="136"/>
      <c r="AM66" s="136"/>
      <c r="AN66" s="136"/>
      <c r="AO66" s="136"/>
      <c r="AP66" s="136"/>
      <c r="AQ66" s="136"/>
      <c r="AR66" s="136"/>
      <c r="AS66" s="136"/>
      <c r="AT66" s="136"/>
    </row>
    <row r="67" spans="1:46" s="128" customFormat="1" ht="20.149999999999999" customHeight="1" x14ac:dyDescent="0.25">
      <c r="A67" s="133"/>
      <c r="B67" s="135"/>
      <c r="C67" s="135"/>
      <c r="D67" s="135"/>
      <c r="E67" s="135"/>
      <c r="F67" s="135"/>
      <c r="AH67" s="137"/>
      <c r="AI67" s="137"/>
      <c r="AJ67" s="137"/>
      <c r="AK67" s="137"/>
      <c r="AL67" s="137"/>
      <c r="AM67" s="137"/>
      <c r="AN67" s="137"/>
      <c r="AO67" s="137"/>
      <c r="AP67" s="137"/>
      <c r="AQ67" s="137"/>
      <c r="AR67" s="137"/>
      <c r="AS67" s="137"/>
      <c r="AT67" s="137"/>
    </row>
    <row r="68" spans="1:46" s="128" customFormat="1" ht="20.149999999999999" customHeight="1" x14ac:dyDescent="0.25">
      <c r="A68" s="133"/>
      <c r="B68" s="135"/>
      <c r="C68" s="135"/>
      <c r="D68" s="135"/>
      <c r="E68" s="135"/>
      <c r="F68" s="135"/>
    </row>
    <row r="69" spans="1:46" s="128" customFormat="1" ht="20.149999999999999" customHeight="1" x14ac:dyDescent="0.25">
      <c r="A69" s="133"/>
      <c r="B69" s="135"/>
      <c r="C69" s="135"/>
      <c r="D69" s="135"/>
      <c r="E69" s="135"/>
      <c r="F69" s="135"/>
    </row>
    <row r="70" spans="1:46" s="128" customFormat="1" ht="20.149999999999999" customHeight="1" x14ac:dyDescent="0.25">
      <c r="A70" s="133"/>
      <c r="B70" s="135"/>
      <c r="C70" s="135"/>
      <c r="D70" s="135"/>
      <c r="E70" s="135"/>
      <c r="F70" s="135"/>
    </row>
    <row r="71" spans="1:46" s="128" customFormat="1" ht="20.149999999999999" customHeight="1" x14ac:dyDescent="0.25">
      <c r="A71" s="133"/>
    </row>
    <row r="72" spans="1:46" s="128" customFormat="1" ht="20.149999999999999" customHeight="1" x14ac:dyDescent="0.25">
      <c r="A72" s="133"/>
    </row>
    <row r="73" spans="1:46" s="128" customFormat="1" ht="20.149999999999999" customHeight="1" x14ac:dyDescent="0.25">
      <c r="A73" s="133"/>
      <c r="AP73" s="119"/>
      <c r="AQ73" s="119"/>
      <c r="AR73" s="119"/>
      <c r="AS73" s="119"/>
    </row>
    <row r="74" spans="1:46" ht="20.149999999999999" customHeight="1" x14ac:dyDescent="0.25">
      <c r="A74" s="133"/>
    </row>
    <row r="75" spans="1:46" ht="20.149999999999999" customHeight="1" x14ac:dyDescent="0.25">
      <c r="A75" s="133"/>
      <c r="AP75" s="128"/>
      <c r="AQ75" s="128"/>
      <c r="AR75" s="128"/>
      <c r="AS75" s="128"/>
    </row>
    <row r="76" spans="1:46" s="128" customFormat="1" ht="20.149999999999999" customHeight="1" x14ac:dyDescent="0.25">
      <c r="A76" s="133"/>
      <c r="B76" s="119"/>
      <c r="C76" s="119"/>
      <c r="D76" s="119"/>
    </row>
    <row r="77" spans="1:46" s="128" customFormat="1" ht="20.149999999999999" customHeight="1" x14ac:dyDescent="0.25">
      <c r="A77" s="133"/>
      <c r="B77" s="119"/>
      <c r="C77" s="119"/>
      <c r="D77" s="119"/>
    </row>
    <row r="78" spans="1:46" s="128" customFormat="1" ht="20.149999999999999" customHeight="1" x14ac:dyDescent="0.25">
      <c r="A78" s="138"/>
      <c r="B78" s="119"/>
      <c r="C78" s="119"/>
      <c r="D78" s="119"/>
      <c r="AP78" s="119"/>
      <c r="AQ78" s="119"/>
      <c r="AR78" s="119"/>
      <c r="AS78" s="119"/>
    </row>
    <row r="80" spans="1:46" ht="20.149999999999999" customHeight="1" x14ac:dyDescent="0.25">
      <c r="A80" s="130"/>
    </row>
  </sheetData>
  <phoneticPr fontId="16" type="noConversion"/>
  <pageMargins left="0.74803149606299213" right="0.74803149606299213" top="0.98425196850393704" bottom="0.98425196850393704" header="0.51181102362204722" footer="0.51181102362204722"/>
  <pageSetup paperSize="9" scale="60" orientation="landscape" r:id="rId1"/>
  <headerFooter alignWithMargins="0"/>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pageSetUpPr fitToPage="1"/>
  </sheetPr>
  <dimension ref="A1:S45"/>
  <sheetViews>
    <sheetView showGridLines="0" zoomScaleNormal="100" workbookViewId="0"/>
  </sheetViews>
  <sheetFormatPr defaultColWidth="9.1796875" defaultRowHeight="20.149999999999999" customHeight="1" x14ac:dyDescent="0.25"/>
  <cols>
    <col min="1" max="1" width="49.1796875" style="53" customWidth="1"/>
    <col min="2" max="6" width="11" style="53" customWidth="1"/>
    <col min="7" max="7" width="12" style="53" customWidth="1"/>
    <col min="8" max="8" width="11.453125" style="53" customWidth="1"/>
    <col min="9" max="9" width="12.453125" style="53" customWidth="1"/>
    <col min="10" max="10" width="12" style="53" customWidth="1"/>
    <col min="11" max="11" width="12.453125" style="53" customWidth="1"/>
    <col min="12" max="13" width="13.453125" style="53" customWidth="1"/>
    <col min="14" max="14" width="13.81640625" style="53" customWidth="1"/>
    <col min="15" max="18" width="13" style="53" customWidth="1"/>
    <col min="19" max="19" width="11.81640625" style="53" customWidth="1"/>
    <col min="20" max="16384" width="9.1796875" style="53"/>
  </cols>
  <sheetData>
    <row r="1" spans="1:19" s="119" customFormat="1" ht="45" customHeight="1" x14ac:dyDescent="0.25">
      <c r="A1" s="143" t="s">
        <v>276</v>
      </c>
    </row>
    <row r="2" spans="1:19" ht="20.149999999999999" customHeight="1" x14ac:dyDescent="0.25">
      <c r="A2" s="71" t="s">
        <v>294</v>
      </c>
    </row>
    <row r="3" spans="1:19" ht="20.149999999999999" customHeight="1" x14ac:dyDescent="0.25">
      <c r="A3" s="71" t="s">
        <v>327</v>
      </c>
    </row>
    <row r="4" spans="1:19" ht="20.149999999999999" customHeight="1" x14ac:dyDescent="0.25">
      <c r="A4" s="71" t="s">
        <v>325</v>
      </c>
    </row>
    <row r="5" spans="1:19" ht="20.149999999999999" customHeight="1" x14ac:dyDescent="0.25">
      <c r="A5" s="71" t="s">
        <v>333</v>
      </c>
    </row>
    <row r="6" spans="1:19" ht="20.149999999999999" customHeight="1" x14ac:dyDescent="0.25">
      <c r="A6" s="71" t="s">
        <v>328</v>
      </c>
    </row>
    <row r="7" spans="1:19" ht="45" customHeight="1" x14ac:dyDescent="0.25">
      <c r="A7" s="292" t="s">
        <v>283</v>
      </c>
      <c r="B7" s="304" t="s">
        <v>278</v>
      </c>
      <c r="C7" s="304" t="s">
        <v>143</v>
      </c>
      <c r="D7" s="304" t="s">
        <v>144</v>
      </c>
      <c r="E7" s="304" t="s">
        <v>145</v>
      </c>
      <c r="F7" s="304" t="s">
        <v>146</v>
      </c>
      <c r="G7" s="304" t="s">
        <v>147</v>
      </c>
      <c r="H7" s="304" t="s">
        <v>148</v>
      </c>
      <c r="I7" s="304" t="s">
        <v>149</v>
      </c>
      <c r="J7" s="304" t="s">
        <v>150</v>
      </c>
      <c r="K7" s="304" t="s">
        <v>151</v>
      </c>
      <c r="L7" s="304" t="s">
        <v>152</v>
      </c>
      <c r="M7" s="304" t="s">
        <v>139</v>
      </c>
      <c r="N7" s="304" t="s">
        <v>140</v>
      </c>
    </row>
    <row r="8" spans="1:19" ht="20.149999999999999" customHeight="1" x14ac:dyDescent="0.25">
      <c r="A8" s="112" t="s">
        <v>32</v>
      </c>
      <c r="B8" s="180">
        <v>1091</v>
      </c>
      <c r="C8" s="180">
        <v>1447</v>
      </c>
      <c r="D8" s="180">
        <v>1861</v>
      </c>
      <c r="E8" s="180">
        <f>SUM('England - Qtr'!F8:F9)</f>
        <v>2520.7799999999997</v>
      </c>
      <c r="F8" s="180">
        <f>SUM('England - Qtr'!J8:J9)</f>
        <v>3971.5</v>
      </c>
      <c r="G8" s="180">
        <f>SUM('England - Qtr'!N8:N9)</f>
        <v>5152.83</v>
      </c>
      <c r="H8" s="180">
        <f>SUM('England - Qtr'!R8:R9)</f>
        <v>5914.1</v>
      </c>
      <c r="I8" s="180">
        <f>SUM('England - Qtr'!V8:V9)</f>
        <v>6618.9699999999993</v>
      </c>
      <c r="J8" s="180">
        <f>SUM('England - Qtr'!Z8:Z9)</f>
        <v>7206.57</v>
      </c>
      <c r="K8" s="180">
        <f>SUM('England - Qtr'!AD8:AD9)</f>
        <v>9080.83</v>
      </c>
      <c r="L8" s="180">
        <f>SUM('England - Qtr'!AH8:AH9)</f>
        <v>9932.7800000000007</v>
      </c>
      <c r="M8" s="180">
        <f>SUM('England - Qtr'!AL8:AL9)</f>
        <v>11338.32</v>
      </c>
      <c r="N8" s="331">
        <f>SUM('England - Qtr'!AP8:AP9)</f>
        <v>11845.37</v>
      </c>
    </row>
    <row r="9" spans="1:19" ht="20.149999999999999" customHeight="1" x14ac:dyDescent="0.25">
      <c r="A9" s="108" t="s">
        <v>5</v>
      </c>
      <c r="B9" s="180">
        <v>0</v>
      </c>
      <c r="C9" s="180">
        <v>0</v>
      </c>
      <c r="D9" s="180">
        <v>0</v>
      </c>
      <c r="E9" s="180">
        <f>'England - Qtr'!F10</f>
        <v>0.1</v>
      </c>
      <c r="F9" s="180">
        <f>'England - Qtr'!J10</f>
        <v>0.6</v>
      </c>
      <c r="G9" s="180">
        <f>'England - Qtr'!N10</f>
        <v>0.1</v>
      </c>
      <c r="H9" s="180">
        <f>'England - Qtr'!R10</f>
        <v>0.1</v>
      </c>
      <c r="I9" s="180">
        <f>'England - Qtr'!V10</f>
        <v>0.1</v>
      </c>
      <c r="J9" s="180">
        <f>'England - Qtr'!Z10</f>
        <v>0.1</v>
      </c>
      <c r="K9" s="180">
        <f>'England - Qtr'!AD10</f>
        <v>0.1</v>
      </c>
      <c r="L9" s="180">
        <f>'England - Qtr'!AH10</f>
        <v>0.1</v>
      </c>
      <c r="M9" s="180">
        <f>'England - Qtr'!AL10</f>
        <v>0.1</v>
      </c>
      <c r="N9" s="331">
        <f>'England - Qtr'!AP10</f>
        <v>0.1</v>
      </c>
    </row>
    <row r="10" spans="1:19" ht="20.149999999999999" customHeight="1" x14ac:dyDescent="0.25">
      <c r="A10" s="108" t="s">
        <v>64</v>
      </c>
      <c r="B10" s="180">
        <v>1</v>
      </c>
      <c r="C10" s="180">
        <v>1</v>
      </c>
      <c r="D10" s="180">
        <v>89</v>
      </c>
      <c r="E10" s="180">
        <f>'England - Qtr'!F11</f>
        <v>887.81</v>
      </c>
      <c r="F10" s="180">
        <f>'England - Qtr'!J11</f>
        <v>1540.25</v>
      </c>
      <c r="G10" s="180">
        <f>'England - Qtr'!N11</f>
        <v>2622.41</v>
      </c>
      <c r="H10" s="180">
        <f>'England - Qtr'!R11</f>
        <v>4908.63</v>
      </c>
      <c r="I10" s="180">
        <f>'England - Qtr'!V11</f>
        <v>8548.5400000000009</v>
      </c>
      <c r="J10" s="180">
        <f>'England - Qtr'!Z11</f>
        <v>10500.94</v>
      </c>
      <c r="K10" s="180">
        <f>'England - Qtr'!AD11</f>
        <v>11110.2</v>
      </c>
      <c r="L10" s="180">
        <f>'England - Qtr'!AH11</f>
        <v>11286.95</v>
      </c>
      <c r="M10" s="180">
        <f>'England - Qtr'!AL11</f>
        <v>11433.45</v>
      </c>
      <c r="N10" s="331">
        <f>'England - Qtr'!AP11</f>
        <v>11628.3</v>
      </c>
    </row>
    <row r="11" spans="1:19" ht="20.149999999999999" customHeight="1" x14ac:dyDescent="0.25">
      <c r="A11" s="108" t="s">
        <v>27</v>
      </c>
      <c r="B11" s="180">
        <v>25</v>
      </c>
      <c r="C11" s="180">
        <v>25</v>
      </c>
      <c r="D11" s="180">
        <v>26</v>
      </c>
      <c r="E11" s="180">
        <f>SUM('England - Qtr'!F12:F13)</f>
        <v>29.5</v>
      </c>
      <c r="F11" s="180">
        <f>SUM('England - Qtr'!J12:J13)</f>
        <v>31.37</v>
      </c>
      <c r="G11" s="180">
        <f>SUM('England - Qtr'!N12:N13)</f>
        <v>32.200000000000003</v>
      </c>
      <c r="H11" s="180">
        <f>SUM('England - Qtr'!R12:R13)</f>
        <v>33.480000000000004</v>
      </c>
      <c r="I11" s="180">
        <f>SUM('England - Qtr'!V12:V13)</f>
        <v>35.370000000000005</v>
      </c>
      <c r="J11" s="180">
        <f>SUM('England - Qtr'!Z12:Z13)</f>
        <v>35.129999999999995</v>
      </c>
      <c r="K11" s="180">
        <f>SUM('England - Qtr'!AD12:AD13)</f>
        <v>42.37</v>
      </c>
      <c r="L11" s="180">
        <f>SUM('England - Qtr'!AH12:AH13)</f>
        <v>43.87</v>
      </c>
      <c r="M11" s="180">
        <f>SUM('England - Qtr'!AL12:AL13)</f>
        <v>43.75</v>
      </c>
      <c r="N11" s="331">
        <f>SUM('England - Qtr'!AP12:AP13)</f>
        <v>44.5</v>
      </c>
    </row>
    <row r="12" spans="1:19" ht="20.149999999999999" customHeight="1" x14ac:dyDescent="0.25">
      <c r="A12" s="108" t="s">
        <v>65</v>
      </c>
      <c r="B12" s="180">
        <v>755</v>
      </c>
      <c r="C12" s="180">
        <v>809</v>
      </c>
      <c r="D12" s="180">
        <v>845</v>
      </c>
      <c r="E12" s="180">
        <f>'England - Qtr'!F14</f>
        <v>884.77</v>
      </c>
      <c r="F12" s="180">
        <f>'England - Qtr'!J14</f>
        <v>870.09</v>
      </c>
      <c r="G12" s="180">
        <f>'England - Qtr'!N14</f>
        <v>877.08</v>
      </c>
      <c r="H12" s="180">
        <f>'England - Qtr'!R14</f>
        <v>877.31</v>
      </c>
      <c r="I12" s="180">
        <f>'England - Qtr'!V14</f>
        <v>878.81</v>
      </c>
      <c r="J12" s="180">
        <f>'England - Qtr'!Z14</f>
        <v>879.34</v>
      </c>
      <c r="K12" s="180">
        <f>'England - Qtr'!AD14</f>
        <v>880.21</v>
      </c>
      <c r="L12" s="180">
        <f>'England - Qtr'!AH14</f>
        <v>880.38</v>
      </c>
      <c r="M12" s="180">
        <f>'England - Qtr'!AL14</f>
        <v>873.37</v>
      </c>
      <c r="N12" s="331">
        <f>'England - Qtr'!AP14</f>
        <v>872.44</v>
      </c>
    </row>
    <row r="13" spans="1:19" ht="20.149999999999999" customHeight="1" x14ac:dyDescent="0.25">
      <c r="A13" s="108" t="s">
        <v>10</v>
      </c>
      <c r="B13" s="180">
        <v>137</v>
      </c>
      <c r="C13" s="180">
        <v>141</v>
      </c>
      <c r="D13" s="180">
        <v>172</v>
      </c>
      <c r="E13" s="180">
        <f>'England - Qtr'!F15</f>
        <v>177.77</v>
      </c>
      <c r="F13" s="180">
        <f>'England - Qtr'!J15</f>
        <v>188.91</v>
      </c>
      <c r="G13" s="180">
        <f>'England - Qtr'!N15</f>
        <v>181.24</v>
      </c>
      <c r="H13" s="180">
        <f>'England - Qtr'!R15</f>
        <v>210.3</v>
      </c>
      <c r="I13" s="180">
        <f>'England - Qtr'!V15</f>
        <v>211.07</v>
      </c>
      <c r="J13" s="180">
        <f>'England - Qtr'!Z15</f>
        <v>237.38</v>
      </c>
      <c r="K13" s="180">
        <f>'England - Qtr'!AD15</f>
        <v>225.54</v>
      </c>
      <c r="L13" s="180">
        <f>'England - Qtr'!AH15</f>
        <v>226.56</v>
      </c>
      <c r="M13" s="180">
        <f>'England - Qtr'!AL15</f>
        <v>226.56</v>
      </c>
      <c r="N13" s="331">
        <f>'England - Qtr'!AP15</f>
        <v>226.56</v>
      </c>
    </row>
    <row r="14" spans="1:19" ht="20.149999999999999" customHeight="1" x14ac:dyDescent="0.25">
      <c r="A14" s="108" t="s">
        <v>274</v>
      </c>
      <c r="B14" s="180">
        <v>608</v>
      </c>
      <c r="C14" s="180">
        <v>637</v>
      </c>
      <c r="D14" s="180">
        <v>719</v>
      </c>
      <c r="E14" s="180">
        <f>SUM('England - Qtr'!F16:F19)</f>
        <v>1678.36</v>
      </c>
      <c r="F14" s="180">
        <f>SUM('England - Qtr'!J16:J19)</f>
        <v>1719.22</v>
      </c>
      <c r="G14" s="180">
        <f>SUM('England - Qtr'!N16:N19)</f>
        <v>2566.96</v>
      </c>
      <c r="H14" s="180">
        <f>SUM('England - Qtr'!R16:R19)</f>
        <v>2991.58</v>
      </c>
      <c r="I14" s="180">
        <f>SUM('England - Qtr'!V16:V19)</f>
        <v>3611.7699999999995</v>
      </c>
      <c r="J14" s="180">
        <f>SUM('England - Qtr'!Z16:Z19)</f>
        <v>4018.1600000000003</v>
      </c>
      <c r="K14" s="180">
        <f>SUM('England - Qtr'!AD16:AD19)</f>
        <v>4203.97</v>
      </c>
      <c r="L14" s="180">
        <f>SUM('England - Qtr'!AH16:AH19)</f>
        <v>5619.7999999999993</v>
      </c>
      <c r="M14" s="180">
        <f>SUM('England - Qtr'!AL16:AL19)</f>
        <v>5779.25</v>
      </c>
      <c r="N14" s="331">
        <f>SUM('England - Qtr'!AP16:AP19)</f>
        <v>5899.37</v>
      </c>
    </row>
    <row r="15" spans="1:19" s="103" customFormat="1" ht="20.149999999999999" customHeight="1" x14ac:dyDescent="0.25">
      <c r="A15" s="101" t="s">
        <v>106</v>
      </c>
      <c r="B15" s="198">
        <f t="shared" ref="B15:G15" si="0">SUM(B8:B14)</f>
        <v>2617</v>
      </c>
      <c r="C15" s="198">
        <f t="shared" si="0"/>
        <v>3060</v>
      </c>
      <c r="D15" s="198">
        <f t="shared" si="0"/>
        <v>3712</v>
      </c>
      <c r="E15" s="198">
        <f t="shared" si="0"/>
        <v>6179.0899999999992</v>
      </c>
      <c r="F15" s="198">
        <f>SUM(F8:F14)</f>
        <v>8321.94</v>
      </c>
      <c r="G15" s="198">
        <f t="shared" si="0"/>
        <v>11432.82</v>
      </c>
      <c r="H15" s="198">
        <f t="shared" ref="H15:M15" si="1">SUM(H8:H14)</f>
        <v>14935.5</v>
      </c>
      <c r="I15" s="198">
        <f t="shared" si="1"/>
        <v>19904.63</v>
      </c>
      <c r="J15" s="198">
        <f t="shared" si="1"/>
        <v>22877.620000000003</v>
      </c>
      <c r="K15" s="198">
        <f t="shared" si="1"/>
        <v>25543.22</v>
      </c>
      <c r="L15" s="198">
        <f t="shared" si="1"/>
        <v>27990.440000000002</v>
      </c>
      <c r="M15" s="198">
        <f t="shared" si="1"/>
        <v>29694.800000000003</v>
      </c>
      <c r="N15" s="333">
        <f>SUM(N8:N14)</f>
        <v>30516.639999999999</v>
      </c>
    </row>
    <row r="16" spans="1:19" ht="20.149999999999999" customHeight="1" x14ac:dyDescent="0.25">
      <c r="A16" s="113"/>
      <c r="B16" s="192"/>
      <c r="C16" s="199"/>
      <c r="D16" s="192"/>
      <c r="E16" s="180"/>
      <c r="F16" s="180"/>
      <c r="G16" s="180"/>
      <c r="H16" s="180"/>
      <c r="I16" s="180"/>
      <c r="J16" s="180"/>
      <c r="K16" s="180"/>
      <c r="L16" s="180"/>
      <c r="M16" s="180"/>
      <c r="N16" s="331"/>
      <c r="O16" s="54"/>
      <c r="P16" s="54"/>
      <c r="Q16" s="54"/>
      <c r="R16" s="54"/>
      <c r="S16" s="54"/>
    </row>
    <row r="17" spans="1:15" ht="45" customHeight="1" thickBot="1" x14ac:dyDescent="0.3">
      <c r="A17" s="86" t="s">
        <v>284</v>
      </c>
      <c r="B17" s="200" t="s">
        <v>278</v>
      </c>
      <c r="C17" s="200" t="s">
        <v>143</v>
      </c>
      <c r="D17" s="200" t="s">
        <v>144</v>
      </c>
      <c r="E17" s="200" t="s">
        <v>145</v>
      </c>
      <c r="F17" s="200" t="s">
        <v>146</v>
      </c>
      <c r="G17" s="200" t="s">
        <v>147</v>
      </c>
      <c r="H17" s="200" t="s">
        <v>148</v>
      </c>
      <c r="I17" s="200" t="s">
        <v>149</v>
      </c>
      <c r="J17" s="200" t="s">
        <v>150</v>
      </c>
      <c r="K17" s="200" t="s">
        <v>151</v>
      </c>
      <c r="L17" s="200" t="s">
        <v>152</v>
      </c>
      <c r="M17" s="200" t="s">
        <v>139</v>
      </c>
      <c r="N17" s="334" t="s">
        <v>140</v>
      </c>
    </row>
    <row r="18" spans="1:15" ht="20.149999999999999" customHeight="1" x14ac:dyDescent="0.25">
      <c r="A18" s="112" t="s">
        <v>32</v>
      </c>
      <c r="B18" s="180">
        <v>2205</v>
      </c>
      <c r="C18" s="180">
        <v>3062</v>
      </c>
      <c r="D18" s="180">
        <v>3660</v>
      </c>
      <c r="E18" s="180">
        <f>SUM('England - Qtr'!C23:F24)</f>
        <v>6246.8700000000008</v>
      </c>
      <c r="F18" s="180">
        <f>SUM('England - Qtr'!G23:J24)</f>
        <v>9066.94</v>
      </c>
      <c r="G18" s="180">
        <f>SUM('England - Qtr'!K23:N24)</f>
        <v>14231.77</v>
      </c>
      <c r="H18" s="180">
        <f>SUM('England - Qtr'!O23:R24)</f>
        <v>16510.02</v>
      </c>
      <c r="I18" s="180">
        <f>SUM('England - Qtr'!S23:V24)</f>
        <v>20975.59</v>
      </c>
      <c r="J18" s="180">
        <f>SUM('England - Qtr'!W23:Z24)</f>
        <v>19580.589999999997</v>
      </c>
      <c r="K18" s="180">
        <f>SUM('England - Qtr'!AA23:AD24)</f>
        <v>25084.05</v>
      </c>
      <c r="L18" s="180">
        <f>SUM('England - Qtr'!AE23:AH24)</f>
        <v>30056.23</v>
      </c>
      <c r="M18" s="180">
        <f>SUM('England - Qtr'!AI23:AL24)</f>
        <v>33683.68</v>
      </c>
      <c r="N18" s="331">
        <f>SUM('England - Qtr'!AM23:AP24)</f>
        <v>43049</v>
      </c>
      <c r="O18" s="54"/>
    </row>
    <row r="19" spans="1:15" ht="20.149999999999999" customHeight="1" x14ac:dyDescent="0.25">
      <c r="A19" s="108" t="s">
        <v>5</v>
      </c>
      <c r="B19" s="180">
        <v>0</v>
      </c>
      <c r="C19" s="180">
        <v>0</v>
      </c>
      <c r="D19" s="180">
        <v>0</v>
      </c>
      <c r="E19" s="180">
        <f>SUM('England - Qtr'!C25:F25)</f>
        <v>0.02</v>
      </c>
      <c r="F19" s="180">
        <f>SUM('England - Qtr'!G25:J25)</f>
        <v>0.13</v>
      </c>
      <c r="G19" s="180">
        <f>SUM('England - Qtr'!K25:N25)</f>
        <v>0.18000000000000002</v>
      </c>
      <c r="H19" s="180">
        <f>SUM('England - Qtr'!O25:R25)</f>
        <v>0.04</v>
      </c>
      <c r="I19" s="180">
        <f>SUM('England - Qtr'!S25:V25)</f>
        <v>0</v>
      </c>
      <c r="J19" s="180">
        <f>SUM('England - Qtr'!W25:Z25)</f>
        <v>0</v>
      </c>
      <c r="K19" s="180">
        <f>SUM('England - Qtr'!AA25:AD25)</f>
        <v>0</v>
      </c>
      <c r="L19" s="180">
        <f>SUM('England - Qtr'!AE25:AH25)</f>
        <v>0</v>
      </c>
      <c r="M19" s="180">
        <f>SUM('England - Qtr'!AI25:AL25)</f>
        <v>0</v>
      </c>
      <c r="N19" s="331">
        <f>SUM('England - Qtr'!AM25:AP25)</f>
        <v>0</v>
      </c>
      <c r="O19" s="54"/>
    </row>
    <row r="20" spans="1:15" ht="20.149999999999999" customHeight="1" x14ac:dyDescent="0.25">
      <c r="A20" s="108" t="s">
        <v>64</v>
      </c>
      <c r="B20" s="180">
        <v>0</v>
      </c>
      <c r="C20" s="180">
        <v>1</v>
      </c>
      <c r="D20" s="180">
        <v>23</v>
      </c>
      <c r="E20" s="180">
        <f>SUM('England - Qtr'!C26:F26)</f>
        <v>221.69</v>
      </c>
      <c r="F20" s="180">
        <f>SUM('England - Qtr'!G26:J26)</f>
        <v>1194.58</v>
      </c>
      <c r="G20" s="180">
        <f>SUM('England - Qtr'!K26:N26)</f>
        <v>1783.0300000000002</v>
      </c>
      <c r="H20" s="180">
        <f>SUM('England - Qtr'!O26:R26)</f>
        <v>3630.3499999999995</v>
      </c>
      <c r="I20" s="180">
        <f>SUM('England - Qtr'!S26:V26)</f>
        <v>6738.03</v>
      </c>
      <c r="J20" s="180">
        <f>SUM('England - Qtr'!W26:Z26)</f>
        <v>9231.85</v>
      </c>
      <c r="K20" s="180">
        <f>SUM('England - Qtr'!AA26:AD26)</f>
        <v>10067.830000000002</v>
      </c>
      <c r="L20" s="180">
        <f>SUM('England - Qtr'!AE26:AH26)</f>
        <v>11025.31</v>
      </c>
      <c r="M20" s="180">
        <f>SUM('England - Qtr'!AI26:AL26)</f>
        <v>10885.73</v>
      </c>
      <c r="N20" s="331">
        <f>SUM('England - Qtr'!AM26:AP26)</f>
        <v>11450.029999999999</v>
      </c>
      <c r="O20" s="54"/>
    </row>
    <row r="21" spans="1:15" ht="20.149999999999999" customHeight="1" x14ac:dyDescent="0.25">
      <c r="A21" s="108" t="s">
        <v>27</v>
      </c>
      <c r="B21" s="180">
        <v>80</v>
      </c>
      <c r="C21" s="180">
        <v>75</v>
      </c>
      <c r="D21" s="180">
        <v>61</v>
      </c>
      <c r="E21" s="180">
        <f>SUM('England - Qtr'!C27:F27)</f>
        <v>73.2</v>
      </c>
      <c r="F21" s="180">
        <f>SUM('England - Qtr'!G27:J27)</f>
        <v>90.28</v>
      </c>
      <c r="G21" s="180">
        <f>SUM('England - Qtr'!K27:N27)</f>
        <v>81.900000000000006</v>
      </c>
      <c r="H21" s="180">
        <f>SUM('England - Qtr'!O27:R27)</f>
        <v>99.52</v>
      </c>
      <c r="I21" s="180">
        <f>SUM('England - Qtr'!S27:V27)</f>
        <v>102.57999999999998</v>
      </c>
      <c r="J21" s="180">
        <f>SUM('England - Qtr'!W27:Z27)</f>
        <v>92.06</v>
      </c>
      <c r="K21" s="180">
        <f>SUM('England - Qtr'!AA27:AD27)</f>
        <v>125.12</v>
      </c>
      <c r="L21" s="180">
        <f>SUM('England - Qtr'!AE27:AH27)</f>
        <v>126.88</v>
      </c>
      <c r="M21" s="180">
        <f>SUM('England - Qtr'!AI27:AL27)</f>
        <v>128.60999999999999</v>
      </c>
      <c r="N21" s="331">
        <f>SUM('England - Qtr'!AM27:AP27)</f>
        <v>153.76</v>
      </c>
      <c r="O21" s="54"/>
    </row>
    <row r="22" spans="1:15" ht="20.149999999999999" customHeight="1" x14ac:dyDescent="0.25">
      <c r="A22" s="108" t="s">
        <v>65</v>
      </c>
      <c r="B22" s="180">
        <v>4012</v>
      </c>
      <c r="C22" s="180">
        <v>4146</v>
      </c>
      <c r="D22" s="180">
        <v>4227</v>
      </c>
      <c r="E22" s="180">
        <f>SUM('England - Qtr'!C28:F28)</f>
        <v>4513.3999999999996</v>
      </c>
      <c r="F22" s="180">
        <f>SUM('England - Qtr'!G28:J28)</f>
        <v>4380.0800000000008</v>
      </c>
      <c r="G22" s="180">
        <f>SUM('England - Qtr'!K28:N28)</f>
        <v>4350.68</v>
      </c>
      <c r="H22" s="180">
        <f>SUM('England - Qtr'!O28:R28)</f>
        <v>4245.1400000000003</v>
      </c>
      <c r="I22" s="180">
        <f>SUM('England - Qtr'!S28:V28)</f>
        <v>4106.3600000000006</v>
      </c>
      <c r="J22" s="180">
        <f>SUM('England - Qtr'!W28:Z28)</f>
        <v>3960.91</v>
      </c>
      <c r="K22" s="180">
        <f>SUM('England - Qtr'!AA28:AD28)</f>
        <v>3590.5</v>
      </c>
      <c r="L22" s="180">
        <f>SUM('England - Qtr'!AE28:AH28)</f>
        <v>3287.4700000000003</v>
      </c>
      <c r="M22" s="180">
        <f>SUM('England - Qtr'!AI28:AL28)</f>
        <v>3030.1800000000003</v>
      </c>
      <c r="N22" s="331">
        <f>SUM('England - Qtr'!AM28:AP28)</f>
        <v>2911.36</v>
      </c>
      <c r="O22" s="54"/>
    </row>
    <row r="23" spans="1:15" ht="20.149999999999999" customHeight="1" x14ac:dyDescent="0.25">
      <c r="A23" s="108" t="s">
        <v>10</v>
      </c>
      <c r="B23" s="180">
        <v>523</v>
      </c>
      <c r="C23" s="180">
        <v>570</v>
      </c>
      <c r="D23" s="180">
        <v>651</v>
      </c>
      <c r="E23" s="180">
        <f>SUM('England - Qtr'!C29:F29)</f>
        <v>700.67</v>
      </c>
      <c r="F23" s="180">
        <f>SUM('England - Qtr'!G29:J29)</f>
        <v>662.65</v>
      </c>
      <c r="G23" s="180">
        <f>SUM('England - Qtr'!K29:N29)</f>
        <v>689.69</v>
      </c>
      <c r="H23" s="180">
        <f>SUM('England - Qtr'!O29:R29)</f>
        <v>767.82999999999993</v>
      </c>
      <c r="I23" s="180">
        <f>SUM('England - Qtr'!S29:V29)</f>
        <v>815.48</v>
      </c>
      <c r="J23" s="180">
        <f>SUM('England - Qtr'!W29:Z29)</f>
        <v>871.94</v>
      </c>
      <c r="K23" s="180">
        <f>SUM('England - Qtr'!AA29:AD29)</f>
        <v>886.11</v>
      </c>
      <c r="L23" s="180">
        <f>SUM('England - Qtr'!AE29:AH29)</f>
        <v>912.14</v>
      </c>
      <c r="M23" s="180">
        <f>SUM('England - Qtr'!AI29:AL29)</f>
        <v>970.66</v>
      </c>
      <c r="N23" s="331">
        <f>SUM('England - Qtr'!AM29:AP29)</f>
        <v>984.31</v>
      </c>
      <c r="O23" s="54"/>
    </row>
    <row r="24" spans="1:15" ht="20.149999999999999" customHeight="1" x14ac:dyDescent="0.25">
      <c r="A24" s="108" t="s">
        <v>298</v>
      </c>
      <c r="B24" s="180">
        <v>3609</v>
      </c>
      <c r="C24" s="180">
        <v>4155</v>
      </c>
      <c r="D24" s="180">
        <v>5213</v>
      </c>
      <c r="E24" s="180">
        <f>SUM('England - Qtr'!C30:F30)</f>
        <v>6113.3600000000006</v>
      </c>
      <c r="F24" s="180">
        <f>SUM('England - Qtr'!G30:J30)</f>
        <v>7512.67</v>
      </c>
      <c r="G24" s="180">
        <f>SUM('England - Qtr'!K30:N30)</f>
        <v>10930.44</v>
      </c>
      <c r="H24" s="180">
        <f>SUM('England - Qtr'!O30:R30)</f>
        <v>15145.130000000001</v>
      </c>
      <c r="I24" s="180">
        <f>SUM('England - Qtr'!S30:V30)</f>
        <v>21447.17</v>
      </c>
      <c r="J24" s="180">
        <f>SUM('England - Qtr'!W30:Z30)</f>
        <v>22136.79</v>
      </c>
      <c r="K24" s="180">
        <f>SUM('England - Qtr'!AA30:AD30)</f>
        <v>23448.94</v>
      </c>
      <c r="L24" s="180">
        <f>SUM('England - Qtr'!AE30:AH30)</f>
        <v>26808.58</v>
      </c>
      <c r="M24" s="180">
        <f>SUM('England - Qtr'!AI30:AL30)</f>
        <v>28958.59</v>
      </c>
      <c r="N24" s="331">
        <f>SUM('England - Qtr'!AM30:AP30)</f>
        <v>30767.460000000003</v>
      </c>
      <c r="O24" s="54"/>
    </row>
    <row r="25" spans="1:15" s="103" customFormat="1" ht="20.149999999999999" customHeight="1" x14ac:dyDescent="0.25">
      <c r="A25" s="110" t="s">
        <v>106</v>
      </c>
      <c r="B25" s="198">
        <f t="shared" ref="B25:K25" si="2">SUM(B18:B24)</f>
        <v>10429</v>
      </c>
      <c r="C25" s="198">
        <f t="shared" si="2"/>
        <v>12009</v>
      </c>
      <c r="D25" s="198">
        <f t="shared" si="2"/>
        <v>13835</v>
      </c>
      <c r="E25" s="198">
        <f t="shared" si="2"/>
        <v>17869.21</v>
      </c>
      <c r="F25" s="198">
        <f t="shared" si="2"/>
        <v>22907.33</v>
      </c>
      <c r="G25" s="198">
        <f t="shared" si="2"/>
        <v>32067.690000000002</v>
      </c>
      <c r="H25" s="198">
        <f t="shared" si="2"/>
        <v>40398.03</v>
      </c>
      <c r="I25" s="198">
        <f t="shared" si="2"/>
        <v>54185.21</v>
      </c>
      <c r="J25" s="198">
        <f t="shared" si="2"/>
        <v>55874.14</v>
      </c>
      <c r="K25" s="198">
        <f t="shared" si="2"/>
        <v>63202.55</v>
      </c>
      <c r="L25" s="198">
        <f>SUM(L18:L24)</f>
        <v>72216.61</v>
      </c>
      <c r="M25" s="198">
        <f>SUM(M18:M24)</f>
        <v>77657.450000000012</v>
      </c>
      <c r="N25" s="333">
        <f>SUM(N18:N24)</f>
        <v>89315.92</v>
      </c>
    </row>
    <row r="27" spans="1:15" ht="45" customHeight="1" x14ac:dyDescent="0.25">
      <c r="A27" s="86" t="s">
        <v>304</v>
      </c>
      <c r="B27" s="166" t="s">
        <v>278</v>
      </c>
      <c r="C27" s="166" t="s">
        <v>143</v>
      </c>
      <c r="D27" s="166" t="s">
        <v>144</v>
      </c>
      <c r="E27" s="166" t="s">
        <v>145</v>
      </c>
      <c r="F27" s="166" t="s">
        <v>146</v>
      </c>
      <c r="G27" s="166" t="s">
        <v>147</v>
      </c>
      <c r="H27" s="166" t="s">
        <v>148</v>
      </c>
      <c r="I27" s="166" t="s">
        <v>149</v>
      </c>
      <c r="J27" s="166" t="s">
        <v>150</v>
      </c>
      <c r="K27" s="166" t="s">
        <v>151</v>
      </c>
      <c r="L27" s="166" t="s">
        <v>152</v>
      </c>
      <c r="M27" s="166" t="s">
        <v>139</v>
      </c>
      <c r="N27" s="166" t="s">
        <v>140</v>
      </c>
    </row>
    <row r="28" spans="1:15" ht="20.149999999999999" customHeight="1" x14ac:dyDescent="0.25">
      <c r="A28" s="108" t="s">
        <v>32</v>
      </c>
      <c r="B28" s="139" t="s">
        <v>268</v>
      </c>
      <c r="C28" s="99">
        <f>100000*C18/(AVERAGE(B8:C8)*24*Calculation_HIDE!H$67)</f>
        <v>27.544789518946715</v>
      </c>
      <c r="D28" s="99">
        <f>100000*D18/(AVERAGE(C8:D8)*24*Calculation_HIDE!I$67)</f>
        <v>25.260472743535804</v>
      </c>
      <c r="E28" s="99">
        <f>100000*E18/(AVERAGE(D8:E8)*24*Calculation_HIDE!J$67)</f>
        <v>32.549010388409748</v>
      </c>
      <c r="F28" s="99">
        <f>100000*F18/(AVERAGE(E8:F8)*24*Calculation_HIDE!K$67)</f>
        <v>31.798099832017947</v>
      </c>
      <c r="G28" s="99">
        <f>100000*G18/(AVERAGE(F8:G8)*24*Calculation_HIDE!L$67)</f>
        <v>35.610971513279615</v>
      </c>
      <c r="H28" s="99">
        <f>100000*H18/(AVERAGE(G8:H8)*24*Calculation_HIDE!M$67)</f>
        <v>34.060131932741143</v>
      </c>
      <c r="I28" s="99">
        <f>100000*I18/(AVERAGE(H8:I8)*24*Calculation_HIDE!N$67)</f>
        <v>38.210490235708207</v>
      </c>
      <c r="J28" s="99">
        <f>100000*J18/(AVERAGE(I8:J8)*24*Calculation_HIDE!O$67)</f>
        <v>32.246407603500941</v>
      </c>
      <c r="K28" s="99">
        <f>100000*K18/(AVERAGE(J8:K8)*24*Calculation_HIDE!P$67)</f>
        <v>35.161855512816778</v>
      </c>
      <c r="L28" s="99">
        <f>100000*L18/(AVERAGE(K8:L8)*24*Calculation_HIDE!Q$67)</f>
        <v>36.090742200121547</v>
      </c>
      <c r="M28" s="99">
        <f>100000*M18/(AVERAGE(L8:M8)*24*Calculation_HIDE!R$67)</f>
        <v>36.153926687117163</v>
      </c>
      <c r="N28" s="99">
        <f>100000*N18/(AVERAGE(M8:N8)*24*Calculation_HIDE!S$67)</f>
        <v>42.27836414998179</v>
      </c>
    </row>
    <row r="29" spans="1:15" ht="20.149999999999999" customHeight="1" x14ac:dyDescent="0.25">
      <c r="A29" s="108" t="s">
        <v>27</v>
      </c>
      <c r="B29" s="139" t="s">
        <v>268</v>
      </c>
      <c r="C29" s="99">
        <f>100000*C21/(AVERAGE(B11:C11)*24*Calculation_HIDE!H$67)</f>
        <v>34.246575342465754</v>
      </c>
      <c r="D29" s="99">
        <f>100000*D21/(AVERAGE(C11:D11)*24*Calculation_HIDE!I$67)</f>
        <v>27.307726743665501</v>
      </c>
      <c r="E29" s="99">
        <f>100000*E21/(AVERAGE(D11:E11)*24*Calculation_HIDE!J$67)</f>
        <v>30.112304084906825</v>
      </c>
      <c r="F29" s="99">
        <f>100000*F21/(AVERAGE(E11:F11)*24*Calculation_HIDE!K$67)</f>
        <v>33.76960005841228</v>
      </c>
      <c r="G29" s="99">
        <f>100000*G21/(AVERAGE(F11:G11)*24*Calculation_HIDE!L$67)</f>
        <v>29.414236490461384</v>
      </c>
      <c r="H29" s="99">
        <f>100000*H21/(AVERAGE(G11:H11)*24*Calculation_HIDE!M$67)</f>
        <v>34.594185729620293</v>
      </c>
      <c r="I29" s="99">
        <f>100000*I21/(AVERAGE(H11:I11)*24*Calculation_HIDE!N$67)</f>
        <v>34.016109403341915</v>
      </c>
      <c r="J29" s="99">
        <f>100000*J21/(AVERAGE(I11:J11)*24*Calculation_HIDE!O$67)</f>
        <v>29.731684946194886</v>
      </c>
      <c r="K29" s="99">
        <f>100000*K21/(AVERAGE(J11:K11)*24*Calculation_HIDE!P$67)</f>
        <v>36.859625865370454</v>
      </c>
      <c r="L29" s="99">
        <f>100000*L21/(AVERAGE(K11:L11)*24*Calculation_HIDE!Q$67)</f>
        <v>33.590023805287998</v>
      </c>
      <c r="M29" s="99">
        <f>100000*M21/(AVERAGE(L11:M11)*24*Calculation_HIDE!R$67)</f>
        <v>33.511770941143723</v>
      </c>
      <c r="N29" s="99">
        <f>100000*N21/(AVERAGE(M11:N11)*24*Calculation_HIDE!S$67)</f>
        <v>39.670376734417971</v>
      </c>
    </row>
    <row r="30" spans="1:15" ht="20.149999999999999" customHeight="1" x14ac:dyDescent="0.25">
      <c r="A30" s="108" t="s">
        <v>9</v>
      </c>
      <c r="B30" s="139" t="s">
        <v>268</v>
      </c>
      <c r="C30" s="99">
        <f>100000*C22/(AVERAGE(B12:C12)*24*Calculation_HIDE!H$67)</f>
        <v>60.522720106505972</v>
      </c>
      <c r="D30" s="99">
        <f>100000*D22/(AVERAGE(C12:D12)*24*Calculation_HIDE!I$67)</f>
        <v>58.347550976462209</v>
      </c>
      <c r="E30" s="99">
        <f>100000*E22/(AVERAGE(D12:E12)*24*Calculation_HIDE!J$67)</f>
        <v>59.571886493844048</v>
      </c>
      <c r="F30" s="99">
        <f>100000*F22/(AVERAGE(E12:F12)*24*Calculation_HIDE!K$67)</f>
        <v>56.82994509528335</v>
      </c>
      <c r="G30" s="99">
        <f>100000*G22/(AVERAGE(F12:G12)*24*Calculation_HIDE!L$67)</f>
        <v>56.852277458579259</v>
      </c>
      <c r="H30" s="99">
        <f>100000*H22/(AVERAGE(G12:H12)*24*Calculation_HIDE!M$67)</f>
        <v>55.244845539594991</v>
      </c>
      <c r="I30" s="99">
        <f>100000*I22/(AVERAGE(H12:I12)*24*Calculation_HIDE!N$67)</f>
        <v>53.386164621737201</v>
      </c>
      <c r="J30" s="99">
        <f>100000*J22/(AVERAGE(I12:J12)*24*Calculation_HIDE!O$67)</f>
        <v>51.295198883036875</v>
      </c>
      <c r="K30" s="99">
        <f>100000*K22/(AVERAGE(J12:K12)*24*Calculation_HIDE!P$67)</f>
        <v>46.588551530078057</v>
      </c>
      <c r="L30" s="99">
        <f>100000*L22/(AVERAGE(K12:L12)*24*Calculation_HIDE!Q$67)</f>
        <v>42.631386463664981</v>
      </c>
      <c r="M30" s="99">
        <f>100000*M22/(AVERAGE(L12:M12)*24*Calculation_HIDE!R$67)</f>
        <v>39.448149269178572</v>
      </c>
      <c r="N30" s="99">
        <f>100000*N22/(AVERAGE(M12:N12)*24*Calculation_HIDE!S$67)</f>
        <v>37.969650759655416</v>
      </c>
    </row>
    <row r="31" spans="1:15" ht="20.149999999999999" customHeight="1" x14ac:dyDescent="0.25">
      <c r="A31" s="140" t="s">
        <v>10</v>
      </c>
      <c r="B31" s="141" t="s">
        <v>268</v>
      </c>
      <c r="C31" s="142">
        <f>100000*C23/(AVERAGE(B13:C13)*24*Calculation_HIDE!H$67)</f>
        <v>46.811865576032325</v>
      </c>
      <c r="D31" s="142">
        <f>100000*D23/(AVERAGE(C13:D13)*24*Calculation_HIDE!I$67)</f>
        <v>47.48566676878638</v>
      </c>
      <c r="E31" s="142">
        <f>100000*E23/(AVERAGE(D13:E13)*24*Calculation_HIDE!J$67)</f>
        <v>45.735860604026421</v>
      </c>
      <c r="F31" s="142">
        <f>100000*F23/(AVERAGE(E13:F13)*24*Calculation_HIDE!K$67)</f>
        <v>41.146665704953001</v>
      </c>
      <c r="G31" s="142">
        <f>100000*G23/(AVERAGE(F13:G13)*24*Calculation_HIDE!L$67)</f>
        <v>42.540448553190522</v>
      </c>
      <c r="H31" s="142">
        <f>100000*H23/(AVERAGE(G13:H13)*24*Calculation_HIDE!M$67)</f>
        <v>44.772859214393549</v>
      </c>
      <c r="I31" s="142">
        <f>100000*I23/(AVERAGE(H13:I13)*24*Calculation_HIDE!N$67)</f>
        <v>44.185074495532781</v>
      </c>
      <c r="J31" s="142">
        <f>100000*J23/(AVERAGE(I13:J13)*24*Calculation_HIDE!O$67)</f>
        <v>44.270073341062854</v>
      </c>
      <c r="K31" s="142">
        <f>100000*K23/(AVERAGE(J13:K13)*24*Calculation_HIDE!P$67)</f>
        <v>43.70263094661761</v>
      </c>
      <c r="L31" s="142">
        <f>100000*L23/(AVERAGE(K13:L13)*24*Calculation_HIDE!Q$67)</f>
        <v>46.063070460630698</v>
      </c>
      <c r="M31" s="142">
        <f>100000*M23/(AVERAGE(L13:M13)*24*Calculation_HIDE!R$67)</f>
        <v>48.907987320382837</v>
      </c>
      <c r="N31" s="142">
        <f>100000*N23/(AVERAGE(M13:N13)*24*Calculation_HIDE!S$67)</f>
        <v>49.460253073127305</v>
      </c>
    </row>
    <row r="32" spans="1:15" ht="20.149999999999999" customHeight="1" x14ac:dyDescent="0.25">
      <c r="A32" s="108"/>
    </row>
    <row r="40" spans="1:1" ht="20.149999999999999" customHeight="1" x14ac:dyDescent="0.25">
      <c r="A40" s="144"/>
    </row>
    <row r="45" spans="1:1" ht="20.149999999999999" customHeight="1" x14ac:dyDescent="0.25">
      <c r="A45" s="78"/>
    </row>
  </sheetData>
  <pageMargins left="0.70866141732283472" right="0.70866141732283472" top="0.74803149606299213" bottom="0.74803149606299213" header="0.31496062992125984" footer="0.31496062992125984"/>
  <pageSetup paperSize="9" scale="10" orientation="landscape" r:id="rId1"/>
  <ignoredErrors>
    <ignoredError sqref="J16:M16 N16 P26 Q16 R16 S16" formulaRange="1"/>
  </ignoredErrors>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pageSetUpPr fitToPage="1"/>
  </sheetPr>
  <dimension ref="A1:AS54"/>
  <sheetViews>
    <sheetView showGridLines="0" zoomScaleNormal="100" workbookViewId="0">
      <pane xSplit="1" topLeftCell="AQ1" activePane="topRight" state="frozen"/>
      <selection pane="topRight"/>
    </sheetView>
  </sheetViews>
  <sheetFormatPr defaultColWidth="9.1796875" defaultRowHeight="20.149999999999999" customHeight="1" x14ac:dyDescent="0.35"/>
  <cols>
    <col min="1" max="1" width="46.7265625" style="41" customWidth="1"/>
    <col min="2" max="44" width="15.54296875" style="41" customWidth="1"/>
    <col min="45" max="45" width="14.26953125" style="41" customWidth="1"/>
    <col min="46" max="16384" width="9.1796875" style="41"/>
  </cols>
  <sheetData>
    <row r="1" spans="1:45" s="32" customFormat="1" ht="45" customHeight="1" x14ac:dyDescent="0.25">
      <c r="A1" s="40" t="s">
        <v>281</v>
      </c>
      <c r="B1" s="37"/>
      <c r="C1" s="37"/>
      <c r="D1" s="37"/>
      <c r="E1" s="37"/>
    </row>
    <row r="2" spans="1:45" ht="20.149999999999999" customHeight="1" x14ac:dyDescent="0.35">
      <c r="A2" s="53" t="s">
        <v>269</v>
      </c>
      <c r="B2" s="46"/>
      <c r="C2" s="46"/>
      <c r="D2" s="46"/>
      <c r="E2" s="46"/>
    </row>
    <row r="3" spans="1:45" ht="20.149999999999999" customHeight="1" x14ac:dyDescent="0.35">
      <c r="A3" s="57" t="s">
        <v>292</v>
      </c>
      <c r="B3" s="46"/>
      <c r="C3" s="46"/>
      <c r="D3" s="46"/>
      <c r="E3" s="46"/>
    </row>
    <row r="4" spans="1:45" ht="20.149999999999999" customHeight="1" x14ac:dyDescent="0.35">
      <c r="A4" s="53" t="s">
        <v>313</v>
      </c>
      <c r="B4" s="46"/>
      <c r="C4" s="46"/>
      <c r="D4" s="46"/>
      <c r="E4" s="46"/>
    </row>
    <row r="5" spans="1:45" ht="20.149999999999999" customHeight="1" x14ac:dyDescent="0.35">
      <c r="A5" s="53" t="s">
        <v>312</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row>
    <row r="6" spans="1:45" ht="20.149999999999999" customHeight="1" x14ac:dyDescent="0.35">
      <c r="A6" s="55" t="s">
        <v>142</v>
      </c>
      <c r="B6" s="62"/>
      <c r="C6" s="62"/>
      <c r="D6" s="62"/>
      <c r="E6" s="62"/>
      <c r="F6" s="62"/>
      <c r="G6" s="62"/>
      <c r="H6" s="94"/>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row>
    <row r="7" spans="1:45" ht="45" customHeight="1" x14ac:dyDescent="0.35">
      <c r="A7" s="52" t="s">
        <v>286</v>
      </c>
      <c r="B7" s="64" t="s">
        <v>156</v>
      </c>
      <c r="C7" s="64" t="s">
        <v>157</v>
      </c>
      <c r="D7" s="64" t="s">
        <v>158</v>
      </c>
      <c r="E7" s="64" t="s">
        <v>159</v>
      </c>
      <c r="F7" s="64" t="s">
        <v>160</v>
      </c>
      <c r="G7" s="64" t="s">
        <v>161</v>
      </c>
      <c r="H7" s="64" t="s">
        <v>162</v>
      </c>
      <c r="I7" s="64" t="s">
        <v>163</v>
      </c>
      <c r="J7" s="64" t="s">
        <v>164</v>
      </c>
      <c r="K7" s="64" t="s">
        <v>165</v>
      </c>
      <c r="L7" s="64" t="s">
        <v>166</v>
      </c>
      <c r="M7" s="64" t="s">
        <v>167</v>
      </c>
      <c r="N7" s="64" t="s">
        <v>168</v>
      </c>
      <c r="O7" s="64" t="s">
        <v>169</v>
      </c>
      <c r="P7" s="64" t="s">
        <v>170</v>
      </c>
      <c r="Q7" s="64" t="s">
        <v>171</v>
      </c>
      <c r="R7" s="64" t="s">
        <v>172</v>
      </c>
      <c r="S7" s="64" t="s">
        <v>173</v>
      </c>
      <c r="T7" s="64" t="s">
        <v>174</v>
      </c>
      <c r="U7" s="64" t="s">
        <v>175</v>
      </c>
      <c r="V7" s="64" t="s">
        <v>176</v>
      </c>
      <c r="W7" s="64" t="s">
        <v>177</v>
      </c>
      <c r="X7" s="64" t="s">
        <v>178</v>
      </c>
      <c r="Y7" s="64" t="s">
        <v>179</v>
      </c>
      <c r="Z7" s="64" t="s">
        <v>180</v>
      </c>
      <c r="AA7" s="64" t="s">
        <v>181</v>
      </c>
      <c r="AB7" s="64" t="s">
        <v>182</v>
      </c>
      <c r="AC7" s="64" t="s">
        <v>183</v>
      </c>
      <c r="AD7" s="64" t="s">
        <v>184</v>
      </c>
      <c r="AE7" s="64" t="s">
        <v>185</v>
      </c>
      <c r="AF7" s="64" t="s">
        <v>186</v>
      </c>
      <c r="AG7" s="64" t="s">
        <v>187</v>
      </c>
      <c r="AH7" s="64" t="s">
        <v>188</v>
      </c>
      <c r="AI7" s="64" t="s">
        <v>189</v>
      </c>
      <c r="AJ7" s="64" t="s">
        <v>190</v>
      </c>
      <c r="AK7" s="64" t="s">
        <v>191</v>
      </c>
      <c r="AL7" s="64" t="s">
        <v>192</v>
      </c>
      <c r="AM7" s="64" t="s">
        <v>193</v>
      </c>
      <c r="AN7" s="64" t="s">
        <v>194</v>
      </c>
      <c r="AO7" s="64" t="s">
        <v>195</v>
      </c>
      <c r="AP7" s="64" t="s">
        <v>196</v>
      </c>
      <c r="AQ7" s="64" t="s">
        <v>197</v>
      </c>
      <c r="AR7" s="64" t="s">
        <v>198</v>
      </c>
      <c r="AS7" s="309" t="s">
        <v>338</v>
      </c>
    </row>
    <row r="8" spans="1:45" ht="20.149999999999999" customHeight="1" x14ac:dyDescent="0.35">
      <c r="A8" s="53" t="s">
        <v>4</v>
      </c>
      <c r="B8" s="201">
        <v>865.24</v>
      </c>
      <c r="C8" s="201">
        <v>901.19</v>
      </c>
      <c r="D8" s="201">
        <v>921.89</v>
      </c>
      <c r="E8" s="201">
        <v>998.64</v>
      </c>
      <c r="F8" s="201">
        <v>1022.53</v>
      </c>
      <c r="G8" s="201">
        <v>1064.92</v>
      </c>
      <c r="H8" s="201">
        <v>1148.9000000000001</v>
      </c>
      <c r="I8" s="180">
        <v>1243.6500000000001</v>
      </c>
      <c r="J8" s="180">
        <v>1316.05</v>
      </c>
      <c r="K8" s="192">
        <v>1543.73</v>
      </c>
      <c r="L8" s="192">
        <v>1588.17</v>
      </c>
      <c r="M8" s="192">
        <v>1811.33</v>
      </c>
      <c r="N8" s="192">
        <v>1840.08</v>
      </c>
      <c r="O8" s="192">
        <v>1902.07</v>
      </c>
      <c r="P8" s="192">
        <v>1973.74</v>
      </c>
      <c r="Q8" s="192">
        <v>2058.7800000000002</v>
      </c>
      <c r="R8" s="192">
        <v>2188.4499999999998</v>
      </c>
      <c r="S8" s="192">
        <v>2222.4899999999998</v>
      </c>
      <c r="T8" s="192">
        <v>2256.23</v>
      </c>
      <c r="U8" s="192">
        <v>2335.83</v>
      </c>
      <c r="V8" s="192">
        <v>2438.8200000000002</v>
      </c>
      <c r="W8" s="192">
        <v>2451.5100000000002</v>
      </c>
      <c r="X8" s="192">
        <v>2496.7600000000002</v>
      </c>
      <c r="Y8" s="192">
        <v>2763.98</v>
      </c>
      <c r="Z8" s="192">
        <v>2819.17</v>
      </c>
      <c r="AA8" s="192">
        <v>3046.31</v>
      </c>
      <c r="AB8" s="192">
        <v>3048.58</v>
      </c>
      <c r="AC8" s="192">
        <v>3049.24</v>
      </c>
      <c r="AD8" s="192">
        <v>3065.98</v>
      </c>
      <c r="AE8" s="192">
        <v>3062.1</v>
      </c>
      <c r="AF8" s="192">
        <v>3064.6</v>
      </c>
      <c r="AG8" s="192">
        <v>3065.44</v>
      </c>
      <c r="AH8" s="192">
        <v>3065.43</v>
      </c>
      <c r="AI8" s="192">
        <v>3065.52</v>
      </c>
      <c r="AJ8" s="192">
        <v>3074.17</v>
      </c>
      <c r="AK8" s="192">
        <v>3074.17</v>
      </c>
      <c r="AL8" s="192">
        <v>3074.17</v>
      </c>
      <c r="AM8" s="192">
        <v>3082.37</v>
      </c>
      <c r="AN8" s="192">
        <v>3082.37</v>
      </c>
      <c r="AO8" s="192">
        <v>3084.67</v>
      </c>
      <c r="AP8" s="192">
        <v>3084.67</v>
      </c>
      <c r="AQ8" s="192">
        <v>3063.55</v>
      </c>
      <c r="AR8" s="192">
        <v>3063.55</v>
      </c>
      <c r="AS8" s="192">
        <v>3063.55</v>
      </c>
    </row>
    <row r="9" spans="1:45" ht="20.149999999999999" customHeight="1" x14ac:dyDescent="0.35">
      <c r="A9" s="53" t="s">
        <v>23</v>
      </c>
      <c r="B9" s="201">
        <v>1001.45</v>
      </c>
      <c r="C9" s="201">
        <v>1087.05</v>
      </c>
      <c r="D9" s="201">
        <v>1223.8499999999999</v>
      </c>
      <c r="E9" s="201">
        <v>1310.25</v>
      </c>
      <c r="F9" s="201">
        <v>1498.25</v>
      </c>
      <c r="G9" s="201">
        <v>1860.25</v>
      </c>
      <c r="H9" s="201">
        <v>2176.4499999999998</v>
      </c>
      <c r="I9" s="180">
        <v>2342.25</v>
      </c>
      <c r="J9" s="180">
        <v>2655.45</v>
      </c>
      <c r="K9" s="192">
        <v>3040.65</v>
      </c>
      <c r="L9" s="192">
        <v>3203.35</v>
      </c>
      <c r="M9" s="192">
        <v>3312.75</v>
      </c>
      <c r="N9" s="192">
        <v>3312.75</v>
      </c>
      <c r="O9" s="192">
        <v>3344.85</v>
      </c>
      <c r="P9" s="192">
        <v>3596.85</v>
      </c>
      <c r="Q9" s="192">
        <v>3704.05</v>
      </c>
      <c r="R9" s="192">
        <v>3725.65</v>
      </c>
      <c r="S9" s="192">
        <v>3857.65</v>
      </c>
      <c r="T9" s="192">
        <v>4100.6499999999996</v>
      </c>
      <c r="U9" s="192">
        <v>4180.1499999999996</v>
      </c>
      <c r="V9" s="192">
        <v>4180.1499999999996</v>
      </c>
      <c r="W9" s="192">
        <v>4181.1499999999996</v>
      </c>
      <c r="X9" s="192">
        <v>4181.1499999999996</v>
      </c>
      <c r="Y9" s="192">
        <v>4181.1499999999996</v>
      </c>
      <c r="Z9" s="192">
        <v>4387.3999999999996</v>
      </c>
      <c r="AA9" s="192">
        <v>4541.8999999999996</v>
      </c>
      <c r="AB9" s="192">
        <v>4739.75</v>
      </c>
      <c r="AC9" s="192">
        <v>5175.8</v>
      </c>
      <c r="AD9" s="192">
        <v>6014.85</v>
      </c>
      <c r="AE9" s="192">
        <v>6696.55</v>
      </c>
      <c r="AF9" s="192">
        <v>6850.55</v>
      </c>
      <c r="AG9" s="192">
        <v>6850.55</v>
      </c>
      <c r="AH9" s="192">
        <v>6867.35</v>
      </c>
      <c r="AI9" s="192">
        <v>7035.15</v>
      </c>
      <c r="AJ9" s="192">
        <v>7532.15</v>
      </c>
      <c r="AK9" s="192">
        <v>8078.15</v>
      </c>
      <c r="AL9" s="192">
        <v>8264.15</v>
      </c>
      <c r="AM9" s="192">
        <v>8491.9</v>
      </c>
      <c r="AN9" s="192">
        <v>8760.7000000000007</v>
      </c>
      <c r="AO9" s="192">
        <v>8760.7000000000007</v>
      </c>
      <c r="AP9" s="192">
        <v>8760.7000000000007</v>
      </c>
      <c r="AQ9" s="192">
        <v>8770.4</v>
      </c>
      <c r="AR9" s="192">
        <v>9035.4</v>
      </c>
      <c r="AS9" s="192">
        <v>9435.4</v>
      </c>
    </row>
    <row r="10" spans="1:45" ht="20.149999999999999" customHeight="1" x14ac:dyDescent="0.35">
      <c r="A10" s="53" t="s">
        <v>5</v>
      </c>
      <c r="B10" s="201">
        <v>0.1</v>
      </c>
      <c r="C10" s="201">
        <v>0.1</v>
      </c>
      <c r="D10" s="201">
        <v>0.1</v>
      </c>
      <c r="E10" s="201">
        <v>0.1</v>
      </c>
      <c r="F10" s="201">
        <v>0.1</v>
      </c>
      <c r="G10" s="201">
        <v>0.1</v>
      </c>
      <c r="H10" s="201">
        <v>0.6</v>
      </c>
      <c r="I10" s="180">
        <v>0.6</v>
      </c>
      <c r="J10" s="180">
        <v>0.6</v>
      </c>
      <c r="K10" s="192">
        <v>0.1</v>
      </c>
      <c r="L10" s="192">
        <v>0.1</v>
      </c>
      <c r="M10" s="192">
        <v>0.1</v>
      </c>
      <c r="N10" s="192">
        <v>0.1</v>
      </c>
      <c r="O10" s="192">
        <v>0.1</v>
      </c>
      <c r="P10" s="192">
        <v>0.1</v>
      </c>
      <c r="Q10" s="192">
        <v>0.1</v>
      </c>
      <c r="R10" s="192">
        <v>0.1</v>
      </c>
      <c r="S10" s="192">
        <v>0.1</v>
      </c>
      <c r="T10" s="192">
        <v>0.1</v>
      </c>
      <c r="U10" s="192">
        <v>0.1</v>
      </c>
      <c r="V10" s="192">
        <v>0.1</v>
      </c>
      <c r="W10" s="192">
        <v>0.1</v>
      </c>
      <c r="X10" s="192">
        <v>0.1</v>
      </c>
      <c r="Y10" s="192">
        <v>0.1</v>
      </c>
      <c r="Z10" s="192">
        <v>0.1</v>
      </c>
      <c r="AA10" s="192">
        <v>0.1</v>
      </c>
      <c r="AB10" s="192">
        <v>0.1</v>
      </c>
      <c r="AC10" s="192">
        <v>0.1</v>
      </c>
      <c r="AD10" s="192">
        <v>0.1</v>
      </c>
      <c r="AE10" s="192">
        <v>0.1</v>
      </c>
      <c r="AF10" s="192">
        <v>0.1</v>
      </c>
      <c r="AG10" s="192">
        <v>0.1</v>
      </c>
      <c r="AH10" s="192">
        <v>0.1</v>
      </c>
      <c r="AI10" s="192">
        <v>0.1</v>
      </c>
      <c r="AJ10" s="192">
        <v>0.1</v>
      </c>
      <c r="AK10" s="192">
        <v>0.1</v>
      </c>
      <c r="AL10" s="192">
        <v>0.1</v>
      </c>
      <c r="AM10" s="192">
        <v>0.1</v>
      </c>
      <c r="AN10" s="192">
        <v>0.1</v>
      </c>
      <c r="AO10" s="192">
        <v>0.1</v>
      </c>
      <c r="AP10" s="192">
        <v>0.1</v>
      </c>
      <c r="AQ10" s="192">
        <v>0.1</v>
      </c>
      <c r="AR10" s="192">
        <v>0.1</v>
      </c>
      <c r="AS10" s="192">
        <v>0.1</v>
      </c>
    </row>
    <row r="11" spans="1:45" ht="20.149999999999999" customHeight="1" x14ac:dyDescent="0.35">
      <c r="A11" s="53" t="s">
        <v>6</v>
      </c>
      <c r="B11" s="201">
        <v>87.97</v>
      </c>
      <c r="C11" s="201">
        <v>125.78</v>
      </c>
      <c r="D11" s="201">
        <v>193.24</v>
      </c>
      <c r="E11" s="201">
        <v>444.48</v>
      </c>
      <c r="F11" s="201">
        <v>887.81</v>
      </c>
      <c r="G11" s="201">
        <v>1159.1099999999999</v>
      </c>
      <c r="H11" s="201">
        <v>1262.24</v>
      </c>
      <c r="I11" s="180">
        <v>1459.59</v>
      </c>
      <c r="J11" s="180">
        <v>1540.25</v>
      </c>
      <c r="K11" s="192">
        <v>2043.76</v>
      </c>
      <c r="L11" s="192">
        <v>2267.16</v>
      </c>
      <c r="M11" s="192">
        <v>2387.5300000000002</v>
      </c>
      <c r="N11" s="192">
        <v>2622.41</v>
      </c>
      <c r="O11" s="192">
        <v>4447.47</v>
      </c>
      <c r="P11" s="192">
        <v>4585.41</v>
      </c>
      <c r="Q11" s="192">
        <v>4725.5</v>
      </c>
      <c r="R11" s="192">
        <v>4908.63</v>
      </c>
      <c r="S11" s="192">
        <v>7098.2</v>
      </c>
      <c r="T11" s="192">
        <v>7381.12</v>
      </c>
      <c r="U11" s="192">
        <v>7714.26</v>
      </c>
      <c r="V11" s="192">
        <v>8548.5400000000009</v>
      </c>
      <c r="W11" s="192">
        <v>9675.5300000000007</v>
      </c>
      <c r="X11" s="192">
        <v>10097.42</v>
      </c>
      <c r="Y11" s="192">
        <v>10356.700000000001</v>
      </c>
      <c r="Z11" s="192">
        <v>10500.94</v>
      </c>
      <c r="AA11" s="192">
        <v>10807.1</v>
      </c>
      <c r="AB11" s="192">
        <v>10896.07</v>
      </c>
      <c r="AC11" s="192">
        <v>10977.86</v>
      </c>
      <c r="AD11" s="192">
        <v>11110.2</v>
      </c>
      <c r="AE11" s="192">
        <v>11244.46</v>
      </c>
      <c r="AF11" s="192">
        <v>11259.87</v>
      </c>
      <c r="AG11" s="192">
        <v>11279.11</v>
      </c>
      <c r="AH11" s="192">
        <v>11286.95</v>
      </c>
      <c r="AI11" s="192">
        <v>11311.78</v>
      </c>
      <c r="AJ11" s="192">
        <v>11326.43</v>
      </c>
      <c r="AK11" s="192">
        <v>11371.17</v>
      </c>
      <c r="AL11" s="192">
        <v>11433.45</v>
      </c>
      <c r="AM11" s="192">
        <v>11495.83</v>
      </c>
      <c r="AN11" s="192">
        <v>11512.1</v>
      </c>
      <c r="AO11" s="192">
        <v>11593.23</v>
      </c>
      <c r="AP11" s="192">
        <v>11628.3</v>
      </c>
      <c r="AQ11" s="192">
        <v>11706.22</v>
      </c>
      <c r="AR11" s="192">
        <v>11754.98</v>
      </c>
      <c r="AS11" s="192">
        <v>11809.87</v>
      </c>
    </row>
    <row r="12" spans="1:45" ht="20.149999999999999" customHeight="1" x14ac:dyDescent="0.35">
      <c r="A12" s="53" t="s">
        <v>7</v>
      </c>
      <c r="B12" s="201">
        <v>20.329999999999998</v>
      </c>
      <c r="C12" s="201">
        <v>21.13</v>
      </c>
      <c r="D12" s="201">
        <v>21.87</v>
      </c>
      <c r="E12" s="201">
        <v>22.8</v>
      </c>
      <c r="F12" s="201">
        <v>23.5</v>
      </c>
      <c r="G12" s="201">
        <v>23.83</v>
      </c>
      <c r="H12" s="201">
        <v>24.59</v>
      </c>
      <c r="I12" s="180">
        <v>24.85</v>
      </c>
      <c r="J12" s="180">
        <v>25.37</v>
      </c>
      <c r="K12" s="192">
        <v>25.42</v>
      </c>
      <c r="L12" s="192">
        <v>25.84</v>
      </c>
      <c r="M12" s="192">
        <v>25.97</v>
      </c>
      <c r="N12" s="192">
        <v>26.2</v>
      </c>
      <c r="O12" s="192">
        <v>26.26</v>
      </c>
      <c r="P12" s="192">
        <v>26.26</v>
      </c>
      <c r="Q12" s="192">
        <v>27.07</v>
      </c>
      <c r="R12" s="192">
        <v>27.48</v>
      </c>
      <c r="S12" s="192">
        <v>27.81</v>
      </c>
      <c r="T12" s="192">
        <v>28.38</v>
      </c>
      <c r="U12" s="192">
        <v>29.27</v>
      </c>
      <c r="V12" s="192">
        <v>29.37</v>
      </c>
      <c r="W12" s="192">
        <v>28.38</v>
      </c>
      <c r="X12" s="192">
        <v>28.38</v>
      </c>
      <c r="Y12" s="192">
        <v>29.13</v>
      </c>
      <c r="Z12" s="192">
        <v>29.13</v>
      </c>
      <c r="AA12" s="192">
        <v>34.840000000000003</v>
      </c>
      <c r="AB12" s="192">
        <v>34.93</v>
      </c>
      <c r="AC12" s="192">
        <v>36.369999999999997</v>
      </c>
      <c r="AD12" s="192">
        <v>36.369999999999997</v>
      </c>
      <c r="AE12" s="192">
        <v>37.840000000000003</v>
      </c>
      <c r="AF12" s="192">
        <v>37.869999999999997</v>
      </c>
      <c r="AG12" s="192">
        <v>37.869999999999997</v>
      </c>
      <c r="AH12" s="192">
        <v>37.869999999999997</v>
      </c>
      <c r="AI12" s="192">
        <v>37.75</v>
      </c>
      <c r="AJ12" s="192">
        <v>37.75</v>
      </c>
      <c r="AK12" s="192">
        <v>37.75</v>
      </c>
      <c r="AL12" s="192">
        <v>37.75</v>
      </c>
      <c r="AM12" s="192">
        <v>37.909999999999997</v>
      </c>
      <c r="AN12" s="192">
        <v>37.799999999999997</v>
      </c>
      <c r="AO12" s="192">
        <v>38.549999999999997</v>
      </c>
      <c r="AP12" s="192">
        <v>38.5</v>
      </c>
      <c r="AQ12" s="192">
        <v>41.68</v>
      </c>
      <c r="AR12" s="192">
        <v>41.68</v>
      </c>
      <c r="AS12" s="192">
        <v>42.43</v>
      </c>
    </row>
    <row r="13" spans="1:45" ht="20.149999999999999" customHeight="1" x14ac:dyDescent="0.35">
      <c r="A13" s="53" t="s">
        <v>8</v>
      </c>
      <c r="B13" s="201">
        <v>6</v>
      </c>
      <c r="C13" s="201">
        <v>6</v>
      </c>
      <c r="D13" s="201">
        <v>6</v>
      </c>
      <c r="E13" s="201">
        <v>6</v>
      </c>
      <c r="F13" s="201">
        <v>6</v>
      </c>
      <c r="G13" s="201">
        <v>6</v>
      </c>
      <c r="H13" s="201">
        <v>6</v>
      </c>
      <c r="I13" s="180">
        <v>6</v>
      </c>
      <c r="J13" s="180">
        <v>6</v>
      </c>
      <c r="K13" s="192">
        <v>6</v>
      </c>
      <c r="L13" s="192">
        <v>6</v>
      </c>
      <c r="M13" s="192">
        <v>6</v>
      </c>
      <c r="N13" s="192">
        <v>6</v>
      </c>
      <c r="O13" s="192">
        <v>6</v>
      </c>
      <c r="P13" s="192">
        <v>6</v>
      </c>
      <c r="Q13" s="192">
        <v>6</v>
      </c>
      <c r="R13" s="192">
        <v>6</v>
      </c>
      <c r="S13" s="192">
        <v>6</v>
      </c>
      <c r="T13" s="192">
        <v>6</v>
      </c>
      <c r="U13" s="192">
        <v>6</v>
      </c>
      <c r="V13" s="192">
        <v>6</v>
      </c>
      <c r="W13" s="192">
        <v>6</v>
      </c>
      <c r="X13" s="192">
        <v>6</v>
      </c>
      <c r="Y13" s="192">
        <v>6</v>
      </c>
      <c r="Z13" s="192">
        <v>6</v>
      </c>
      <c r="AA13" s="192">
        <v>6</v>
      </c>
      <c r="AB13" s="192">
        <v>6</v>
      </c>
      <c r="AC13" s="192">
        <v>6</v>
      </c>
      <c r="AD13" s="192">
        <v>6</v>
      </c>
      <c r="AE13" s="192">
        <v>6</v>
      </c>
      <c r="AF13" s="192">
        <v>6</v>
      </c>
      <c r="AG13" s="192">
        <v>6</v>
      </c>
      <c r="AH13" s="192">
        <v>6</v>
      </c>
      <c r="AI13" s="192">
        <v>6</v>
      </c>
      <c r="AJ13" s="192">
        <v>6</v>
      </c>
      <c r="AK13" s="192">
        <v>6</v>
      </c>
      <c r="AL13" s="192">
        <v>6</v>
      </c>
      <c r="AM13" s="192">
        <v>6</v>
      </c>
      <c r="AN13" s="192">
        <v>6</v>
      </c>
      <c r="AO13" s="192">
        <v>6</v>
      </c>
      <c r="AP13" s="192">
        <v>6</v>
      </c>
      <c r="AQ13" s="192">
        <v>6.75</v>
      </c>
      <c r="AR13" s="192">
        <v>6.75</v>
      </c>
      <c r="AS13" s="192">
        <v>6.75</v>
      </c>
    </row>
    <row r="14" spans="1:45" ht="20.149999999999999" customHeight="1" x14ac:dyDescent="0.35">
      <c r="A14" s="53" t="s">
        <v>9</v>
      </c>
      <c r="B14" s="201">
        <v>856.38</v>
      </c>
      <c r="C14" s="201">
        <v>884.77</v>
      </c>
      <c r="D14" s="201">
        <v>884.77</v>
      </c>
      <c r="E14" s="201">
        <v>884.77</v>
      </c>
      <c r="F14" s="201">
        <v>884.77</v>
      </c>
      <c r="G14" s="201">
        <v>868.35</v>
      </c>
      <c r="H14" s="201">
        <v>868.35</v>
      </c>
      <c r="I14" s="180">
        <v>870.09</v>
      </c>
      <c r="J14" s="180">
        <v>870.09</v>
      </c>
      <c r="K14" s="192">
        <v>877.08</v>
      </c>
      <c r="L14" s="192">
        <v>877.08</v>
      </c>
      <c r="M14" s="192">
        <v>877.08</v>
      </c>
      <c r="N14" s="192">
        <v>877.08</v>
      </c>
      <c r="O14" s="192">
        <v>876.98</v>
      </c>
      <c r="P14" s="192">
        <v>877.31</v>
      </c>
      <c r="Q14" s="192">
        <v>877.31</v>
      </c>
      <c r="R14" s="192">
        <v>877.31</v>
      </c>
      <c r="S14" s="192">
        <v>878.81</v>
      </c>
      <c r="T14" s="192">
        <v>878.81</v>
      </c>
      <c r="U14" s="192">
        <v>878.81</v>
      </c>
      <c r="V14" s="192">
        <v>878.81</v>
      </c>
      <c r="W14" s="192">
        <v>879</v>
      </c>
      <c r="X14" s="192">
        <v>879.34</v>
      </c>
      <c r="Y14" s="192">
        <v>879.34</v>
      </c>
      <c r="Z14" s="192">
        <v>879.34</v>
      </c>
      <c r="AA14" s="192">
        <v>880.21</v>
      </c>
      <c r="AB14" s="192">
        <v>880.21</v>
      </c>
      <c r="AC14" s="192">
        <v>880.21</v>
      </c>
      <c r="AD14" s="192">
        <v>880.21</v>
      </c>
      <c r="AE14" s="192">
        <v>880.38</v>
      </c>
      <c r="AF14" s="192">
        <v>880.38</v>
      </c>
      <c r="AG14" s="192">
        <v>880.38</v>
      </c>
      <c r="AH14" s="192">
        <v>880.38</v>
      </c>
      <c r="AI14" s="192">
        <v>873.37</v>
      </c>
      <c r="AJ14" s="192">
        <v>873.37</v>
      </c>
      <c r="AK14" s="192">
        <v>873.37</v>
      </c>
      <c r="AL14" s="192">
        <v>873.37</v>
      </c>
      <c r="AM14" s="192">
        <v>872.44</v>
      </c>
      <c r="AN14" s="192">
        <v>872.44</v>
      </c>
      <c r="AO14" s="192">
        <v>872.44</v>
      </c>
      <c r="AP14" s="192">
        <v>872.44</v>
      </c>
      <c r="AQ14" s="192">
        <v>872.44</v>
      </c>
      <c r="AR14" s="192">
        <v>872.44</v>
      </c>
      <c r="AS14" s="192">
        <v>872.44</v>
      </c>
    </row>
    <row r="15" spans="1:45" ht="20.149999999999999" customHeight="1" x14ac:dyDescent="0.35">
      <c r="A15" s="53" t="s">
        <v>10</v>
      </c>
      <c r="B15" s="201">
        <v>173</v>
      </c>
      <c r="C15" s="201">
        <v>172.97</v>
      </c>
      <c r="D15" s="201">
        <v>176.57</v>
      </c>
      <c r="E15" s="201">
        <v>177.77</v>
      </c>
      <c r="F15" s="201">
        <v>177.77</v>
      </c>
      <c r="G15" s="201">
        <v>182.91</v>
      </c>
      <c r="H15" s="201">
        <v>182.91</v>
      </c>
      <c r="I15" s="180">
        <v>188.91</v>
      </c>
      <c r="J15" s="180">
        <v>188.91</v>
      </c>
      <c r="K15" s="192">
        <v>176.8</v>
      </c>
      <c r="L15" s="192">
        <v>179.29</v>
      </c>
      <c r="M15" s="192">
        <v>181.24</v>
      </c>
      <c r="N15" s="192">
        <v>181.24</v>
      </c>
      <c r="O15" s="192">
        <v>194.42</v>
      </c>
      <c r="P15" s="192">
        <v>203.83</v>
      </c>
      <c r="Q15" s="192">
        <v>204.48</v>
      </c>
      <c r="R15" s="192">
        <v>210.3</v>
      </c>
      <c r="S15" s="192">
        <v>211.07</v>
      </c>
      <c r="T15" s="192">
        <v>211.07</v>
      </c>
      <c r="U15" s="192">
        <v>211.07</v>
      </c>
      <c r="V15" s="192">
        <v>211.07</v>
      </c>
      <c r="W15" s="192">
        <v>236.81</v>
      </c>
      <c r="X15" s="192">
        <v>237.38</v>
      </c>
      <c r="Y15" s="192">
        <v>237.38</v>
      </c>
      <c r="Z15" s="192">
        <v>237.38</v>
      </c>
      <c r="AA15" s="192">
        <v>225.54</v>
      </c>
      <c r="AB15" s="192">
        <v>225.54</v>
      </c>
      <c r="AC15" s="192">
        <v>225.54</v>
      </c>
      <c r="AD15" s="192">
        <v>225.54</v>
      </c>
      <c r="AE15" s="192">
        <v>226.56</v>
      </c>
      <c r="AF15" s="192">
        <v>226.56</v>
      </c>
      <c r="AG15" s="192">
        <v>226.56</v>
      </c>
      <c r="AH15" s="192">
        <v>226.56</v>
      </c>
      <c r="AI15" s="192">
        <v>226.56</v>
      </c>
      <c r="AJ15" s="192">
        <v>226.56</v>
      </c>
      <c r="AK15" s="192">
        <v>226.56</v>
      </c>
      <c r="AL15" s="192">
        <v>226.56</v>
      </c>
      <c r="AM15" s="192">
        <v>226.56</v>
      </c>
      <c r="AN15" s="192">
        <v>226.56</v>
      </c>
      <c r="AO15" s="192">
        <v>226.56</v>
      </c>
      <c r="AP15" s="192">
        <v>226.56</v>
      </c>
      <c r="AQ15" s="192">
        <v>226.56</v>
      </c>
      <c r="AR15" s="192">
        <v>226.56</v>
      </c>
      <c r="AS15" s="192">
        <v>226.56</v>
      </c>
    </row>
    <row r="16" spans="1:45" ht="20.149999999999999" customHeight="1" x14ac:dyDescent="0.35">
      <c r="A16" s="53" t="s">
        <v>53</v>
      </c>
      <c r="B16" s="201">
        <v>402.86</v>
      </c>
      <c r="C16" s="201">
        <v>411.32</v>
      </c>
      <c r="D16" s="201">
        <v>411.32</v>
      </c>
      <c r="E16" s="201">
        <v>411.32</v>
      </c>
      <c r="F16" s="201">
        <v>491.32</v>
      </c>
      <c r="G16" s="201">
        <v>480.96</v>
      </c>
      <c r="H16" s="201">
        <v>480.96</v>
      </c>
      <c r="I16" s="180">
        <v>480.96</v>
      </c>
      <c r="J16" s="180">
        <v>494.96</v>
      </c>
      <c r="K16" s="192">
        <v>520.91</v>
      </c>
      <c r="L16" s="192">
        <v>527.41</v>
      </c>
      <c r="M16" s="192">
        <v>527.41</v>
      </c>
      <c r="N16" s="192">
        <v>527.41</v>
      </c>
      <c r="O16" s="192">
        <v>577.55999999999995</v>
      </c>
      <c r="P16" s="192">
        <v>603.55999999999995</v>
      </c>
      <c r="Q16" s="192">
        <v>611.86</v>
      </c>
      <c r="R16" s="192">
        <v>662.86</v>
      </c>
      <c r="S16" s="192">
        <v>778.74</v>
      </c>
      <c r="T16" s="192">
        <v>787.74</v>
      </c>
      <c r="U16" s="192">
        <v>855.74</v>
      </c>
      <c r="V16" s="192">
        <v>878.24</v>
      </c>
      <c r="W16" s="192">
        <v>887.59</v>
      </c>
      <c r="X16" s="192">
        <v>887.59</v>
      </c>
      <c r="Y16" s="192">
        <v>936.59</v>
      </c>
      <c r="Z16" s="192">
        <v>976.59</v>
      </c>
      <c r="AA16" s="192">
        <v>1025.3800000000001</v>
      </c>
      <c r="AB16" s="192">
        <v>1025.3800000000001</v>
      </c>
      <c r="AC16" s="192">
        <v>1025.3800000000001</v>
      </c>
      <c r="AD16" s="192">
        <v>1039.23</v>
      </c>
      <c r="AE16" s="192">
        <v>1084.8399999999999</v>
      </c>
      <c r="AF16" s="192">
        <v>1084.8399999999999</v>
      </c>
      <c r="AG16" s="192">
        <v>1084.8399999999999</v>
      </c>
      <c r="AH16" s="192">
        <v>1084.8399999999999</v>
      </c>
      <c r="AI16" s="192">
        <v>1092.03</v>
      </c>
      <c r="AJ16" s="192">
        <v>1092.03</v>
      </c>
      <c r="AK16" s="192">
        <v>1080.73</v>
      </c>
      <c r="AL16" s="192">
        <v>1201.1099999999999</v>
      </c>
      <c r="AM16" s="192">
        <v>1225.93</v>
      </c>
      <c r="AN16" s="192">
        <v>1225.93</v>
      </c>
      <c r="AO16" s="192">
        <v>1275.83</v>
      </c>
      <c r="AP16" s="192">
        <v>1310.6099999999999</v>
      </c>
      <c r="AQ16" s="192">
        <v>1306.32</v>
      </c>
      <c r="AR16" s="192">
        <v>1306.32</v>
      </c>
      <c r="AS16" s="192">
        <v>1306.32</v>
      </c>
    </row>
    <row r="17" spans="1:45" ht="20.149999999999999" customHeight="1" x14ac:dyDescent="0.35">
      <c r="A17" s="53" t="s">
        <v>122</v>
      </c>
      <c r="B17" s="201">
        <v>98.02</v>
      </c>
      <c r="C17" s="201">
        <v>98.02</v>
      </c>
      <c r="D17" s="201">
        <v>98.02</v>
      </c>
      <c r="E17" s="201">
        <v>98.02</v>
      </c>
      <c r="F17" s="201">
        <v>98.02</v>
      </c>
      <c r="G17" s="201">
        <v>98.02</v>
      </c>
      <c r="H17" s="201">
        <v>98.02</v>
      </c>
      <c r="I17" s="180">
        <v>98.02</v>
      </c>
      <c r="J17" s="180">
        <v>98.02</v>
      </c>
      <c r="K17" s="192">
        <v>98.02</v>
      </c>
      <c r="L17" s="192">
        <v>98.02</v>
      </c>
      <c r="M17" s="192">
        <v>98.02</v>
      </c>
      <c r="N17" s="192">
        <v>98.02</v>
      </c>
      <c r="O17" s="192">
        <v>98.02</v>
      </c>
      <c r="P17" s="192">
        <v>98.02</v>
      </c>
      <c r="Q17" s="192">
        <v>98.02</v>
      </c>
      <c r="R17" s="192">
        <v>98.02</v>
      </c>
      <c r="S17" s="192">
        <v>98.02</v>
      </c>
      <c r="T17" s="192">
        <v>98.02</v>
      </c>
      <c r="U17" s="192">
        <v>98.02</v>
      </c>
      <c r="V17" s="192">
        <v>98.02</v>
      </c>
      <c r="W17" s="192">
        <v>116.82</v>
      </c>
      <c r="X17" s="192">
        <v>116.82</v>
      </c>
      <c r="Y17" s="192">
        <v>116.82</v>
      </c>
      <c r="Z17" s="192">
        <v>116.82</v>
      </c>
      <c r="AA17" s="192">
        <v>116.82</v>
      </c>
      <c r="AB17" s="192">
        <v>116.82</v>
      </c>
      <c r="AC17" s="192">
        <v>116.82</v>
      </c>
      <c r="AD17" s="192">
        <v>116.82</v>
      </c>
      <c r="AE17" s="192">
        <v>116.82</v>
      </c>
      <c r="AF17" s="192">
        <v>116.82</v>
      </c>
      <c r="AG17" s="192">
        <v>116.82</v>
      </c>
      <c r="AH17" s="192">
        <v>116.82</v>
      </c>
      <c r="AI17" s="192">
        <v>116.82</v>
      </c>
      <c r="AJ17" s="192">
        <v>116.82</v>
      </c>
      <c r="AK17" s="192">
        <v>116.82</v>
      </c>
      <c r="AL17" s="192">
        <v>116.82</v>
      </c>
      <c r="AM17" s="192">
        <v>116.82</v>
      </c>
      <c r="AN17" s="192">
        <v>116.82</v>
      </c>
      <c r="AO17" s="192">
        <v>116.82</v>
      </c>
      <c r="AP17" s="192">
        <v>116.82</v>
      </c>
      <c r="AQ17" s="192">
        <v>116.82</v>
      </c>
      <c r="AR17" s="192">
        <v>116.82</v>
      </c>
      <c r="AS17" s="192">
        <v>116.82</v>
      </c>
    </row>
    <row r="18" spans="1:45" ht="20.149999999999999" customHeight="1" x14ac:dyDescent="0.35">
      <c r="A18" s="53" t="s">
        <v>39</v>
      </c>
      <c r="B18" s="201">
        <v>25.61</v>
      </c>
      <c r="C18" s="201">
        <v>31.92</v>
      </c>
      <c r="D18" s="201">
        <v>35.14</v>
      </c>
      <c r="E18" s="201">
        <v>46.82</v>
      </c>
      <c r="F18" s="201">
        <v>58.19</v>
      </c>
      <c r="G18" s="201">
        <v>63.3</v>
      </c>
      <c r="H18" s="201">
        <v>74.84</v>
      </c>
      <c r="I18" s="180">
        <v>83.95</v>
      </c>
      <c r="J18" s="180">
        <v>101.53</v>
      </c>
      <c r="K18" s="192">
        <v>106.25</v>
      </c>
      <c r="L18" s="192">
        <v>110.8</v>
      </c>
      <c r="M18" s="192">
        <v>118.36</v>
      </c>
      <c r="N18" s="192">
        <v>138.06</v>
      </c>
      <c r="O18" s="192">
        <v>154.16999999999999</v>
      </c>
      <c r="P18" s="192">
        <v>157.97</v>
      </c>
      <c r="Q18" s="192">
        <v>171.32</v>
      </c>
      <c r="R18" s="192">
        <v>202.06</v>
      </c>
      <c r="S18" s="192">
        <v>220.63</v>
      </c>
      <c r="T18" s="192">
        <v>222.33</v>
      </c>
      <c r="U18" s="192">
        <v>252.07</v>
      </c>
      <c r="V18" s="192">
        <v>284.02</v>
      </c>
      <c r="W18" s="192">
        <v>301.36</v>
      </c>
      <c r="X18" s="192">
        <v>306.16000000000003</v>
      </c>
      <c r="Y18" s="192">
        <v>322.83</v>
      </c>
      <c r="Z18" s="192">
        <v>376.87</v>
      </c>
      <c r="AA18" s="192">
        <v>378.4</v>
      </c>
      <c r="AB18" s="192">
        <v>378.4</v>
      </c>
      <c r="AC18" s="192">
        <v>379.7</v>
      </c>
      <c r="AD18" s="192">
        <v>385.89</v>
      </c>
      <c r="AE18" s="192">
        <v>388.77</v>
      </c>
      <c r="AF18" s="192">
        <v>388.77</v>
      </c>
      <c r="AG18" s="192">
        <v>388.77</v>
      </c>
      <c r="AH18" s="192">
        <v>389.27</v>
      </c>
      <c r="AI18" s="192">
        <v>389.72</v>
      </c>
      <c r="AJ18" s="192">
        <v>389.72</v>
      </c>
      <c r="AK18" s="192">
        <v>389.72</v>
      </c>
      <c r="AL18" s="192">
        <v>389.72</v>
      </c>
      <c r="AM18" s="192">
        <v>394.04</v>
      </c>
      <c r="AN18" s="192">
        <v>394.04</v>
      </c>
      <c r="AO18" s="192">
        <v>395.48</v>
      </c>
      <c r="AP18" s="192">
        <v>395.48</v>
      </c>
      <c r="AQ18" s="192">
        <v>392.87</v>
      </c>
      <c r="AR18" s="192">
        <v>392.87</v>
      </c>
      <c r="AS18" s="192">
        <v>393.87</v>
      </c>
    </row>
    <row r="19" spans="1:45" ht="20.149999999999999" customHeight="1" x14ac:dyDescent="0.35">
      <c r="A19" s="53" t="s">
        <v>123</v>
      </c>
      <c r="B19" s="201">
        <v>187.95</v>
      </c>
      <c r="C19" s="201">
        <v>188.29</v>
      </c>
      <c r="D19" s="201">
        <v>188.95</v>
      </c>
      <c r="E19" s="201">
        <v>191.34</v>
      </c>
      <c r="F19" s="201">
        <v>1030.83</v>
      </c>
      <c r="G19" s="201">
        <v>1019.46</v>
      </c>
      <c r="H19" s="201">
        <v>1021.56</v>
      </c>
      <c r="I19" s="180">
        <v>1021.86</v>
      </c>
      <c r="J19" s="180">
        <v>1024.71</v>
      </c>
      <c r="K19" s="192">
        <v>1974.07</v>
      </c>
      <c r="L19" s="192">
        <v>2621.47</v>
      </c>
      <c r="M19" s="192">
        <v>1803.47</v>
      </c>
      <c r="N19" s="192">
        <v>1803.47</v>
      </c>
      <c r="O19" s="192">
        <v>1826.3</v>
      </c>
      <c r="P19" s="192">
        <v>1940.64</v>
      </c>
      <c r="Q19" s="192">
        <v>2025.99</v>
      </c>
      <c r="R19" s="192">
        <v>2028.64</v>
      </c>
      <c r="S19" s="192">
        <v>2060.36</v>
      </c>
      <c r="T19" s="192">
        <v>2061.6999999999998</v>
      </c>
      <c r="U19" s="192">
        <v>2707.94</v>
      </c>
      <c r="V19" s="192">
        <v>2351.4899999999998</v>
      </c>
      <c r="W19" s="192">
        <v>2499.1799999999998</v>
      </c>
      <c r="X19" s="192">
        <v>2499.86</v>
      </c>
      <c r="Y19" s="192">
        <v>2500.3000000000002</v>
      </c>
      <c r="Z19" s="192">
        <v>2547.88</v>
      </c>
      <c r="AA19" s="192">
        <v>2649.68</v>
      </c>
      <c r="AB19" s="192">
        <v>2662.03</v>
      </c>
      <c r="AC19" s="192">
        <v>2662.03</v>
      </c>
      <c r="AD19" s="192">
        <v>2662.03</v>
      </c>
      <c r="AE19" s="192">
        <v>2854.87</v>
      </c>
      <c r="AF19" s="192">
        <v>3296.87</v>
      </c>
      <c r="AG19" s="192">
        <v>4028.87</v>
      </c>
      <c r="AH19" s="192">
        <v>4028.87</v>
      </c>
      <c r="AI19" s="192">
        <v>4065.86</v>
      </c>
      <c r="AJ19" s="192">
        <v>4065.86</v>
      </c>
      <c r="AK19" s="192">
        <v>4065.86</v>
      </c>
      <c r="AL19" s="192">
        <v>4071.6</v>
      </c>
      <c r="AM19" s="192">
        <v>4076.46</v>
      </c>
      <c r="AN19" s="192">
        <v>4076.46</v>
      </c>
      <c r="AO19" s="192">
        <v>4076.46</v>
      </c>
      <c r="AP19" s="192">
        <v>4076.46</v>
      </c>
      <c r="AQ19" s="192">
        <v>4079.22</v>
      </c>
      <c r="AR19" s="192">
        <v>4079.79</v>
      </c>
      <c r="AS19" s="310">
        <v>4079.79</v>
      </c>
    </row>
    <row r="20" spans="1:45" s="44" customFormat="1" ht="20.149999999999999" customHeight="1" x14ac:dyDescent="0.35">
      <c r="A20" s="101" t="s">
        <v>106</v>
      </c>
      <c r="B20" s="198">
        <f t="shared" ref="B20:AD20" si="0">SUM(B8:B19)</f>
        <v>3724.91</v>
      </c>
      <c r="C20" s="198">
        <f t="shared" si="0"/>
        <v>3928.54</v>
      </c>
      <c r="D20" s="198">
        <f t="shared" si="0"/>
        <v>4161.72</v>
      </c>
      <c r="E20" s="198">
        <f t="shared" si="0"/>
        <v>4592.3100000000004</v>
      </c>
      <c r="F20" s="198">
        <f t="shared" si="0"/>
        <v>6179.0899999999992</v>
      </c>
      <c r="G20" s="198">
        <f t="shared" si="0"/>
        <v>6827.2100000000009</v>
      </c>
      <c r="H20" s="198">
        <f t="shared" si="0"/>
        <v>7345.42</v>
      </c>
      <c r="I20" s="198">
        <f t="shared" si="0"/>
        <v>7820.7300000000005</v>
      </c>
      <c r="J20" s="198">
        <f t="shared" si="0"/>
        <v>8321.94</v>
      </c>
      <c r="K20" s="198">
        <f t="shared" si="0"/>
        <v>10412.790000000001</v>
      </c>
      <c r="L20" s="198">
        <f t="shared" si="0"/>
        <v>11504.69</v>
      </c>
      <c r="M20" s="198">
        <f t="shared" si="0"/>
        <v>11149.260000000002</v>
      </c>
      <c r="N20" s="198">
        <f t="shared" si="0"/>
        <v>11432.82</v>
      </c>
      <c r="O20" s="198">
        <f t="shared" si="0"/>
        <v>13454.2</v>
      </c>
      <c r="P20" s="198">
        <f t="shared" si="0"/>
        <v>14069.689999999999</v>
      </c>
      <c r="Q20" s="198">
        <f t="shared" si="0"/>
        <v>14510.48</v>
      </c>
      <c r="R20" s="198">
        <f t="shared" si="0"/>
        <v>14935.5</v>
      </c>
      <c r="S20" s="198">
        <f t="shared" si="0"/>
        <v>17459.879999999997</v>
      </c>
      <c r="T20" s="198">
        <f t="shared" si="0"/>
        <v>18032.149999999998</v>
      </c>
      <c r="U20" s="198">
        <f t="shared" si="0"/>
        <v>19269.259999999998</v>
      </c>
      <c r="V20" s="198">
        <f t="shared" si="0"/>
        <v>19904.630000000005</v>
      </c>
      <c r="W20" s="198">
        <f t="shared" si="0"/>
        <v>21263.43</v>
      </c>
      <c r="X20" s="198">
        <f t="shared" si="0"/>
        <v>21736.960000000003</v>
      </c>
      <c r="Y20" s="198">
        <f t="shared" si="0"/>
        <v>22330.320000000003</v>
      </c>
      <c r="Z20" s="198">
        <f t="shared" si="0"/>
        <v>22877.620000000003</v>
      </c>
      <c r="AA20" s="198">
        <f t="shared" si="0"/>
        <v>23712.280000000002</v>
      </c>
      <c r="AB20" s="198">
        <f t="shared" si="0"/>
        <v>24013.81</v>
      </c>
      <c r="AC20" s="198">
        <f t="shared" si="0"/>
        <v>24535.05</v>
      </c>
      <c r="AD20" s="198">
        <f t="shared" si="0"/>
        <v>25543.219999999998</v>
      </c>
      <c r="AE20" s="198">
        <f t="shared" ref="AE20:AS20" si="1">SUM(AE8:AE19)</f>
        <v>26599.29</v>
      </c>
      <c r="AF20" s="198">
        <f t="shared" si="1"/>
        <v>27213.230000000003</v>
      </c>
      <c r="AG20" s="198">
        <f t="shared" si="1"/>
        <v>27965.31</v>
      </c>
      <c r="AH20" s="198">
        <f t="shared" si="1"/>
        <v>27990.440000000002</v>
      </c>
      <c r="AI20" s="198">
        <f t="shared" si="1"/>
        <v>28220.660000000003</v>
      </c>
      <c r="AJ20" s="198">
        <f t="shared" si="1"/>
        <v>28740.959999999999</v>
      </c>
      <c r="AK20" s="198">
        <f t="shared" si="1"/>
        <v>29320.400000000001</v>
      </c>
      <c r="AL20" s="198">
        <f t="shared" si="1"/>
        <v>29694.800000000003</v>
      </c>
      <c r="AM20" s="198">
        <f t="shared" si="1"/>
        <v>30026.36</v>
      </c>
      <c r="AN20" s="198">
        <f t="shared" si="1"/>
        <v>30311.32</v>
      </c>
      <c r="AO20" s="198">
        <f t="shared" si="1"/>
        <v>30446.84</v>
      </c>
      <c r="AP20" s="198">
        <f t="shared" si="1"/>
        <v>30516.639999999999</v>
      </c>
      <c r="AQ20" s="198">
        <f t="shared" si="1"/>
        <v>30582.93</v>
      </c>
      <c r="AR20" s="198">
        <f t="shared" si="1"/>
        <v>30897.26</v>
      </c>
      <c r="AS20" s="198">
        <f t="shared" si="1"/>
        <v>31353.9</v>
      </c>
    </row>
    <row r="21" spans="1:45" ht="20.149999999999999" customHeight="1" x14ac:dyDescent="0.35">
      <c r="A21" s="49"/>
      <c r="B21" s="202"/>
      <c r="C21" s="202"/>
      <c r="D21" s="202"/>
      <c r="E21" s="202"/>
      <c r="F21" s="203"/>
      <c r="G21" s="202"/>
      <c r="H21" s="203"/>
      <c r="I21" s="204"/>
      <c r="J21" s="204"/>
      <c r="K21" s="204"/>
      <c r="L21" s="204"/>
      <c r="M21" s="204"/>
      <c r="N21" s="204"/>
      <c r="O21" s="204"/>
      <c r="P21" s="204"/>
      <c r="Q21" s="205"/>
      <c r="R21" s="205"/>
      <c r="S21" s="204"/>
      <c r="T21" s="204"/>
      <c r="U21" s="204"/>
      <c r="V21" s="204"/>
      <c r="W21" s="204"/>
      <c r="X21" s="204"/>
      <c r="Y21" s="204"/>
      <c r="Z21" s="204"/>
      <c r="AA21" s="204"/>
      <c r="AB21" s="204"/>
      <c r="AC21" s="204"/>
      <c r="AD21" s="204"/>
      <c r="AE21" s="204"/>
      <c r="AF21" s="204"/>
      <c r="AG21" s="204"/>
      <c r="AH21" s="204"/>
      <c r="AI21" s="204"/>
      <c r="AJ21" s="204"/>
      <c r="AK21" s="204"/>
      <c r="AL21" s="204"/>
      <c r="AM21" s="204"/>
      <c r="AN21" s="204"/>
      <c r="AO21" s="204"/>
      <c r="AP21" s="204"/>
      <c r="AQ21" s="204"/>
      <c r="AR21" s="204"/>
      <c r="AS21" s="204"/>
    </row>
    <row r="22" spans="1:45" ht="45" customHeight="1" x14ac:dyDescent="0.35">
      <c r="A22" s="86" t="s">
        <v>282</v>
      </c>
      <c r="B22" s="197" t="s">
        <v>156</v>
      </c>
      <c r="C22" s="197" t="s">
        <v>157</v>
      </c>
      <c r="D22" s="197" t="s">
        <v>158</v>
      </c>
      <c r="E22" s="197" t="s">
        <v>159</v>
      </c>
      <c r="F22" s="197" t="s">
        <v>160</v>
      </c>
      <c r="G22" s="197" t="s">
        <v>161</v>
      </c>
      <c r="H22" s="197" t="s">
        <v>162</v>
      </c>
      <c r="I22" s="197" t="s">
        <v>163</v>
      </c>
      <c r="J22" s="197" t="s">
        <v>164</v>
      </c>
      <c r="K22" s="197" t="s">
        <v>165</v>
      </c>
      <c r="L22" s="197" t="s">
        <v>166</v>
      </c>
      <c r="M22" s="197" t="s">
        <v>167</v>
      </c>
      <c r="N22" s="197" t="s">
        <v>168</v>
      </c>
      <c r="O22" s="197" t="s">
        <v>169</v>
      </c>
      <c r="P22" s="197" t="s">
        <v>170</v>
      </c>
      <c r="Q22" s="197" t="s">
        <v>171</v>
      </c>
      <c r="R22" s="197" t="s">
        <v>172</v>
      </c>
      <c r="S22" s="197" t="s">
        <v>173</v>
      </c>
      <c r="T22" s="197" t="s">
        <v>174</v>
      </c>
      <c r="U22" s="197" t="s">
        <v>175</v>
      </c>
      <c r="V22" s="197" t="s">
        <v>176</v>
      </c>
      <c r="W22" s="197" t="s">
        <v>177</v>
      </c>
      <c r="X22" s="197" t="s">
        <v>178</v>
      </c>
      <c r="Y22" s="197" t="s">
        <v>179</v>
      </c>
      <c r="Z22" s="197" t="s">
        <v>180</v>
      </c>
      <c r="AA22" s="197" t="s">
        <v>181</v>
      </c>
      <c r="AB22" s="197" t="s">
        <v>182</v>
      </c>
      <c r="AC22" s="197" t="s">
        <v>183</v>
      </c>
      <c r="AD22" s="197" t="s">
        <v>184</v>
      </c>
      <c r="AE22" s="197" t="s">
        <v>185</v>
      </c>
      <c r="AF22" s="197" t="s">
        <v>186</v>
      </c>
      <c r="AG22" s="197" t="s">
        <v>187</v>
      </c>
      <c r="AH22" s="197" t="s">
        <v>188</v>
      </c>
      <c r="AI22" s="197" t="s">
        <v>189</v>
      </c>
      <c r="AJ22" s="197" t="s">
        <v>190</v>
      </c>
      <c r="AK22" s="197" t="s">
        <v>191</v>
      </c>
      <c r="AL22" s="197" t="s">
        <v>192</v>
      </c>
      <c r="AM22" s="197" t="s">
        <v>193</v>
      </c>
      <c r="AN22" s="197" t="s">
        <v>194</v>
      </c>
      <c r="AO22" s="197" t="s">
        <v>195</v>
      </c>
      <c r="AP22" s="197" t="s">
        <v>196</v>
      </c>
      <c r="AQ22" s="197" t="s">
        <v>197</v>
      </c>
      <c r="AR22" s="197" t="s">
        <v>198</v>
      </c>
      <c r="AS22" s="343" t="s">
        <v>338</v>
      </c>
    </row>
    <row r="23" spans="1:45" ht="20.149999999999999" customHeight="1" x14ac:dyDescent="0.35">
      <c r="A23" s="41" t="s">
        <v>4</v>
      </c>
      <c r="B23" s="206" t="s">
        <v>268</v>
      </c>
      <c r="C23" s="207">
        <v>454.8</v>
      </c>
      <c r="D23" s="207">
        <v>471.56</v>
      </c>
      <c r="E23" s="207">
        <v>413.39</v>
      </c>
      <c r="F23" s="207">
        <v>816.22</v>
      </c>
      <c r="G23" s="203">
        <v>598.04999999999995</v>
      </c>
      <c r="H23" s="203">
        <v>521.09</v>
      </c>
      <c r="I23" s="203">
        <v>518.30999999999995</v>
      </c>
      <c r="J23" s="203">
        <v>841</v>
      </c>
      <c r="K23" s="203">
        <v>867.25</v>
      </c>
      <c r="L23" s="203">
        <v>885.52</v>
      </c>
      <c r="M23" s="203">
        <v>601.48</v>
      </c>
      <c r="N23" s="203">
        <v>1474.27</v>
      </c>
      <c r="O23" s="203">
        <v>1629.8</v>
      </c>
      <c r="P23" s="203">
        <v>718.19</v>
      </c>
      <c r="Q23" s="203">
        <v>715.73</v>
      </c>
      <c r="R23" s="203">
        <v>1576.59</v>
      </c>
      <c r="S23" s="203">
        <v>1822.94</v>
      </c>
      <c r="T23" s="203">
        <v>1222.29</v>
      </c>
      <c r="U23" s="203">
        <v>938.74</v>
      </c>
      <c r="V23" s="203">
        <v>2058.61</v>
      </c>
      <c r="W23" s="203">
        <v>1860.72</v>
      </c>
      <c r="X23" s="204">
        <v>1081.1099999999999</v>
      </c>
      <c r="Y23" s="204">
        <v>1275.31</v>
      </c>
      <c r="Z23" s="204">
        <v>1471.65</v>
      </c>
      <c r="AA23" s="204">
        <v>1936.23</v>
      </c>
      <c r="AB23" s="204">
        <v>1544.88</v>
      </c>
      <c r="AC23" s="204">
        <v>1370.6</v>
      </c>
      <c r="AD23" s="204">
        <v>2361.91</v>
      </c>
      <c r="AE23" s="204">
        <v>2313.83</v>
      </c>
      <c r="AF23" s="204">
        <v>1278.79</v>
      </c>
      <c r="AG23" s="204">
        <v>1231.23</v>
      </c>
      <c r="AH23" s="204">
        <v>2114.25</v>
      </c>
      <c r="AI23" s="204">
        <v>2208.9499999999998</v>
      </c>
      <c r="AJ23" s="204">
        <v>1328.06</v>
      </c>
      <c r="AK23" s="204">
        <v>1534.26</v>
      </c>
      <c r="AL23" s="204">
        <v>2021.47</v>
      </c>
      <c r="AM23" s="204">
        <v>3004.23</v>
      </c>
      <c r="AN23" s="204">
        <v>1436.47</v>
      </c>
      <c r="AO23" s="204">
        <v>1564.03</v>
      </c>
      <c r="AP23" s="204">
        <v>2247.39</v>
      </c>
      <c r="AQ23" s="204">
        <v>2169.19</v>
      </c>
      <c r="AR23" s="204">
        <v>1104.22</v>
      </c>
      <c r="AS23" s="204">
        <v>981.79</v>
      </c>
    </row>
    <row r="24" spans="1:45" ht="20.149999999999999" customHeight="1" x14ac:dyDescent="0.35">
      <c r="A24" s="41" t="s">
        <v>23</v>
      </c>
      <c r="B24" s="206" t="s">
        <v>268</v>
      </c>
      <c r="C24" s="207">
        <v>771.72</v>
      </c>
      <c r="D24" s="207">
        <v>877.54</v>
      </c>
      <c r="E24" s="207">
        <v>898.71</v>
      </c>
      <c r="F24" s="207">
        <v>1542.93</v>
      </c>
      <c r="G24" s="203">
        <v>1232.5</v>
      </c>
      <c r="H24" s="203">
        <v>1434.31</v>
      </c>
      <c r="I24" s="203">
        <v>1475.17</v>
      </c>
      <c r="J24" s="203">
        <v>2446.5100000000002</v>
      </c>
      <c r="K24" s="203">
        <v>2522.52</v>
      </c>
      <c r="L24" s="203">
        <v>2366.9699999999998</v>
      </c>
      <c r="M24" s="203">
        <v>1782.87</v>
      </c>
      <c r="N24" s="203">
        <v>3730.89</v>
      </c>
      <c r="O24" s="203">
        <v>4003.32</v>
      </c>
      <c r="P24" s="203">
        <v>1874.95</v>
      </c>
      <c r="Q24" s="203">
        <v>1955.83</v>
      </c>
      <c r="R24" s="203">
        <v>4035.61</v>
      </c>
      <c r="S24" s="203">
        <v>4083.41</v>
      </c>
      <c r="T24" s="203">
        <v>3026.27</v>
      </c>
      <c r="U24" s="203">
        <v>2904.86</v>
      </c>
      <c r="V24" s="203">
        <v>4918.47</v>
      </c>
      <c r="W24" s="203">
        <v>4385.6499999999996</v>
      </c>
      <c r="X24" s="204">
        <v>2790.7</v>
      </c>
      <c r="Y24" s="204">
        <v>2989.37</v>
      </c>
      <c r="Z24" s="204">
        <v>3726.08</v>
      </c>
      <c r="AA24" s="204">
        <v>4319.16</v>
      </c>
      <c r="AB24" s="204">
        <v>3398.56</v>
      </c>
      <c r="AC24" s="204">
        <v>3390.16</v>
      </c>
      <c r="AD24" s="204">
        <v>6762.55</v>
      </c>
      <c r="AE24" s="204">
        <v>6799.72</v>
      </c>
      <c r="AF24" s="204">
        <v>4167.53</v>
      </c>
      <c r="AG24" s="204">
        <v>4385.0200000000004</v>
      </c>
      <c r="AH24" s="204">
        <v>7765.86</v>
      </c>
      <c r="AI24" s="204">
        <v>7142.98</v>
      </c>
      <c r="AJ24" s="204">
        <v>4815.7700000000004</v>
      </c>
      <c r="AK24" s="204">
        <v>6000.59</v>
      </c>
      <c r="AL24" s="204">
        <v>8631.6</v>
      </c>
      <c r="AM24" s="204">
        <v>11322.04</v>
      </c>
      <c r="AN24" s="204">
        <v>6236.46</v>
      </c>
      <c r="AO24" s="204">
        <v>6877.44</v>
      </c>
      <c r="AP24" s="204">
        <v>10360.94</v>
      </c>
      <c r="AQ24" s="204">
        <v>9603.27</v>
      </c>
      <c r="AR24" s="204">
        <v>5346.27</v>
      </c>
      <c r="AS24" s="204">
        <v>5348.8</v>
      </c>
    </row>
    <row r="25" spans="1:45" ht="20.149999999999999" customHeight="1" x14ac:dyDescent="0.35">
      <c r="A25" s="46" t="s">
        <v>127</v>
      </c>
      <c r="B25" s="208" t="s">
        <v>268</v>
      </c>
      <c r="C25" s="207">
        <v>0.01</v>
      </c>
      <c r="D25" s="207">
        <v>0.01</v>
      </c>
      <c r="E25" s="207">
        <v>0</v>
      </c>
      <c r="F25" s="207">
        <v>0</v>
      </c>
      <c r="G25" s="203">
        <v>0.05</v>
      </c>
      <c r="H25" s="203">
        <v>0.04</v>
      </c>
      <c r="I25" s="203">
        <v>0.04</v>
      </c>
      <c r="J25" s="203">
        <v>0</v>
      </c>
      <c r="K25" s="203">
        <v>0.08</v>
      </c>
      <c r="L25" s="203">
        <v>7.0000000000000007E-2</v>
      </c>
      <c r="M25" s="203">
        <v>0.03</v>
      </c>
      <c r="N25" s="203">
        <v>0</v>
      </c>
      <c r="O25" s="203">
        <v>0.02</v>
      </c>
      <c r="P25" s="203">
        <v>0.01</v>
      </c>
      <c r="Q25" s="203">
        <v>0.01</v>
      </c>
      <c r="R25" s="203">
        <v>0</v>
      </c>
      <c r="S25" s="203">
        <v>0</v>
      </c>
      <c r="T25" s="203">
        <v>0</v>
      </c>
      <c r="U25" s="203">
        <v>0</v>
      </c>
      <c r="V25" s="203">
        <v>0</v>
      </c>
      <c r="W25" s="203">
        <v>0</v>
      </c>
      <c r="X25" s="204">
        <v>0</v>
      </c>
      <c r="Y25" s="204">
        <v>0</v>
      </c>
      <c r="Z25" s="204">
        <v>0</v>
      </c>
      <c r="AA25" s="204">
        <v>0</v>
      </c>
      <c r="AB25" s="204">
        <v>0</v>
      </c>
      <c r="AC25" s="204">
        <v>0</v>
      </c>
      <c r="AD25" s="204">
        <v>0</v>
      </c>
      <c r="AE25" s="204">
        <v>0</v>
      </c>
      <c r="AF25" s="204">
        <v>0</v>
      </c>
      <c r="AG25" s="204">
        <v>0</v>
      </c>
      <c r="AH25" s="204">
        <v>0</v>
      </c>
      <c r="AI25" s="204">
        <v>0</v>
      </c>
      <c r="AJ25" s="204">
        <v>0</v>
      </c>
      <c r="AK25" s="204">
        <v>0</v>
      </c>
      <c r="AL25" s="204">
        <v>0</v>
      </c>
      <c r="AM25" s="204">
        <v>0</v>
      </c>
      <c r="AN25" s="204">
        <v>0</v>
      </c>
      <c r="AO25" s="204">
        <v>0</v>
      </c>
      <c r="AP25" s="204">
        <v>0</v>
      </c>
      <c r="AQ25" s="204">
        <v>0</v>
      </c>
      <c r="AR25" s="204">
        <v>0</v>
      </c>
      <c r="AS25" s="204">
        <v>0</v>
      </c>
    </row>
    <row r="26" spans="1:45" ht="20.149999999999999" customHeight="1" x14ac:dyDescent="0.35">
      <c r="A26" s="46" t="s">
        <v>279</v>
      </c>
      <c r="B26" s="208" t="s">
        <v>268</v>
      </c>
      <c r="C26" s="207">
        <v>14.37</v>
      </c>
      <c r="D26" s="207">
        <v>59.9</v>
      </c>
      <c r="E26" s="207">
        <v>95.51</v>
      </c>
      <c r="F26" s="207">
        <v>51.91</v>
      </c>
      <c r="G26" s="203">
        <v>157.88</v>
      </c>
      <c r="H26" s="203">
        <v>386.8</v>
      </c>
      <c r="I26" s="203">
        <v>488.36</v>
      </c>
      <c r="J26" s="203">
        <v>161.54</v>
      </c>
      <c r="K26" s="203">
        <v>123.18</v>
      </c>
      <c r="L26" s="203">
        <v>621.44000000000005</v>
      </c>
      <c r="M26" s="203">
        <v>765.06</v>
      </c>
      <c r="N26" s="203">
        <v>273.35000000000002</v>
      </c>
      <c r="O26" s="203">
        <v>419.85</v>
      </c>
      <c r="P26" s="203">
        <v>1326.6</v>
      </c>
      <c r="Q26" s="203">
        <v>1395.62</v>
      </c>
      <c r="R26" s="203">
        <v>488.28</v>
      </c>
      <c r="S26" s="203">
        <v>834.14</v>
      </c>
      <c r="T26" s="203">
        <v>2782.96</v>
      </c>
      <c r="U26" s="203">
        <v>2409.77</v>
      </c>
      <c r="V26" s="203">
        <v>711.16</v>
      </c>
      <c r="W26" s="203">
        <v>1303.08</v>
      </c>
      <c r="X26" s="204">
        <v>3423.08</v>
      </c>
      <c r="Y26" s="204">
        <v>3324.62</v>
      </c>
      <c r="Z26" s="204">
        <v>1181.07</v>
      </c>
      <c r="AA26" s="204">
        <v>1420.12</v>
      </c>
      <c r="AB26" s="204">
        <v>4032.17</v>
      </c>
      <c r="AC26" s="204">
        <v>3472.09</v>
      </c>
      <c r="AD26" s="204">
        <v>1143.45</v>
      </c>
      <c r="AE26" s="204">
        <v>1550.26</v>
      </c>
      <c r="AF26" s="204">
        <v>4255.92</v>
      </c>
      <c r="AG26" s="204">
        <v>3917.65</v>
      </c>
      <c r="AH26" s="204">
        <v>1301.48</v>
      </c>
      <c r="AI26" s="204">
        <v>1688.37</v>
      </c>
      <c r="AJ26" s="204">
        <v>4047.71</v>
      </c>
      <c r="AK26" s="204">
        <v>3936.29</v>
      </c>
      <c r="AL26" s="204">
        <v>1213.3599999999999</v>
      </c>
      <c r="AM26" s="204">
        <v>1914.06</v>
      </c>
      <c r="AN26" s="204">
        <v>4761.58</v>
      </c>
      <c r="AO26" s="204">
        <v>3692.42</v>
      </c>
      <c r="AP26" s="204">
        <v>1081.97</v>
      </c>
      <c r="AQ26" s="204">
        <v>1499.3</v>
      </c>
      <c r="AR26" s="204">
        <v>4175.8100000000004</v>
      </c>
      <c r="AS26" s="204">
        <v>3607.88</v>
      </c>
    </row>
    <row r="27" spans="1:45" ht="20.149999999999999" customHeight="1" x14ac:dyDescent="0.35">
      <c r="A27" s="46" t="s">
        <v>131</v>
      </c>
      <c r="B27" s="208" t="s">
        <v>268</v>
      </c>
      <c r="C27" s="207">
        <v>20.69</v>
      </c>
      <c r="D27" s="207">
        <v>14.03</v>
      </c>
      <c r="E27" s="207">
        <v>15.84</v>
      </c>
      <c r="F27" s="207">
        <v>22.64</v>
      </c>
      <c r="G27" s="203">
        <v>23.29</v>
      </c>
      <c r="H27" s="203">
        <v>18.93</v>
      </c>
      <c r="I27" s="203">
        <v>20.93</v>
      </c>
      <c r="J27" s="203">
        <v>27.13</v>
      </c>
      <c r="K27" s="203">
        <v>24.78</v>
      </c>
      <c r="L27" s="203">
        <v>17.079999999999998</v>
      </c>
      <c r="M27" s="203">
        <v>14.42</v>
      </c>
      <c r="N27" s="203">
        <v>25.62</v>
      </c>
      <c r="O27" s="203">
        <v>33.47</v>
      </c>
      <c r="P27" s="203">
        <v>22.29</v>
      </c>
      <c r="Q27" s="203">
        <v>15.1</v>
      </c>
      <c r="R27" s="203">
        <v>28.66</v>
      </c>
      <c r="S27" s="203">
        <v>32.33</v>
      </c>
      <c r="T27" s="203">
        <v>21.38</v>
      </c>
      <c r="U27" s="203">
        <v>19.68</v>
      </c>
      <c r="V27" s="203">
        <v>29.19</v>
      </c>
      <c r="W27" s="203">
        <v>31.91</v>
      </c>
      <c r="X27" s="204">
        <v>17.75</v>
      </c>
      <c r="Y27" s="204">
        <v>17.2</v>
      </c>
      <c r="Z27" s="204">
        <v>25.2</v>
      </c>
      <c r="AA27" s="204">
        <v>37.99</v>
      </c>
      <c r="AB27" s="204">
        <v>24.1</v>
      </c>
      <c r="AC27" s="204">
        <v>27.73</v>
      </c>
      <c r="AD27" s="204">
        <v>35.299999999999997</v>
      </c>
      <c r="AE27" s="204">
        <v>43.72</v>
      </c>
      <c r="AF27" s="204">
        <v>28.61</v>
      </c>
      <c r="AG27" s="204">
        <v>21.58</v>
      </c>
      <c r="AH27" s="204">
        <v>32.97</v>
      </c>
      <c r="AI27" s="204">
        <v>38.01</v>
      </c>
      <c r="AJ27" s="204">
        <v>22.2</v>
      </c>
      <c r="AK27" s="204">
        <v>25.43</v>
      </c>
      <c r="AL27" s="204">
        <v>42.97</v>
      </c>
      <c r="AM27" s="204">
        <v>48.91</v>
      </c>
      <c r="AN27" s="204">
        <v>18.71</v>
      </c>
      <c r="AO27" s="204">
        <v>40.1</v>
      </c>
      <c r="AP27" s="204">
        <v>46.04</v>
      </c>
      <c r="AQ27" s="204">
        <v>47.25</v>
      </c>
      <c r="AR27" s="204">
        <v>30.74</v>
      </c>
      <c r="AS27" s="204">
        <v>40.32</v>
      </c>
    </row>
    <row r="28" spans="1:45" ht="20.149999999999999" customHeight="1" x14ac:dyDescent="0.35">
      <c r="A28" s="46" t="s">
        <v>129</v>
      </c>
      <c r="B28" s="208" t="s">
        <v>268</v>
      </c>
      <c r="C28" s="207">
        <v>1132.5899999999999</v>
      </c>
      <c r="D28" s="207">
        <v>1119.5899999999999</v>
      </c>
      <c r="E28" s="207">
        <v>1115.29</v>
      </c>
      <c r="F28" s="207">
        <v>1145.93</v>
      </c>
      <c r="G28" s="203">
        <v>1097.9000000000001</v>
      </c>
      <c r="H28" s="203">
        <v>1084.6500000000001</v>
      </c>
      <c r="I28" s="203">
        <v>1099.8900000000001</v>
      </c>
      <c r="J28" s="203">
        <v>1097.6400000000001</v>
      </c>
      <c r="K28" s="203">
        <v>1088.32</v>
      </c>
      <c r="L28" s="203">
        <v>1087.45</v>
      </c>
      <c r="M28" s="203">
        <v>1070.03</v>
      </c>
      <c r="N28" s="203">
        <v>1104.8800000000001</v>
      </c>
      <c r="O28" s="203">
        <v>1070.18</v>
      </c>
      <c r="P28" s="203">
        <v>1068.4000000000001</v>
      </c>
      <c r="Q28" s="203">
        <v>1042.6500000000001</v>
      </c>
      <c r="R28" s="203">
        <v>1063.9100000000001</v>
      </c>
      <c r="S28" s="203">
        <v>1050.19</v>
      </c>
      <c r="T28" s="203">
        <v>1017.92</v>
      </c>
      <c r="U28" s="203">
        <v>1008.52</v>
      </c>
      <c r="V28" s="203">
        <v>1029.73</v>
      </c>
      <c r="W28" s="203">
        <v>1025.81</v>
      </c>
      <c r="X28" s="204">
        <v>988.28</v>
      </c>
      <c r="Y28" s="204">
        <v>975.08</v>
      </c>
      <c r="Z28" s="204">
        <v>971.74</v>
      </c>
      <c r="AA28" s="204">
        <v>920.12</v>
      </c>
      <c r="AB28" s="204">
        <v>886.33</v>
      </c>
      <c r="AC28" s="204">
        <v>890.91</v>
      </c>
      <c r="AD28" s="204">
        <v>893.14</v>
      </c>
      <c r="AE28" s="204">
        <v>846.13</v>
      </c>
      <c r="AF28" s="204">
        <v>820.01</v>
      </c>
      <c r="AG28" s="204">
        <v>802.57</v>
      </c>
      <c r="AH28" s="204">
        <v>818.76</v>
      </c>
      <c r="AI28" s="204">
        <v>777.43</v>
      </c>
      <c r="AJ28" s="204">
        <v>748.04</v>
      </c>
      <c r="AK28" s="204">
        <v>744.2</v>
      </c>
      <c r="AL28" s="204">
        <v>760.51</v>
      </c>
      <c r="AM28" s="204">
        <v>745.89</v>
      </c>
      <c r="AN28" s="204">
        <v>723.99</v>
      </c>
      <c r="AO28" s="204">
        <v>711.33</v>
      </c>
      <c r="AP28" s="204">
        <v>730.15</v>
      </c>
      <c r="AQ28" s="204">
        <v>697.43</v>
      </c>
      <c r="AR28" s="204">
        <v>690.21</v>
      </c>
      <c r="AS28" s="204">
        <v>682.8</v>
      </c>
    </row>
    <row r="29" spans="1:45" ht="20.149999999999999" customHeight="1" x14ac:dyDescent="0.35">
      <c r="A29" s="46" t="s">
        <v>130</v>
      </c>
      <c r="B29" s="208" t="s">
        <v>268</v>
      </c>
      <c r="C29" s="207">
        <v>172.13</v>
      </c>
      <c r="D29" s="207">
        <v>178.48</v>
      </c>
      <c r="E29" s="207">
        <v>171.2</v>
      </c>
      <c r="F29" s="207">
        <v>178.86</v>
      </c>
      <c r="G29" s="203">
        <v>171.54</v>
      </c>
      <c r="H29" s="203">
        <v>168.03</v>
      </c>
      <c r="I29" s="203">
        <v>155.56</v>
      </c>
      <c r="J29" s="203">
        <v>167.52</v>
      </c>
      <c r="K29" s="203">
        <v>162.99</v>
      </c>
      <c r="L29" s="203">
        <v>183.09</v>
      </c>
      <c r="M29" s="203">
        <v>164.29</v>
      </c>
      <c r="N29" s="203">
        <v>179.32</v>
      </c>
      <c r="O29" s="203">
        <v>175.56</v>
      </c>
      <c r="P29" s="203">
        <v>204.55</v>
      </c>
      <c r="Q29" s="203">
        <v>189.52</v>
      </c>
      <c r="R29" s="203">
        <v>198.2</v>
      </c>
      <c r="S29" s="203">
        <v>204.54</v>
      </c>
      <c r="T29" s="203">
        <v>211.68</v>
      </c>
      <c r="U29" s="203">
        <v>197.53</v>
      </c>
      <c r="V29" s="203">
        <v>201.73</v>
      </c>
      <c r="W29" s="203">
        <v>218.65</v>
      </c>
      <c r="X29" s="204">
        <v>229.23</v>
      </c>
      <c r="Y29" s="204">
        <v>208.97</v>
      </c>
      <c r="Z29" s="204">
        <v>215.09</v>
      </c>
      <c r="AA29" s="204">
        <v>226.27</v>
      </c>
      <c r="AB29" s="204">
        <v>226.31</v>
      </c>
      <c r="AC29" s="204">
        <v>210.86</v>
      </c>
      <c r="AD29" s="204">
        <v>222.67</v>
      </c>
      <c r="AE29" s="204">
        <v>223.65</v>
      </c>
      <c r="AF29" s="204">
        <v>240.35</v>
      </c>
      <c r="AG29" s="204">
        <v>208.76</v>
      </c>
      <c r="AH29" s="204">
        <v>239.38</v>
      </c>
      <c r="AI29" s="204">
        <v>242.34</v>
      </c>
      <c r="AJ29" s="204">
        <v>250.59</v>
      </c>
      <c r="AK29" s="204">
        <v>235.62</v>
      </c>
      <c r="AL29" s="204">
        <v>242.11</v>
      </c>
      <c r="AM29" s="204">
        <v>247.79</v>
      </c>
      <c r="AN29" s="204">
        <v>256.17</v>
      </c>
      <c r="AO29" s="204">
        <v>232.78</v>
      </c>
      <c r="AP29" s="204">
        <v>247.57</v>
      </c>
      <c r="AQ29" s="204">
        <v>242.92</v>
      </c>
      <c r="AR29" s="204">
        <v>253.35</v>
      </c>
      <c r="AS29" s="204">
        <v>227.76</v>
      </c>
    </row>
    <row r="30" spans="1:45" ht="20.149999999999999" customHeight="1" x14ac:dyDescent="0.35">
      <c r="A30" s="46" t="s">
        <v>275</v>
      </c>
      <c r="B30" s="208" t="s">
        <v>268</v>
      </c>
      <c r="C30" s="207">
        <v>1557.15</v>
      </c>
      <c r="D30" s="207">
        <v>1358.07</v>
      </c>
      <c r="E30" s="207">
        <v>1546.15</v>
      </c>
      <c r="F30" s="207">
        <v>1651.99</v>
      </c>
      <c r="G30" s="203">
        <v>2080.04</v>
      </c>
      <c r="H30" s="203">
        <v>1239.92</v>
      </c>
      <c r="I30" s="203">
        <v>1754.51</v>
      </c>
      <c r="J30" s="203">
        <v>2438.1999999999998</v>
      </c>
      <c r="K30" s="203">
        <v>2419.64</v>
      </c>
      <c r="L30" s="203">
        <v>3275.65</v>
      </c>
      <c r="M30" s="203">
        <v>2668.34</v>
      </c>
      <c r="N30" s="203">
        <v>2566.81</v>
      </c>
      <c r="O30" s="203">
        <v>2758.02</v>
      </c>
      <c r="P30" s="203">
        <v>3520.17</v>
      </c>
      <c r="Q30" s="203">
        <v>4098.83</v>
      </c>
      <c r="R30" s="203">
        <v>4768.1099999999997</v>
      </c>
      <c r="S30" s="203">
        <v>5024.6099999999997</v>
      </c>
      <c r="T30" s="203">
        <v>5072.6899999999996</v>
      </c>
      <c r="U30" s="203">
        <v>5128.67</v>
      </c>
      <c r="V30" s="203">
        <v>6221.2</v>
      </c>
      <c r="W30" s="203">
        <v>6482.81</v>
      </c>
      <c r="X30" s="204">
        <v>5773.16</v>
      </c>
      <c r="Y30" s="204">
        <v>4283.16</v>
      </c>
      <c r="Z30" s="204">
        <v>5597.66</v>
      </c>
      <c r="AA30" s="204">
        <v>6799.67</v>
      </c>
      <c r="AB30" s="204">
        <v>5748.95</v>
      </c>
      <c r="AC30" s="204">
        <v>5687.2</v>
      </c>
      <c r="AD30" s="204">
        <v>5213.12</v>
      </c>
      <c r="AE30" s="204">
        <v>5608</v>
      </c>
      <c r="AF30" s="204">
        <v>6590.43</v>
      </c>
      <c r="AG30" s="204">
        <v>6870.5</v>
      </c>
      <c r="AH30" s="204">
        <v>7739.65</v>
      </c>
      <c r="AI30" s="204">
        <v>6822.76</v>
      </c>
      <c r="AJ30" s="204">
        <v>7016.69</v>
      </c>
      <c r="AK30" s="204">
        <v>6956.18</v>
      </c>
      <c r="AL30" s="204">
        <v>8162.96</v>
      </c>
      <c r="AM30" s="204">
        <v>8191.14</v>
      </c>
      <c r="AN30" s="204">
        <v>7786.42</v>
      </c>
      <c r="AO30" s="204">
        <v>7033.84</v>
      </c>
      <c r="AP30" s="204">
        <v>7756.06</v>
      </c>
      <c r="AQ30" s="204">
        <v>8234.51</v>
      </c>
      <c r="AR30" s="204">
        <v>7657.06</v>
      </c>
      <c r="AS30" s="344">
        <v>7182.36</v>
      </c>
    </row>
    <row r="31" spans="1:45" s="44" customFormat="1" ht="20.149999999999999" customHeight="1" x14ac:dyDescent="0.35">
      <c r="A31" s="47" t="s">
        <v>106</v>
      </c>
      <c r="B31" s="209" t="s">
        <v>268</v>
      </c>
      <c r="C31" s="210">
        <v>4123.45</v>
      </c>
      <c r="D31" s="210">
        <v>4079.18</v>
      </c>
      <c r="E31" s="210">
        <v>4256.08</v>
      </c>
      <c r="F31" s="210">
        <v>5410.47</v>
      </c>
      <c r="G31" s="210">
        <v>5361.24</v>
      </c>
      <c r="H31" s="210">
        <v>4853.78</v>
      </c>
      <c r="I31" s="210">
        <v>5512.77</v>
      </c>
      <c r="J31" s="210">
        <v>7179.54</v>
      </c>
      <c r="K31" s="210">
        <v>7208.76</v>
      </c>
      <c r="L31" s="210">
        <v>8437.27</v>
      </c>
      <c r="M31" s="210">
        <v>7066.51</v>
      </c>
      <c r="N31" s="210">
        <v>9355.16</v>
      </c>
      <c r="O31" s="210">
        <v>10090.219999999999</v>
      </c>
      <c r="P31" s="210">
        <v>8735.17</v>
      </c>
      <c r="Q31" s="210">
        <v>9413.2999999999993</v>
      </c>
      <c r="R31" s="210">
        <v>12159.36</v>
      </c>
      <c r="S31" s="210">
        <v>13052.16</v>
      </c>
      <c r="T31" s="210">
        <v>13355.19</v>
      </c>
      <c r="U31" s="210">
        <v>12607.79</v>
      </c>
      <c r="V31" s="210">
        <v>15170.09</v>
      </c>
      <c r="W31" s="210">
        <v>15308.63</v>
      </c>
      <c r="X31" s="210">
        <v>14303.33</v>
      </c>
      <c r="Y31" s="210">
        <v>13073.72</v>
      </c>
      <c r="Z31" s="210">
        <v>13188.5</v>
      </c>
      <c r="AA31" s="210">
        <v>15659.56</v>
      </c>
      <c r="AB31" s="210">
        <v>15861.31</v>
      </c>
      <c r="AC31" s="210">
        <v>15049.54</v>
      </c>
      <c r="AD31" s="210">
        <v>16632.14</v>
      </c>
      <c r="AE31" s="210">
        <f>SUM(AE23:AE30)</f>
        <v>17385.309999999998</v>
      </c>
      <c r="AF31" s="210">
        <f>SUM(AF23:AF30)</f>
        <v>17381.64</v>
      </c>
      <c r="AG31" s="210">
        <f>SUM(AG23:AG30)</f>
        <v>17437.309999999998</v>
      </c>
      <c r="AH31" s="210">
        <f>SUM(AH23:AH30)</f>
        <v>20012.349999999999</v>
      </c>
      <c r="AI31" s="210">
        <f>SUM(AI23:AI30)</f>
        <v>18920.84</v>
      </c>
      <c r="AJ31" s="210">
        <f t="shared" ref="AJ31:AS31" si="2">SUM(AJ23:AJ30)</f>
        <v>18229.060000000001</v>
      </c>
      <c r="AK31" s="210">
        <f t="shared" si="2"/>
        <v>19432.57</v>
      </c>
      <c r="AL31" s="210">
        <f t="shared" si="2"/>
        <v>21074.98</v>
      </c>
      <c r="AM31" s="210">
        <f t="shared" si="2"/>
        <v>25474.06</v>
      </c>
      <c r="AN31" s="210">
        <f t="shared" si="2"/>
        <v>21219.8</v>
      </c>
      <c r="AO31" s="210">
        <f t="shared" si="2"/>
        <v>20151.940000000002</v>
      </c>
      <c r="AP31" s="210">
        <f t="shared" si="2"/>
        <v>22470.12</v>
      </c>
      <c r="AQ31" s="210">
        <f t="shared" si="2"/>
        <v>22493.870000000003</v>
      </c>
      <c r="AR31" s="210">
        <f t="shared" si="2"/>
        <v>19257.66</v>
      </c>
      <c r="AS31" s="210">
        <f t="shared" si="2"/>
        <v>18071.71</v>
      </c>
    </row>
    <row r="32" spans="1:45" ht="20.149999999999999" customHeight="1" x14ac:dyDescent="0.35">
      <c r="W32" s="45"/>
      <c r="X32" s="45"/>
      <c r="Y32" s="45"/>
      <c r="Z32" s="45"/>
      <c r="AA32" s="45"/>
      <c r="AB32" s="45"/>
      <c r="AC32" s="45"/>
      <c r="AD32" s="45"/>
      <c r="AE32" s="45"/>
      <c r="AF32" s="45"/>
      <c r="AG32" s="45"/>
      <c r="AH32" s="45"/>
      <c r="AI32" s="45"/>
      <c r="AJ32" s="45"/>
      <c r="AK32" s="45"/>
      <c r="AL32" s="45"/>
    </row>
    <row r="33" spans="1:45" ht="45" customHeight="1" x14ac:dyDescent="0.35">
      <c r="A33" s="86" t="s">
        <v>280</v>
      </c>
      <c r="B33" s="64" t="s">
        <v>156</v>
      </c>
      <c r="C33" s="64" t="s">
        <v>157</v>
      </c>
      <c r="D33" s="64" t="s">
        <v>158</v>
      </c>
      <c r="E33" s="64" t="s">
        <v>159</v>
      </c>
      <c r="F33" s="64" t="s">
        <v>160</v>
      </c>
      <c r="G33" s="64" t="s">
        <v>161</v>
      </c>
      <c r="H33" s="64" t="s">
        <v>162</v>
      </c>
      <c r="I33" s="64" t="s">
        <v>163</v>
      </c>
      <c r="J33" s="64" t="s">
        <v>164</v>
      </c>
      <c r="K33" s="64" t="s">
        <v>165</v>
      </c>
      <c r="L33" s="64" t="s">
        <v>166</v>
      </c>
      <c r="M33" s="64" t="s">
        <v>167</v>
      </c>
      <c r="N33" s="64" t="s">
        <v>168</v>
      </c>
      <c r="O33" s="64" t="s">
        <v>169</v>
      </c>
      <c r="P33" s="64" t="s">
        <v>170</v>
      </c>
      <c r="Q33" s="64" t="s">
        <v>171</v>
      </c>
      <c r="R33" s="64" t="s">
        <v>172</v>
      </c>
      <c r="S33" s="64" t="s">
        <v>173</v>
      </c>
      <c r="T33" s="64" t="s">
        <v>174</v>
      </c>
      <c r="U33" s="64" t="s">
        <v>175</v>
      </c>
      <c r="V33" s="64" t="s">
        <v>176</v>
      </c>
      <c r="W33" s="64" t="s">
        <v>177</v>
      </c>
      <c r="X33" s="64" t="s">
        <v>178</v>
      </c>
      <c r="Y33" s="64" t="s">
        <v>179</v>
      </c>
      <c r="Z33" s="64" t="s">
        <v>180</v>
      </c>
      <c r="AA33" s="64" t="s">
        <v>181</v>
      </c>
      <c r="AB33" s="64" t="s">
        <v>182</v>
      </c>
      <c r="AC33" s="64" t="s">
        <v>183</v>
      </c>
      <c r="AD33" s="64" t="s">
        <v>184</v>
      </c>
      <c r="AE33" s="64" t="s">
        <v>185</v>
      </c>
      <c r="AF33" s="64" t="s">
        <v>186</v>
      </c>
      <c r="AG33" s="64" t="s">
        <v>187</v>
      </c>
      <c r="AH33" s="64" t="s">
        <v>188</v>
      </c>
      <c r="AI33" s="64" t="s">
        <v>189</v>
      </c>
      <c r="AJ33" s="64" t="s">
        <v>190</v>
      </c>
      <c r="AK33" s="64" t="s">
        <v>191</v>
      </c>
      <c r="AL33" s="64" t="s">
        <v>192</v>
      </c>
      <c r="AM33" s="64" t="s">
        <v>193</v>
      </c>
      <c r="AN33" s="64" t="s">
        <v>194</v>
      </c>
      <c r="AO33" s="64" t="s">
        <v>195</v>
      </c>
      <c r="AP33" s="64" t="s">
        <v>196</v>
      </c>
      <c r="AQ33" s="64" t="s">
        <v>197</v>
      </c>
      <c r="AR33" s="64" t="s">
        <v>198</v>
      </c>
      <c r="AS33" s="309" t="s">
        <v>338</v>
      </c>
    </row>
    <row r="34" spans="1:45" ht="20.149999999999999" customHeight="1" x14ac:dyDescent="0.35">
      <c r="A34" s="41" t="s">
        <v>4</v>
      </c>
      <c r="B34" s="87" t="s">
        <v>268</v>
      </c>
      <c r="C34" s="43">
        <f>100000*C23/(AVERAGE(B8:C8)*24*Calculation_HIDE!C$71)</f>
        <v>23.839671603806046</v>
      </c>
      <c r="D34" s="43">
        <f>100000*D23/(AVERAGE(C8:D8)*24*Calculation_HIDE!D$71)</f>
        <v>23.686920038149825</v>
      </c>
      <c r="E34" s="43">
        <f>100000*E23/(AVERAGE(D8:E8)*24*Calculation_HIDE!E$71)</f>
        <v>19.497090062020167</v>
      </c>
      <c r="F34" s="43">
        <f>100000*F23/(AVERAGE(E8:F8)*24*Calculation_HIDE!F$71)</f>
        <v>36.579293683605414</v>
      </c>
      <c r="G34" s="43">
        <f>100000*G23/(AVERAGE(F8:G8)*24*Calculation_HIDE!G$71)</f>
        <v>26.236069614354122</v>
      </c>
      <c r="H34" s="43">
        <f>100000*H23/(AVERAGE(G8:H8)*24*Calculation_HIDE!H$71)</f>
        <v>21.554988422213395</v>
      </c>
      <c r="I34" s="43">
        <f>100000*I23/(AVERAGE(H8:I8)*24*Calculation_HIDE!I$71)</f>
        <v>19.622732885506</v>
      </c>
      <c r="J34" s="43">
        <f>100000*J23/(AVERAGE(I8:J8)*24*Calculation_HIDE!J$71)</f>
        <v>29.760337630145745</v>
      </c>
      <c r="K34" s="43">
        <f>100000*K23/(AVERAGE(J8:K8)*24*Calculation_HIDE!K$71)</f>
        <v>28.079406781614644</v>
      </c>
      <c r="L34" s="43">
        <f>100000*L23/(AVERAGE(K8:L8)*24*Calculation_HIDE!L$71)</f>
        <v>25.892134196997059</v>
      </c>
      <c r="M34" s="43">
        <f>100000*M23/(AVERAGE(L8:M8)*24*Calculation_HIDE!M$71)</f>
        <v>16.026440375929113</v>
      </c>
      <c r="N34" s="43">
        <f>100000*N23/(AVERAGE(M8:N8)*24*Calculation_HIDE!N$71)</f>
        <v>36.571885730543087</v>
      </c>
      <c r="O34" s="43">
        <f>100000*O23/(AVERAGE(N8:O8)*24*Calculation_HIDE!O$71)</f>
        <v>40.326391888996277</v>
      </c>
      <c r="P34" s="43">
        <f>100000*P23/(AVERAGE(O8:P8)*24*Calculation_HIDE!P$71)</f>
        <v>16.968921339878634</v>
      </c>
      <c r="Q34" s="43">
        <f>100000*Q23/(AVERAGE(P8:Q8)*24*Calculation_HIDE!Q$71)</f>
        <v>16.076948395055446</v>
      </c>
      <c r="R34" s="43">
        <f>100000*R23/(AVERAGE(Q8:R8)*24*Calculation_HIDE!R$71)</f>
        <v>33.623577064908496</v>
      </c>
      <c r="S34" s="43">
        <f>100000*S23/(AVERAGE(R8:S8)*24*Calculation_HIDE!S$71)</f>
        <v>38.266387831333169</v>
      </c>
      <c r="T34" s="43">
        <f>100000*T23/(AVERAGE(S8:T8)*24*Calculation_HIDE!T$71)</f>
        <v>24.991809865613099</v>
      </c>
      <c r="U34" s="43">
        <f>100000*U23/(AVERAGE(T8:U8)*24*Calculation_HIDE!U$71)</f>
        <v>18.51691770173937</v>
      </c>
      <c r="V34" s="43">
        <f>100000*V23/(AVERAGE(U8:V8)*24*Calculation_HIDE!V$71)</f>
        <v>39.053814855842688</v>
      </c>
      <c r="W34" s="43">
        <f>100000*W23/(AVERAGE(V8:W8)*24*Calculation_HIDE!W$71)</f>
        <v>34.843375476829657</v>
      </c>
      <c r="X34" s="43">
        <f>100000*X23/(AVERAGE(W8:X8)*24*Calculation_HIDE!X$71)</f>
        <v>20.007547537371085</v>
      </c>
      <c r="Y34" s="43">
        <f>100000*Y23/(AVERAGE(X8:Y8)*24*Calculation_HIDE!Y$71)</f>
        <v>21.958357597016303</v>
      </c>
      <c r="Z34" s="43">
        <f>100000*Z23/(AVERAGE(Y8:Z8)*24*Calculation_HIDE!Z$71)</f>
        <v>23.875702862144603</v>
      </c>
      <c r="AA34" s="43">
        <f>100000*AA23/(AVERAGE(Z8:AA8)*24*Calculation_HIDE!AA$71)</f>
        <v>30.565368146435684</v>
      </c>
      <c r="AB34" s="43">
        <f>100000*AB23/(AVERAGE(AA8:AB8)*24*Calculation_HIDE!AB$71)</f>
        <v>23.211662141979183</v>
      </c>
      <c r="AC34" s="43">
        <f>100000*AC23/(AVERAGE(AB8:AC8)*24*Calculation_HIDE!AC$71)</f>
        <v>20.359497447389018</v>
      </c>
      <c r="AD34" s="43">
        <f>100000*AD23/(AVERAGE(AC8:AD8)*24*Calculation_HIDE!AD$71)</f>
        <v>34.985024772355835</v>
      </c>
      <c r="AE34" s="43">
        <f>100000*AE23/(AVERAGE(AD8:AE8)*24*Calculation_HIDE!AE$71)</f>
        <v>34.960953270603277</v>
      </c>
      <c r="AF34" s="43">
        <f>100000*AF23/(AVERAGE(AE8:AF8)*24*Calculation_HIDE!AF$71)</f>
        <v>19.113929416376084</v>
      </c>
      <c r="AG34" s="43">
        <f>100000*AG23/(AVERAGE(AF8:AG8)*24*Calculation_HIDE!AG$71)</f>
        <v>18.193104208412855</v>
      </c>
      <c r="AH34" s="43">
        <f>100000*AH23/(AVERAGE(AG8:AH8)*24*Calculation_HIDE!AH$71)</f>
        <v>31.236700855492455</v>
      </c>
      <c r="AI34" s="43">
        <f>100000*AI23/(AVERAGE(AH8:AI8)*24*Calculation_HIDE!AI$71)</f>
        <v>33.360638629805727</v>
      </c>
      <c r="AJ34" s="43">
        <f>100000*AJ23/(AVERAGE(AI8:AJ8)*24*Calculation_HIDE!AJ$71)</f>
        <v>19.808364285039818</v>
      </c>
      <c r="AK34" s="43">
        <f>100000*AK23/(AVERAGE(AJ8:AK8)*24*Calculation_HIDE!AK$71)</f>
        <v>22.603308549455058</v>
      </c>
      <c r="AL34" s="43">
        <f>100000*AL23/(AVERAGE(AK8:AL8)*24*Calculation_HIDE!AL$71)</f>
        <v>29.781073699025534</v>
      </c>
      <c r="AM34" s="43">
        <f>100000*AM23/(AVERAGE(AL8:AM8)*24*Calculation_HIDE!AM$71)</f>
        <v>44.686242168919129</v>
      </c>
      <c r="AN34" s="43">
        <f>100000*AN23/(AVERAGE(AM8:AN8)*24*Calculation_HIDE!AN$71)</f>
        <v>21.338267598450511</v>
      </c>
      <c r="AO34" s="43">
        <f>100000*AO23/(AVERAGE(AN8:AO8)*24*Calculation_HIDE!AO$71)</f>
        <v>22.972022892339119</v>
      </c>
      <c r="AP34" s="43">
        <f>100000*AP23/(AVERAGE(AO8:AP8)*24*Calculation_HIDE!AP$71)</f>
        <v>32.996711930710369</v>
      </c>
      <c r="AQ34" s="43">
        <v>32.69</v>
      </c>
      <c r="AR34" s="43">
        <v>16.52</v>
      </c>
      <c r="AS34" s="43">
        <v>14.53</v>
      </c>
    </row>
    <row r="35" spans="1:45" ht="20.149999999999999" customHeight="1" x14ac:dyDescent="0.35">
      <c r="A35" s="41" t="s">
        <v>23</v>
      </c>
      <c r="B35" s="87" t="s">
        <v>268</v>
      </c>
      <c r="C35" s="43">
        <f>IFERROR(100000*C24/(AVERAGE(B9:C9)*24*Calculation_HIDE!C$71),"-")</f>
        <v>34.213816401989732</v>
      </c>
      <c r="D35" s="43">
        <f>IFERROR(100000*D24/(AVERAGE(C9:D9)*24*Calculation_HIDE!D$71),"-")</f>
        <v>34.774679069109816</v>
      </c>
      <c r="E35" s="43">
        <f>IFERROR(100000*E24/(AVERAGE(D9:E9)*24*Calculation_HIDE!E$71),"-")</f>
        <v>32.123788052700299</v>
      </c>
      <c r="F35" s="43">
        <f>IFERROR(100000*F24/(AVERAGE(E9:F9)*24*Calculation_HIDE!F$71),"-")</f>
        <v>49.762560859502599</v>
      </c>
      <c r="G35" s="43">
        <f>IFERROR(100000*G24/(AVERAGE(F9:G9)*24*Calculation_HIDE!G$71),"-")</f>
        <v>33.606163574899618</v>
      </c>
      <c r="H35" s="43">
        <f>IFERROR(100000*H24/(AVERAGE(G9:H9)*24*Calculation_HIDE!H$71),"-")</f>
        <v>32.538229146845097</v>
      </c>
      <c r="I35" s="43">
        <f>IFERROR(100000*I24/(AVERAGE(H9:I9)*24*Calculation_HIDE!I$71),"-")</f>
        <v>29.570555915305896</v>
      </c>
      <c r="J35" s="43">
        <f>IFERROR(100000*J24/(AVERAGE(I9:J9)*24*Calculation_HIDE!J$71),"-")</f>
        <v>44.341230299271004</v>
      </c>
      <c r="K35" s="43">
        <f>IFERROR(100000*K24/(AVERAGE(J9:K9)*24*Calculation_HIDE!K$71),"-")</f>
        <v>41.004664009878098</v>
      </c>
      <c r="L35" s="43">
        <f>IFERROR(100000*L24/(AVERAGE(K9:L9)*24*Calculation_HIDE!L$71),"-")</f>
        <v>34.714204757446268</v>
      </c>
      <c r="M35" s="43">
        <f>IFERROR(100000*M24/(AVERAGE(L9:M9)*24*Calculation_HIDE!M$71),"-")</f>
        <v>24.783512810743684</v>
      </c>
      <c r="N35" s="43">
        <f>IFERROR(100000*N24/(AVERAGE(M9:N9)*24*Calculation_HIDE!N$71),"-")</f>
        <v>51.006404766826456</v>
      </c>
      <c r="O35" s="43">
        <f>IFERROR(100000*O24/(AVERAGE(N9:O9)*24*Calculation_HIDE!O$71),"-")</f>
        <v>55.67738791423001</v>
      </c>
      <c r="P35" s="43">
        <f>IFERROR(100000*P24/(AVERAGE(O9:P9)*24*Calculation_HIDE!P$71),"-")</f>
        <v>24.734390415707676</v>
      </c>
      <c r="Q35" s="43">
        <f>IFERROR(100000*Q24/(AVERAGE(P9:Q9)*24*Calculation_HIDE!Q$71),"-")</f>
        <v>24.265298044453925</v>
      </c>
      <c r="R35" s="43">
        <f>IFERROR(100000*R24/(AVERAGE(Q9:R9)*24*Calculation_HIDE!R$71),"-")</f>
        <v>49.200423174283081</v>
      </c>
      <c r="S35" s="43">
        <f>IFERROR(100000*S24/(AVERAGE(R9:S9)*24*Calculation_HIDE!S$71),"-")</f>
        <v>49.858705117629327</v>
      </c>
      <c r="T35" s="43">
        <f>IFERROR(100000*T24/(AVERAGE(S9:T9)*24*Calculation_HIDE!T$71),"-")</f>
        <v>34.822883326960834</v>
      </c>
      <c r="U35" s="43">
        <f>IFERROR(100000*U24/(AVERAGE(T9:U9)*24*Calculation_HIDE!U$71),"-")</f>
        <v>31.774874023233771</v>
      </c>
      <c r="V35" s="43">
        <f>IFERROR(100000*V24/(AVERAGE(U9:V9)*24*Calculation_HIDE!V$71),"-")</f>
        <v>53.289186626858097</v>
      </c>
      <c r="W35" s="43">
        <f>IFERROR(100000*W24/(AVERAGE(V9:W9)*24*Calculation_HIDE!W$71),"-")</f>
        <v>48.032758107746446</v>
      </c>
      <c r="X35" s="43">
        <f>IFERROR(100000*X24/(AVERAGE(W9:X9)*24*Calculation_HIDE!X$71),"-")</f>
        <v>30.560803613671844</v>
      </c>
      <c r="Y35" s="43">
        <f>IFERROR(100000*Y24/(AVERAGE(X9:Y9)*24*Calculation_HIDE!Y$71),"-")</f>
        <v>32.380597217983336</v>
      </c>
      <c r="Z35" s="43">
        <f>IFERROR(100000*Z24/(AVERAGE(Y9:Z9)*24*Calculation_HIDE!Z$71),"-")</f>
        <v>39.389073574503463</v>
      </c>
      <c r="AA35" s="43">
        <f>IFERROR(100000*AA24/(AVERAGE(Z9:AA9)*24*Calculation_HIDE!AA$71),"-")</f>
        <v>44.787634217936706</v>
      </c>
      <c r="AB35" s="43">
        <f>IFERROR(100000*AB24/(AVERAGE(AA9:AB9)*24*Calculation_HIDE!AB$71),"-")</f>
        <v>33.531047090058692</v>
      </c>
      <c r="AC35" s="43">
        <f>IFERROR(100000*AC24/(AVERAGE(AB9:AC9)*24*Calculation_HIDE!AC$71),"-")</f>
        <v>30.969508513892578</v>
      </c>
      <c r="AD35" s="43">
        <f>IFERROR(100000*AD24/(AVERAGE(AC9:AD9)*24*Calculation_HIDE!AD$71),"-")</f>
        <v>54.737644269151446</v>
      </c>
      <c r="AE35" s="43">
        <f>IFERROR(100000*AE24/(AVERAGE(AD9:AE9)*24*Calculation_HIDE!AE$71),"-")</f>
        <v>49.530634210527843</v>
      </c>
      <c r="AF35" s="43">
        <f>IFERROR(100000*AF24/(AVERAGE(AE9:AF9)*24*Calculation_HIDE!AF$71),"-")</f>
        <v>28.171486251075237</v>
      </c>
      <c r="AG35" s="43">
        <f>IFERROR(100000*AG24/(AVERAGE(AF9:AG9)*24*Calculation_HIDE!AG$71),"-")</f>
        <v>28.989923479115561</v>
      </c>
      <c r="AH35" s="43">
        <f>IFERROR(100000*AH24/(AVERAGE(AG9:AH9)*24*Calculation_HIDE!AH$71),"-")</f>
        <v>51.278209334233878</v>
      </c>
      <c r="AI35" s="43">
        <f>IFERROR(100000*AI24/(AVERAGE(AH9:AI9)*24*Calculation_HIDE!AI$71),"-")</f>
        <v>47.57324488667772</v>
      </c>
      <c r="AJ35" s="43">
        <f>IFERROR(100000*AJ24/(AVERAGE(AI9:AJ9)*24*Calculation_HIDE!AJ$71),"-")</f>
        <v>30.273597629936837</v>
      </c>
      <c r="AK35" s="43">
        <f>IFERROR(100000*AK24/(AVERAGE(AJ9:AK9)*24*Calculation_HIDE!AK$71),"-")</f>
        <v>34.818786499846304</v>
      </c>
      <c r="AL35" s="43">
        <f>IFERROR(100000*AL24/(AVERAGE(AK9:AL9)*24*Calculation_HIDE!AL$71),"-")</f>
        <v>47.841969985066761</v>
      </c>
      <c r="AM35" s="43">
        <f>IFERROR(100000*AM24/(AVERAGE(AL9:AM9)*24*Calculation_HIDE!AM$71),"-")</f>
        <v>61.877163759767363</v>
      </c>
      <c r="AN35" s="43">
        <f>IFERROR(100000*AN24/(AVERAGE(AM9:AN9)*24*Calculation_HIDE!AN$71),"-")</f>
        <v>33.102511830355752</v>
      </c>
      <c r="AO35" s="43">
        <f>IFERROR(100000*AO24/(AVERAGE(AN9:AO9)*24*Calculation_HIDE!AO$71),"-")</f>
        <v>35.554038018601844</v>
      </c>
      <c r="AP35" s="43">
        <f>IFERROR(100000*AP24/(AVERAGE(AO9:AP9)*24*Calculation_HIDE!AP$71),"-")</f>
        <v>53.562554477894771</v>
      </c>
      <c r="AQ35" s="43">
        <v>50.72</v>
      </c>
      <c r="AR35" s="43">
        <v>27.5</v>
      </c>
      <c r="AS35" s="43">
        <v>26.23</v>
      </c>
    </row>
    <row r="36" spans="1:45" ht="20.149999999999999" customHeight="1" x14ac:dyDescent="0.35">
      <c r="A36" s="46" t="s">
        <v>27</v>
      </c>
      <c r="B36" s="87" t="s">
        <v>268</v>
      </c>
      <c r="C36" s="43">
        <f>100000*C27/(AVERAGE(B12:C13)*2*24*Calculation_HIDE!C$71)</f>
        <v>35.835030690997776</v>
      </c>
      <c r="D36" s="43">
        <f>100000*D27/(AVERAGE(C12:D13)*2*24*Calculation_HIDE!D$71)</f>
        <v>23.35997335997336</v>
      </c>
      <c r="E36" s="43">
        <f>100000*E27/(AVERAGE(D12:E13)*2*24*Calculation_HIDE!E$71)</f>
        <v>25.318203788523952</v>
      </c>
      <c r="F36" s="43">
        <f>100000*F27/(AVERAGE(E12:F13)*2*24*Calculation_HIDE!F$71)</f>
        <v>35.1753797200885</v>
      </c>
      <c r="G36" s="43">
        <f>100000*G27/(AVERAGE(F12:G13)*2*24*Calculation_HIDE!G$71)</f>
        <v>35.947815317442824</v>
      </c>
      <c r="H36" s="43">
        <f>100000*H27/(AVERAGE(G12:H13)*2*24*Calculation_HIDE!H$71)</f>
        <v>28.691103666277449</v>
      </c>
      <c r="I36" s="43">
        <f>100000*I27/(AVERAGE(H12:I13)*2*24*Calculation_HIDE!I$71)</f>
        <v>30.856662326388893</v>
      </c>
      <c r="J36" s="43">
        <f>100000*J27/(AVERAGE(I12:J13)*2*24*Calculation_HIDE!J$71)</f>
        <v>39.495781681643905</v>
      </c>
      <c r="K36" s="43">
        <f>100000*K27/(AVERAGE(J12:K13)*2*24*Calculation_HIDE!K$71)</f>
        <v>36.541558280688719</v>
      </c>
      <c r="L36" s="43">
        <f>100000*L27/(AVERAGE(K12:L13)*2*24*Calculation_HIDE!L$71)</f>
        <v>24.724985205541632</v>
      </c>
      <c r="M36" s="43">
        <f>100000*M27/(AVERAGE(L12:M13)*2*24*Calculation_HIDE!M$71)</f>
        <v>20.469509799245493</v>
      </c>
      <c r="N36" s="43">
        <f>100000*N27/(AVERAGE(M12:N13)*2*24*Calculation_HIDE!N$71)</f>
        <v>36.164129249073454</v>
      </c>
      <c r="O36" s="43">
        <f>100000*O27/(AVERAGE(N12:O13)*2*24*Calculation_HIDE!O$71)</f>
        <v>48.07747555187828</v>
      </c>
      <c r="P36" s="43">
        <f>100000*P27/(AVERAGE(O12:P13)*2*24*Calculation_HIDE!P$71)</f>
        <v>31.636838053453051</v>
      </c>
      <c r="Q36" s="43">
        <f>100000*Q27/(AVERAGE(P12:Q13)*2*24*Calculation_HIDE!Q$71)</f>
        <v>20.936072603526796</v>
      </c>
      <c r="R36" s="43">
        <f>100000*R27/(AVERAGE(Q12:R13)*2*24*Calculation_HIDE!R$71)</f>
        <v>39.008482235215979</v>
      </c>
      <c r="S36" s="43">
        <f>100000*S27/(AVERAGE(R12:S13)*2*24*Calculation_HIDE!S$71)</f>
        <v>44.486825955097615</v>
      </c>
      <c r="T36" s="43">
        <f>100000*T27/(AVERAGE(S12:T13)*2*24*Calculation_HIDE!T$71)</f>
        <v>28.712061268154539</v>
      </c>
      <c r="U36" s="43">
        <f>100000*U27/(AVERAGE(T12:U13)*2*24*Calculation_HIDE!U$71)</f>
        <v>25.593807547052027</v>
      </c>
      <c r="V36" s="43">
        <f>100000*V27/(AVERAGE(U12:V13)*2*24*Calculation_HIDE!V$71)</f>
        <v>37.429526318381008</v>
      </c>
      <c r="W36" s="43">
        <f>100000*W27/(AVERAGE(V12:W13)*2*24*Calculation_HIDE!W$71)</f>
        <v>41.894783830267698</v>
      </c>
      <c r="X36" s="43">
        <f>100000*X27/(AVERAGE(W12:X13)*2*24*Calculation_HIDE!X$71)</f>
        <v>23.639585157909771</v>
      </c>
      <c r="Y36" s="43">
        <f>100000*Y27/(AVERAGE(X12:Y13)*2*24*Calculation_HIDE!Y$71)</f>
        <v>22.413624147500414</v>
      </c>
      <c r="Z36" s="43">
        <f>100000*Z27/(AVERAGE(Y12:Z13)*2*24*Calculation_HIDE!Z$71)</f>
        <v>32.488025841903983</v>
      </c>
      <c r="AA36" s="43">
        <f>100000*AA27/(AVERAGE(Z12:AA13)*2*24*Calculation_HIDE!AA$71)</f>
        <v>46.3023903197656</v>
      </c>
      <c r="AB36" s="43">
        <f>100000*AB27/(AVERAGE(AA12:AB13)*2*24*Calculation_HIDE!AB$71)</f>
        <v>26.989845994370878</v>
      </c>
      <c r="AC36" s="43">
        <f>100000*AC27/(AVERAGE(AB12:AC13)*2*24*Calculation_HIDE!AC$71)</f>
        <v>30.15336569410373</v>
      </c>
      <c r="AD36" s="43">
        <f>100000*AD27/(AVERAGE(AC12:AD13)*2*24*Calculation_HIDE!AD$71)</f>
        <v>37.732638283171369</v>
      </c>
      <c r="AE36" s="43">
        <f>100000*AE27/(AVERAGE(AD12:AE13)*2*24*Calculation_HIDE!AE$71)</f>
        <v>46.9568280727079</v>
      </c>
      <c r="AF36" s="43">
        <f>100000*AF27/(AVERAGE(AE12:AF13)*2*24*Calculation_HIDE!AF$71)</f>
        <v>29.870748716946416</v>
      </c>
      <c r="AG36" s="43">
        <f>100000*AG27/(AVERAGE(AF12:AG13)*2*24*Calculation_HIDE!AG$71)</f>
        <v>22.278437940819881</v>
      </c>
      <c r="AH36" s="43">
        <f>100000*AH27/(AVERAGE(AG12:AH13)*2*24*Calculation_HIDE!AH$71)</f>
        <v>34.037075945728986</v>
      </c>
      <c r="AI36" s="43">
        <f>100000*AI27/(AVERAGE(AH12:AI13)*2*24*Calculation_HIDE!AI$71)</f>
        <v>40.167135864465237</v>
      </c>
      <c r="AJ36" s="43">
        <f>100000*AJ27/(AVERAGE(AI12:AJ13)*2*24*Calculation_HIDE!AJ$71)</f>
        <v>23.233908948194664</v>
      </c>
      <c r="AK36" s="43">
        <f>100000*AK27/(AVERAGE(AJ12:AK13)*2*24*Calculation_HIDE!AK$71)</f>
        <v>26.32505175983437</v>
      </c>
      <c r="AL36" s="43">
        <f>100000*AL27/(AVERAGE(AK12:AL13)*2*24*Calculation_HIDE!AL$71)</f>
        <v>44.4824016563147</v>
      </c>
      <c r="AM36" s="43">
        <f>100000*AM27/(AVERAGE(AL12:AM13)*2*24*Calculation_HIDE!AM$71)</f>
        <v>51.094429944532614</v>
      </c>
      <c r="AN36" s="43">
        <f>100000*AN27/(AVERAGE(AM12:AN13)*2*24*Calculation_HIDE!AN$71)</f>
        <v>19.53448823817083</v>
      </c>
      <c r="AO36" s="43">
        <f>100000*AO27/(AVERAGE(AN12:AO13)*2*24*Calculation_HIDE!AO$71)</f>
        <v>41.11201331988223</v>
      </c>
      <c r="AP36" s="43">
        <f>100000*AP27/(AVERAGE(AO12:AP13)*2*24*Calculation_HIDE!AP$71)</f>
        <v>46.830879899746925</v>
      </c>
      <c r="AQ36" s="43">
        <v>47.08</v>
      </c>
      <c r="AR36" s="43">
        <v>29.06</v>
      </c>
      <c r="AS36" s="43">
        <v>37.42</v>
      </c>
    </row>
    <row r="37" spans="1:45" ht="20.149999999999999" customHeight="1" x14ac:dyDescent="0.35">
      <c r="A37" s="46" t="s">
        <v>9</v>
      </c>
      <c r="B37" s="87" t="s">
        <v>268</v>
      </c>
      <c r="C37" s="43">
        <f>100000*C28/(AVERAGE(B14:C14)*24*Calculation_HIDE!C$71)</f>
        <v>60.229988481431477</v>
      </c>
      <c r="D37" s="43">
        <f>100000*D28/(AVERAGE(C14:D14)*24*Calculation_HIDE!D$71)</f>
        <v>57.939666114672043</v>
      </c>
      <c r="E37" s="43">
        <f>100000*E28/(AVERAGE(D14:E14)*24*Calculation_HIDE!E$71)</f>
        <v>57.089777528361175</v>
      </c>
      <c r="F37" s="43">
        <f>100000*F28/(AVERAGE(E14:F14)*24*Calculation_HIDE!F$71)</f>
        <v>58.658186447538242</v>
      </c>
      <c r="G37" s="43">
        <f>100000*G28/(AVERAGE(F14:G14)*24*Calculation_HIDE!G$71)</f>
        <v>57.349350324160959</v>
      </c>
      <c r="H37" s="43">
        <f>100000*H28/(AVERAGE(G14:H14)*24*Calculation_HIDE!H$71)</f>
        <v>57.192907857962275</v>
      </c>
      <c r="I37" s="43">
        <f>100000*I28/(AVERAGE(H14:I14)*24*Calculation_HIDE!I$71)</f>
        <v>57.30868904955269</v>
      </c>
      <c r="J37" s="43">
        <f>100000*J28/(AVERAGE(I14:J14)*24*Calculation_HIDE!J$71)</f>
        <v>57.134269468375841</v>
      </c>
      <c r="K37" s="43">
        <f>100000*K28/(AVERAGE(J14:K14)*24*Calculation_HIDE!K$71)</f>
        <v>57.676339663782208</v>
      </c>
      <c r="L37" s="43">
        <f>100000*L28/(AVERAGE(K14:L14)*24*Calculation_HIDE!L$71)</f>
        <v>56.769811951779381</v>
      </c>
      <c r="M37" s="43">
        <f>100000*M28/(AVERAGE(L14:M14)*24*Calculation_HIDE!M$71)</f>
        <v>55.253230746554934</v>
      </c>
      <c r="N37" s="43">
        <f>100000*N28/(AVERAGE(M14:N14)*24*Calculation_HIDE!N$71)</f>
        <v>57.052783181082425</v>
      </c>
      <c r="O37" s="43">
        <f>100000*O28/(AVERAGE(N14:O14)*24*Calculation_HIDE!O$71)</f>
        <v>56.49221847641514</v>
      </c>
      <c r="P37" s="43">
        <f>100000*P28/(AVERAGE(O14:P14)*24*Calculation_HIDE!P$71)</f>
        <v>55.771182551817461</v>
      </c>
      <c r="Q37" s="43">
        <f>100000*Q28/(AVERAGE(P14:Q14)*24*Calculation_HIDE!Q$71)</f>
        <v>53.825292532063187</v>
      </c>
      <c r="R37" s="43">
        <f>100000*R28/(AVERAGE(Q14:R14)*24*Calculation_HIDE!R$71)</f>
        <v>54.922809166822368</v>
      </c>
      <c r="S37" s="43">
        <f>100000*S28/(AVERAGE(R14:S14)*24*Calculation_HIDE!S$71)</f>
        <v>55.371964794441624</v>
      </c>
      <c r="T37" s="43">
        <f>100000*T28/(AVERAGE(S14:T14)*24*Calculation_HIDE!T$71)</f>
        <v>53.035421317530087</v>
      </c>
      <c r="U37" s="43">
        <f>100000*U28/(AVERAGE(T14:U14)*24*Calculation_HIDE!U$71)</f>
        <v>51.974516263676058</v>
      </c>
      <c r="V37" s="43">
        <f>100000*V28/(AVERAGE(U14:V14)*24*Calculation_HIDE!V$71)</f>
        <v>53.067582826513259</v>
      </c>
      <c r="W37" s="43">
        <f>100000*W28/(AVERAGE(V14:W14)*24*Calculation_HIDE!W$71)</f>
        <v>53.440727205241004</v>
      </c>
      <c r="X37" s="43">
        <f>100000*X28/(AVERAGE(W14:X14)*24*Calculation_HIDE!X$71)</f>
        <v>51.470040778138184</v>
      </c>
      <c r="Y37" s="43">
        <f>100000*Y28/(AVERAGE(X14:Y14)*24*Calculation_HIDE!Y$71)</f>
        <v>50.220883712850515</v>
      </c>
      <c r="Z37" s="43">
        <f>100000*Z28/(AVERAGE(Y14:Z14)*24*Calculation_HIDE!Z$71)</f>
        <v>50.048859108099194</v>
      </c>
      <c r="AA37" s="43">
        <f>100000*AA28/(AVERAGE(Z14:AA14)*24*Calculation_HIDE!AA$71)</f>
        <v>48.419366483644275</v>
      </c>
      <c r="AB37" s="43">
        <f>100000*AB28/(AVERAGE(AA14:AB14)*24*Calculation_HIDE!AB$71)</f>
        <v>46.105901384755292</v>
      </c>
      <c r="AC37" s="43">
        <f>100000*AC28/(AVERAGE(AB14:AC14)*24*Calculation_HIDE!AC$71)</f>
        <v>45.840407155802239</v>
      </c>
      <c r="AD37" s="43">
        <f>100000*AD28/(AVERAGE(AC14:AD14)*24*Calculation_HIDE!AD$71)</f>
        <v>45.955148384385872</v>
      </c>
      <c r="AE37" s="43">
        <f>100000*AE28/(AVERAGE(AD14:AE14)*24*Calculation_HIDE!AE$71)</f>
        <v>44.499497537967592</v>
      </c>
      <c r="AF37" s="43">
        <f>100000*AF28/(AVERAGE(AE14:AF14)*24*Calculation_HIDE!AF$71)</f>
        <v>42.647771895369523</v>
      </c>
      <c r="AG37" s="43">
        <f>100000*AG28/(AVERAGE(AF14:AG14)*24*Calculation_HIDE!AG$71)</f>
        <v>41.287033991580053</v>
      </c>
      <c r="AH37" s="43">
        <f>100000*AH28/(AVERAGE(AG14:AH14)*24*Calculation_HIDE!AH$71)</f>
        <v>42.119904744690288</v>
      </c>
      <c r="AI37" s="43">
        <f>100000*AI28/(AVERAGE(AH14:AI14)*24*Calculation_HIDE!AI$71)</f>
        <v>41.045906919035929</v>
      </c>
      <c r="AJ37" s="43">
        <f>100000*AJ28/(AVERAGE(AI14:AJ14)*24*Calculation_HIDE!AJ$71)</f>
        <v>39.21695930810052</v>
      </c>
      <c r="AK37" s="43">
        <f>100000*AK28/(AVERAGE(AJ14:AK14)*24*Calculation_HIDE!AK$71)</f>
        <v>38.591559298954088</v>
      </c>
      <c r="AL37" s="43">
        <f>100000*AL28/(AVERAGE(AK14:AL14)*24*Calculation_HIDE!AL$71)</f>
        <v>39.437337761955888</v>
      </c>
      <c r="AM37" s="43">
        <f>100000*AM28/(AVERAGE(AL14:AM14)*24*Calculation_HIDE!AM$71)</f>
        <v>39.125073779474889</v>
      </c>
      <c r="AN37" s="43">
        <f>100000*AN28/(AVERAGE(AM14:AN14)*24*Calculation_HIDE!AN$71)</f>
        <v>37.996567414063172</v>
      </c>
      <c r="AO37" s="43">
        <f>100000*AO28/(AVERAGE(AN14:AO14)*24*Calculation_HIDE!AO$71)</f>
        <v>36.926358957287206</v>
      </c>
      <c r="AP37" s="43">
        <f>100000*AP28/(AVERAGE(AO14:AP14)*24*Calculation_HIDE!AP$71)</f>
        <v>37.903337399889296</v>
      </c>
      <c r="AQ37" s="43">
        <v>37.01</v>
      </c>
      <c r="AR37" s="43">
        <v>36.22</v>
      </c>
      <c r="AS37" s="43">
        <v>35.450000000000003</v>
      </c>
    </row>
    <row r="38" spans="1:45" ht="20.149999999999999" customHeight="1" x14ac:dyDescent="0.35">
      <c r="A38" s="91" t="s">
        <v>10</v>
      </c>
      <c r="B38" s="92" t="s">
        <v>268</v>
      </c>
      <c r="C38" s="93">
        <f>100000*C29/(AVERAGE(B15:C15)*24*Calculation_HIDE!C$71)</f>
        <v>46.067471060967605</v>
      </c>
      <c r="D38" s="93">
        <f>100000*D29/(AVERAGE(C15:D15)*24*Calculation_HIDE!D$71)</f>
        <v>46.759519209024283</v>
      </c>
      <c r="E38" s="93">
        <f>100000*E29/(AVERAGE(D15:E15)*24*Calculation_HIDE!E$71)</f>
        <v>43.763747747394014</v>
      </c>
      <c r="F38" s="93">
        <f>100000*F29/(AVERAGE(E15:F15)*24*Calculation_HIDE!F$71)</f>
        <v>45.567550645558129</v>
      </c>
      <c r="G38" s="93">
        <f>100000*G29/(AVERAGE(F15:G15)*24*Calculation_HIDE!G$71)</f>
        <v>43.553263859352356</v>
      </c>
      <c r="H38" s="93">
        <f>100000*H29/(AVERAGE(G15:H15)*24*Calculation_HIDE!H$71)</f>
        <v>42.062660973600778</v>
      </c>
      <c r="I38" s="93">
        <f>100000*I29/(AVERAGE(H15:I15)*24*Calculation_HIDE!I$71)</f>
        <v>37.896239336627744</v>
      </c>
      <c r="J38" s="93">
        <f>100000*J29/(AVERAGE(I15:J15)*24*Calculation_HIDE!J$71)</f>
        <v>40.161751742835904</v>
      </c>
      <c r="K38" s="93">
        <f>100000*K29/(AVERAGE(J15:K15)*24*Calculation_HIDE!K$71)</f>
        <v>41.266759636506151</v>
      </c>
      <c r="L38" s="93">
        <f>100000*L29/(AVERAGE(K15:L15)*24*Calculation_HIDE!L$71)</f>
        <v>47.08496030914521</v>
      </c>
      <c r="M38" s="93">
        <f>100000*M29/(AVERAGE(L15:M15)*24*Calculation_HIDE!M$71)</f>
        <v>41.276289295509791</v>
      </c>
      <c r="N38" s="93">
        <f>100000*N29/(AVERAGE(M15:N15)*24*Calculation_HIDE!N$71)</f>
        <v>44.810068481539403</v>
      </c>
      <c r="O38" s="93">
        <f>100000*O29/(AVERAGE(N15:O15)*24*Calculation_HIDE!O$71)</f>
        <v>43.271989446721918</v>
      </c>
      <c r="P38" s="93">
        <f>100000*P29/(AVERAGE(O15:P15)*24*Calculation_HIDE!P$71)</f>
        <v>47.034990537815396</v>
      </c>
      <c r="Q38" s="93">
        <f>100000*Q29/(AVERAGE(P15:Q15)*24*Calculation_HIDE!Q$71)</f>
        <v>42.043218796176106</v>
      </c>
      <c r="R38" s="93">
        <f>100000*R29/(AVERAGE(Q15:R15)*24*Calculation_HIDE!R$71)</f>
        <v>43.282941681673748</v>
      </c>
      <c r="S38" s="93">
        <f>100000*S29/(AVERAGE(R15:S15)*24*Calculation_HIDE!S$71)</f>
        <v>44.945983076367298</v>
      </c>
      <c r="T38" s="93">
        <f>100000*T29/(AVERAGE(S15:T15)*24*Calculation_HIDE!T$71)</f>
        <v>45.919873465237565</v>
      </c>
      <c r="U38" s="93">
        <f>100000*U29/(AVERAGE(T15:U15)*24*Calculation_HIDE!U$71)</f>
        <v>42.384541017026422</v>
      </c>
      <c r="V38" s="93">
        <f>100000*V29/(AVERAGE(U15:V15)*24*Calculation_HIDE!V$71)</f>
        <v>43.285746263173898</v>
      </c>
      <c r="W38" s="93">
        <f>100000*W29/(AVERAGE(V15:W15)*24*Calculation_HIDE!W$71)</f>
        <v>44.705934118276716</v>
      </c>
      <c r="X38" s="93">
        <f>100000*X29/(AVERAGE(W15:X15)*24*Calculation_HIDE!X$71)</f>
        <v>44.268664969228034</v>
      </c>
      <c r="Y38" s="93">
        <f>100000*Y29/(AVERAGE(X15:Y15)*24*Calculation_HIDE!Y$71)</f>
        <v>39.869496227537091</v>
      </c>
      <c r="Z38" s="93">
        <f>100000*Z29/(AVERAGE(Y15:Z15)*24*Calculation_HIDE!Z$71)</f>
        <v>41.037134246929952</v>
      </c>
      <c r="AA38" s="93">
        <f>100000*AA29/(AVERAGE(Z15:AA15)*24*Calculation_HIDE!AA$71)</f>
        <v>45.258199960956382</v>
      </c>
      <c r="AB38" s="93">
        <f>100000*AB29/(AVERAGE(AA15:AB15)*24*Calculation_HIDE!AB$71)</f>
        <v>45.943865776268012</v>
      </c>
      <c r="AC38" s="93">
        <f>100000*AC29/(AVERAGE(AB15:AC15)*24*Calculation_HIDE!AC$71)</f>
        <v>42.342018447192117</v>
      </c>
      <c r="AD38" s="93">
        <f>100000*AD29/(AVERAGE(AC15:AD15)*24*Calculation_HIDE!AD$71)</f>
        <v>44.713540963844579</v>
      </c>
      <c r="AE38" s="93">
        <f>100000*AE29/(AVERAGE(AD15:AE15)*24*Calculation_HIDE!AE$71)</f>
        <v>45.804762958047625</v>
      </c>
      <c r="AF38" s="93">
        <f>100000*AF29/(AVERAGE(AE15:AF15)*24*Calculation_HIDE!AF$71)</f>
        <v>48.574490775232299</v>
      </c>
      <c r="AG38" s="93">
        <f>100000*AG29/(AVERAGE(AF15:AG15)*24*Calculation_HIDE!AG$71)</f>
        <v>41.731594919348233</v>
      </c>
      <c r="AH38" s="93">
        <f>100000*AH29/(AVERAGE(AG15:AH15)*24*Calculation_HIDE!AH$71)</f>
        <v>47.852601991730118</v>
      </c>
      <c r="AI38" s="93">
        <f>100000*AI29/(AVERAGE(AH15:AI15)*24*Calculation_HIDE!AI$71)</f>
        <v>49.520852950408035</v>
      </c>
      <c r="AJ38" s="93">
        <f>100000*AJ29/(AVERAGE(AI15:AJ15)*24*Calculation_HIDE!AJ$71)</f>
        <v>50.643984370149617</v>
      </c>
      <c r="AK38" s="93">
        <f>100000*AK29/(AVERAGE(AJ15:AK15)*24*Calculation_HIDE!AK$71)</f>
        <v>47.100969509948413</v>
      </c>
      <c r="AL38" s="93">
        <f>100000*AL29/(AVERAGE(AK15:AL15)*24*Calculation_HIDE!AL$71)</f>
        <v>48.398335150045028</v>
      </c>
      <c r="AM38" s="93">
        <f>100000*AM29/(AVERAGE(AL15:AM15)*24*Calculation_HIDE!AM$71)</f>
        <v>50.078107215289414</v>
      </c>
      <c r="AN38" s="93">
        <f>100000*AN29/(AVERAGE(AM15:AN15)*24*Calculation_HIDE!AN$71)</f>
        <v>51.771696700192457</v>
      </c>
      <c r="AO38" s="93">
        <f>100000*AO29/(AVERAGE(AN15:AO15)*24*Calculation_HIDE!AO$71)</f>
        <v>46.533247103496272</v>
      </c>
      <c r="AP38" s="93">
        <f>100000*AP29/(AVERAGE(AO15:AP15)*24*Calculation_HIDE!AP$71)</f>
        <v>49.489801466674848</v>
      </c>
      <c r="AQ38" s="93">
        <v>49.64</v>
      </c>
      <c r="AR38" s="93">
        <v>51.2</v>
      </c>
      <c r="AS38" s="93">
        <v>45.53</v>
      </c>
    </row>
    <row r="39" spans="1:45" ht="20.149999999999999" customHeight="1" x14ac:dyDescent="0.35">
      <c r="A39" s="46"/>
    </row>
    <row r="49" spans="1:1" ht="20.149999999999999" customHeight="1" x14ac:dyDescent="0.35">
      <c r="A49" s="88"/>
    </row>
    <row r="54" spans="1:1" ht="20.149999999999999" customHeight="1" x14ac:dyDescent="0.35">
      <c r="A54" s="51"/>
    </row>
  </sheetData>
  <phoneticPr fontId="18" type="noConversion"/>
  <pageMargins left="0.70866141732283472" right="0.70866141732283472" top="0.74803149606299213" bottom="0.74803149606299213" header="0.31496062992125984" footer="0.31496062992125984"/>
  <pageSetup paperSize="9" scale="10" orientation="landscape"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pageSetUpPr fitToPage="1"/>
  </sheetPr>
  <dimension ref="A1:T42"/>
  <sheetViews>
    <sheetView showGridLines="0" workbookViewId="0">
      <pane xSplit="1" topLeftCell="J1" activePane="topRight" state="frozen"/>
      <selection pane="topRight"/>
    </sheetView>
  </sheetViews>
  <sheetFormatPr defaultColWidth="9.1796875" defaultRowHeight="20.149999999999999" customHeight="1" x14ac:dyDescent="0.25"/>
  <cols>
    <col min="1" max="1" width="46.54296875" style="53" customWidth="1"/>
    <col min="2" max="6" width="11" style="53" customWidth="1"/>
    <col min="7" max="7" width="12" style="53" customWidth="1"/>
    <col min="8" max="8" width="11.453125" style="53" customWidth="1"/>
    <col min="9" max="9" width="12.453125" style="53" customWidth="1"/>
    <col min="10" max="10" width="12" style="53" customWidth="1"/>
    <col min="11" max="11" width="12.453125" style="53" customWidth="1"/>
    <col min="12" max="12" width="13.453125" style="53" customWidth="1"/>
    <col min="13" max="13" width="12.1796875" style="53" customWidth="1"/>
    <col min="14" max="14" width="11.453125" style="53" customWidth="1"/>
    <col min="15" max="18" width="13" style="53" customWidth="1"/>
    <col min="19" max="19" width="11.81640625" style="53" customWidth="1"/>
    <col min="20" max="16384" width="9.1796875" style="53"/>
  </cols>
  <sheetData>
    <row r="1" spans="1:20" s="155" customFormat="1" ht="45" customHeight="1" x14ac:dyDescent="0.25">
      <c r="A1" s="150" t="s">
        <v>297</v>
      </c>
    </row>
    <row r="2" spans="1:20" ht="20.149999999999999" customHeight="1" x14ac:dyDescent="0.25">
      <c r="A2" s="53" t="s">
        <v>269</v>
      </c>
    </row>
    <row r="3" spans="1:20" ht="20.149999999999999" customHeight="1" x14ac:dyDescent="0.25">
      <c r="A3" s="57" t="s">
        <v>292</v>
      </c>
    </row>
    <row r="4" spans="1:20" ht="20.149999999999999" customHeight="1" x14ac:dyDescent="0.25">
      <c r="A4" s="53" t="s">
        <v>313</v>
      </c>
      <c r="B4" s="55"/>
      <c r="C4" s="55"/>
      <c r="D4" s="55"/>
      <c r="E4" s="55"/>
      <c r="F4" s="55"/>
      <c r="G4" s="55"/>
      <c r="H4" s="55"/>
      <c r="I4" s="55"/>
      <c r="J4" s="55"/>
      <c r="K4" s="55"/>
      <c r="L4" s="55"/>
      <c r="M4" s="55"/>
      <c r="N4" s="55"/>
      <c r="O4" s="55"/>
      <c r="P4" s="55"/>
      <c r="Q4" s="55"/>
      <c r="R4" s="55"/>
    </row>
    <row r="5" spans="1:20" ht="20.149999999999999" customHeight="1" x14ac:dyDescent="0.25">
      <c r="A5" s="53" t="s">
        <v>312</v>
      </c>
    </row>
    <row r="6" spans="1:20" ht="20.149999999999999" customHeight="1" x14ac:dyDescent="0.25">
      <c r="A6" s="55" t="s">
        <v>142</v>
      </c>
    </row>
    <row r="7" spans="1:20" ht="30" customHeight="1" thickBot="1" x14ac:dyDescent="0.3">
      <c r="A7" s="52" t="s">
        <v>283</v>
      </c>
      <c r="B7" s="85" t="s">
        <v>278</v>
      </c>
      <c r="C7" s="85" t="s">
        <v>143</v>
      </c>
      <c r="D7" s="85" t="s">
        <v>144</v>
      </c>
      <c r="E7" s="85" t="s">
        <v>145</v>
      </c>
      <c r="F7" s="85" t="s">
        <v>146</v>
      </c>
      <c r="G7" s="85" t="s">
        <v>147</v>
      </c>
      <c r="H7" s="85" t="s">
        <v>148</v>
      </c>
      <c r="I7" s="85" t="s">
        <v>149</v>
      </c>
      <c r="J7" s="85" t="s">
        <v>150</v>
      </c>
      <c r="K7" s="85" t="s">
        <v>151</v>
      </c>
      <c r="L7" s="85" t="s">
        <v>152</v>
      </c>
      <c r="M7" s="85" t="s">
        <v>139</v>
      </c>
      <c r="N7" s="85" t="s">
        <v>140</v>
      </c>
    </row>
    <row r="8" spans="1:20" ht="20.149999999999999" customHeight="1" x14ac:dyDescent="0.25">
      <c r="A8" s="112" t="s">
        <v>32</v>
      </c>
      <c r="B8" s="180">
        <v>214</v>
      </c>
      <c r="C8" s="180">
        <v>299</v>
      </c>
      <c r="D8" s="180">
        <v>320</v>
      </c>
      <c r="E8" s="180">
        <f>SUM('Northern Ireland - Qtr'!F8:F9)</f>
        <v>409.13</v>
      </c>
      <c r="F8" s="180">
        <f>SUM('Northern Ireland - Qtr'!J8:J9)</f>
        <v>460.25</v>
      </c>
      <c r="G8" s="180">
        <f>SUM('Northern Ireland - Qtr'!N8:N9)</f>
        <v>581.08000000000004</v>
      </c>
      <c r="H8" s="180">
        <f>SUM('Northern Ireland - Qtr'!R8:R9)</f>
        <v>697.37</v>
      </c>
      <c r="I8" s="180">
        <f>SUM('Northern Ireland - Qtr'!V8:V9)</f>
        <v>731.34</v>
      </c>
      <c r="J8" s="180">
        <f>SUM('Northern Ireland - Qtr'!Z8:Z9)</f>
        <v>886.16</v>
      </c>
      <c r="K8" s="180">
        <f>SUM('Northern Ireland - Qtr'!AD8:AD9)</f>
        <v>1182.3699999999999</v>
      </c>
      <c r="L8" s="180">
        <f>SUM('Northern Ireland - Qtr'!AH8:AH9)</f>
        <v>1340.33</v>
      </c>
      <c r="M8" s="180">
        <f>SUM('Northern Ireland - Qtr'!AL8:AL9)</f>
        <v>1349.11</v>
      </c>
      <c r="N8" s="180">
        <f>SUM('Northern Ireland - Qtr'!AP8:AP9)</f>
        <v>1354.26</v>
      </c>
    </row>
    <row r="9" spans="1:20" ht="20.149999999999999" customHeight="1" x14ac:dyDescent="0.25">
      <c r="A9" s="108" t="s">
        <v>5</v>
      </c>
      <c r="B9" s="180">
        <v>0</v>
      </c>
      <c r="C9" s="180">
        <v>1</v>
      </c>
      <c r="D9" s="180">
        <v>1</v>
      </c>
      <c r="E9" s="180">
        <f>'Northern Ireland - Qtr'!F10</f>
        <v>1.2</v>
      </c>
      <c r="F9" s="180">
        <f>'Northern Ireland - Qtr'!J10</f>
        <v>1.2</v>
      </c>
      <c r="G9" s="180">
        <f>'Northern Ireland - Qtr'!N10</f>
        <v>1.2</v>
      </c>
      <c r="H9" s="180">
        <f>'Northern Ireland - Qtr'!R10</f>
        <v>1.2</v>
      </c>
      <c r="I9" s="180">
        <f>'Northern Ireland - Qtr'!V10</f>
        <v>1.2</v>
      </c>
      <c r="J9" s="180">
        <f>'Northern Ireland - Qtr'!Z10</f>
        <v>0</v>
      </c>
      <c r="K9" s="180">
        <f>'Northern Ireland - Qtr'!AD10</f>
        <v>0</v>
      </c>
      <c r="L9" s="180">
        <f>'Northern Ireland - Qtr'!AH10</f>
        <v>0</v>
      </c>
      <c r="M9" s="180">
        <f>'Northern Ireland - Qtr'!AL10</f>
        <v>0</v>
      </c>
      <c r="N9" s="180">
        <f>'Northern Ireland - Qtr'!AP10</f>
        <v>0</v>
      </c>
    </row>
    <row r="10" spans="1:20" ht="20.149999999999999" customHeight="1" x14ac:dyDescent="0.25">
      <c r="A10" s="108" t="s">
        <v>64</v>
      </c>
      <c r="B10" s="180">
        <v>0</v>
      </c>
      <c r="C10" s="180">
        <v>0</v>
      </c>
      <c r="D10" s="180">
        <v>0</v>
      </c>
      <c r="E10" s="180">
        <f>'Northern Ireland - Qtr'!F11</f>
        <v>1.8</v>
      </c>
      <c r="F10" s="180">
        <f>'Northern Ireland - Qtr'!J11</f>
        <v>5.66</v>
      </c>
      <c r="G10" s="180">
        <f>'Northern Ireland - Qtr'!N11</f>
        <v>27.04</v>
      </c>
      <c r="H10" s="180">
        <f>'Northern Ireland - Qtr'!R11</f>
        <v>61.72</v>
      </c>
      <c r="I10" s="180">
        <f>'Northern Ireland - Qtr'!V11</f>
        <v>105.82</v>
      </c>
      <c r="J10" s="180">
        <f>'Northern Ireland - Qtr'!Z11</f>
        <v>136.04</v>
      </c>
      <c r="K10" s="180">
        <f>'Northern Ireland - Qtr'!AD11</f>
        <v>262.27999999999997</v>
      </c>
      <c r="L10" s="180">
        <f>'Northern Ireland - Qtr'!AH11</f>
        <v>321.83999999999997</v>
      </c>
      <c r="M10" s="180">
        <f>'Northern Ireland - Qtr'!AL11</f>
        <v>333.56</v>
      </c>
      <c r="N10" s="180">
        <f>'Northern Ireland - Qtr'!AP11</f>
        <v>334.91</v>
      </c>
      <c r="S10" s="54"/>
      <c r="T10" s="54"/>
    </row>
    <row r="11" spans="1:20" ht="20.149999999999999" customHeight="1" x14ac:dyDescent="0.25">
      <c r="A11" s="108" t="s">
        <v>27</v>
      </c>
      <c r="B11" s="180">
        <v>10</v>
      </c>
      <c r="C11" s="180">
        <v>10</v>
      </c>
      <c r="D11" s="180">
        <v>8</v>
      </c>
      <c r="E11" s="180">
        <f>SUM('Northern Ireland - Qtr'!F12:F13)</f>
        <v>8.16</v>
      </c>
      <c r="F11" s="180">
        <f>SUM('Northern Ireland - Qtr'!J12:J13)</f>
        <v>8.43</v>
      </c>
      <c r="G11" s="180">
        <f>SUM('Northern Ireland - Qtr'!N12:N13)</f>
        <v>8.65</v>
      </c>
      <c r="H11" s="180">
        <f>SUM('Northern Ireland - Qtr'!R12:R13)</f>
        <v>8.75</v>
      </c>
      <c r="I11" s="180">
        <f>SUM('Northern Ireland - Qtr'!V12:V13)</f>
        <v>9.11</v>
      </c>
      <c r="J11" s="180">
        <f>SUM('Northern Ireland - Qtr'!Z12:Z13)</f>
        <v>9.59</v>
      </c>
      <c r="K11" s="180">
        <f>SUM('Northern Ireland - Qtr'!AD12:AD13)</f>
        <v>10.44</v>
      </c>
      <c r="L11" s="180">
        <f>SUM('Northern Ireland - Qtr'!AH12:AH13)</f>
        <v>10.99</v>
      </c>
      <c r="M11" s="180">
        <f>SUM('Northern Ireland - Qtr'!AL12:AL13)</f>
        <v>11.01</v>
      </c>
      <c r="N11" s="180">
        <f>SUM('Northern Ireland - Qtr'!AP12:AP13)</f>
        <v>11.01</v>
      </c>
    </row>
    <row r="12" spans="1:20" ht="20.149999999999999" customHeight="1" x14ac:dyDescent="0.25">
      <c r="A12" s="108" t="s">
        <v>65</v>
      </c>
      <c r="B12" s="180">
        <v>1</v>
      </c>
      <c r="C12" s="180">
        <v>8</v>
      </c>
      <c r="D12" s="180">
        <v>10</v>
      </c>
      <c r="E12" s="180">
        <f>'Northern Ireland - Qtr'!F14</f>
        <v>10.75</v>
      </c>
      <c r="F12" s="180">
        <f>'Northern Ireland - Qtr'!J14</f>
        <v>12.03</v>
      </c>
      <c r="G12" s="180">
        <f>'Northern Ireland - Qtr'!N14</f>
        <v>12.55</v>
      </c>
      <c r="H12" s="180">
        <f>'Northern Ireland - Qtr'!R14</f>
        <v>16.66</v>
      </c>
      <c r="I12" s="180">
        <f>'Northern Ireland - Qtr'!V14</f>
        <v>18.940000000000001</v>
      </c>
      <c r="J12" s="180">
        <f>'Northern Ireland - Qtr'!Z14</f>
        <v>18.940000000000001</v>
      </c>
      <c r="K12" s="180">
        <f>'Northern Ireland - Qtr'!AD14</f>
        <v>23.33</v>
      </c>
      <c r="L12" s="180">
        <f>'Northern Ireland - Qtr'!AH14</f>
        <v>20.059999999999999</v>
      </c>
      <c r="M12" s="180">
        <f>'Northern Ireland - Qtr'!AL14</f>
        <v>19.5</v>
      </c>
      <c r="N12" s="180">
        <f>'Northern Ireland - Qtr'!AP14</f>
        <v>19.5</v>
      </c>
    </row>
    <row r="13" spans="1:20" ht="20.149999999999999" customHeight="1" x14ac:dyDescent="0.25">
      <c r="A13" s="108" t="s">
        <v>10</v>
      </c>
      <c r="B13" s="180">
        <v>0</v>
      </c>
      <c r="C13" s="180">
        <v>0</v>
      </c>
      <c r="D13" s="180">
        <v>0</v>
      </c>
      <c r="E13" s="180">
        <f>'Northern Ireland - Qtr'!F15</f>
        <v>0.17</v>
      </c>
      <c r="F13" s="180">
        <f>'Northern Ireland - Qtr'!J15</f>
        <v>0.17</v>
      </c>
      <c r="G13" s="180">
        <f>'Northern Ireland - Qtr'!N15</f>
        <v>0.17</v>
      </c>
      <c r="H13" s="180">
        <f>'Northern Ireland - Qtr'!R15</f>
        <v>0.17</v>
      </c>
      <c r="I13" s="180">
        <f>'Northern Ireland - Qtr'!V15</f>
        <v>0.17</v>
      </c>
      <c r="J13" s="180">
        <f>'Northern Ireland - Qtr'!Z15</f>
        <v>0.17</v>
      </c>
      <c r="K13" s="180">
        <f>'Northern Ireland - Qtr'!AD15</f>
        <v>0.17</v>
      </c>
      <c r="L13" s="180">
        <f>'Northern Ireland - Qtr'!AH15</f>
        <v>0.17</v>
      </c>
      <c r="M13" s="180">
        <f>'Northern Ireland - Qtr'!AL15</f>
        <v>0.17</v>
      </c>
      <c r="N13" s="180">
        <f>'Northern Ireland - Qtr'!AP15</f>
        <v>0.17</v>
      </c>
    </row>
    <row r="14" spans="1:20" ht="20.149999999999999" customHeight="1" x14ac:dyDescent="0.25">
      <c r="A14" s="108" t="s">
        <v>274</v>
      </c>
      <c r="B14" s="180">
        <v>3</v>
      </c>
      <c r="C14" s="180">
        <v>3</v>
      </c>
      <c r="D14" s="180">
        <v>6</v>
      </c>
      <c r="E14" s="180">
        <f>SUM('Northern Ireland - Qtr'!F16:F19)</f>
        <v>5.2100000000000009</v>
      </c>
      <c r="F14" s="180">
        <f>SUM('Northern Ireland - Qtr'!J16:J19)</f>
        <v>12.41</v>
      </c>
      <c r="G14" s="180">
        <f>SUM('Northern Ireland - Qtr'!N16:N19)</f>
        <v>15.209999999999999</v>
      </c>
      <c r="H14" s="180">
        <f>SUM('Northern Ireland - Qtr'!R16:R19)</f>
        <v>22.07</v>
      </c>
      <c r="I14" s="180">
        <f>SUM('Northern Ireland - Qtr'!V16:V19)</f>
        <v>45.34</v>
      </c>
      <c r="J14" s="180">
        <f>SUM('Northern Ireland - Qtr'!Z16:Z19)</f>
        <v>66.210000000000008</v>
      </c>
      <c r="K14" s="180">
        <f>SUM('Northern Ireland - Qtr'!AD16:AD19)</f>
        <v>84.73</v>
      </c>
      <c r="L14" s="180">
        <f>SUM('Northern Ireland - Qtr'!AH16:AH19)</f>
        <v>107.62</v>
      </c>
      <c r="M14" s="180">
        <f>SUM('Northern Ireland - Qtr'!AL16:AL19)</f>
        <v>133.21</v>
      </c>
      <c r="N14" s="180">
        <f>SUM('Northern Ireland - Qtr'!AP16:AP19)</f>
        <v>139.87</v>
      </c>
    </row>
    <row r="15" spans="1:20" s="103" customFormat="1" ht="20.149999999999999" customHeight="1" x14ac:dyDescent="0.25">
      <c r="A15" s="101" t="s">
        <v>106</v>
      </c>
      <c r="B15" s="198">
        <f t="shared" ref="B15:G15" si="0">SUM(B8:B14)</f>
        <v>228</v>
      </c>
      <c r="C15" s="198">
        <f t="shared" si="0"/>
        <v>321</v>
      </c>
      <c r="D15" s="198">
        <f t="shared" si="0"/>
        <v>345</v>
      </c>
      <c r="E15" s="198">
        <f t="shared" si="0"/>
        <v>436.42</v>
      </c>
      <c r="F15" s="198">
        <f t="shared" si="0"/>
        <v>500.15000000000003</v>
      </c>
      <c r="G15" s="198">
        <f t="shared" si="0"/>
        <v>645.9</v>
      </c>
      <c r="H15" s="198">
        <f t="shared" ref="H15:M15" si="1">SUM(H8:H14)</f>
        <v>807.94</v>
      </c>
      <c r="I15" s="198">
        <f t="shared" si="1"/>
        <v>911.92000000000019</v>
      </c>
      <c r="J15" s="198">
        <f t="shared" si="1"/>
        <v>1117.1100000000001</v>
      </c>
      <c r="K15" s="198">
        <f t="shared" si="1"/>
        <v>1563.32</v>
      </c>
      <c r="L15" s="198">
        <f t="shared" si="1"/>
        <v>1801.0099999999998</v>
      </c>
      <c r="M15" s="198">
        <f t="shared" si="1"/>
        <v>1846.56</v>
      </c>
      <c r="N15" s="198">
        <f>SUM(N8:N14)</f>
        <v>1859.7200000000003</v>
      </c>
      <c r="R15" s="156"/>
    </row>
    <row r="16" spans="1:20" ht="20.149999999999999" customHeight="1" x14ac:dyDescent="0.25">
      <c r="A16" s="113"/>
      <c r="B16" s="192"/>
      <c r="C16" s="199"/>
      <c r="D16" s="192"/>
      <c r="E16" s="180"/>
      <c r="F16" s="180"/>
      <c r="G16" s="180"/>
      <c r="H16" s="180"/>
      <c r="I16" s="180"/>
      <c r="J16" s="180"/>
      <c r="K16" s="180"/>
      <c r="L16" s="180"/>
      <c r="M16" s="180"/>
      <c r="N16" s="180"/>
      <c r="O16" s="54"/>
      <c r="P16" s="54"/>
      <c r="Q16" s="54"/>
      <c r="R16" s="54"/>
      <c r="S16" s="54"/>
    </row>
    <row r="17" spans="1:20" ht="30" customHeight="1" thickBot="1" x14ac:dyDescent="0.3">
      <c r="A17" s="86" t="s">
        <v>284</v>
      </c>
      <c r="B17" s="200" t="s">
        <v>278</v>
      </c>
      <c r="C17" s="200" t="s">
        <v>143</v>
      </c>
      <c r="D17" s="200" t="s">
        <v>144</v>
      </c>
      <c r="E17" s="200" t="s">
        <v>145</v>
      </c>
      <c r="F17" s="200" t="s">
        <v>146</v>
      </c>
      <c r="G17" s="200" t="s">
        <v>147</v>
      </c>
      <c r="H17" s="200" t="s">
        <v>148</v>
      </c>
      <c r="I17" s="200" t="s">
        <v>149</v>
      </c>
      <c r="J17" s="200" t="s">
        <v>150</v>
      </c>
      <c r="K17" s="200" t="s">
        <v>151</v>
      </c>
      <c r="L17" s="200" t="s">
        <v>152</v>
      </c>
      <c r="M17" s="200" t="s">
        <v>139</v>
      </c>
      <c r="N17" s="200" t="s">
        <v>140</v>
      </c>
    </row>
    <row r="18" spans="1:20" ht="20.149999999999999" customHeight="1" x14ac:dyDescent="0.25">
      <c r="A18" s="112" t="s">
        <v>32</v>
      </c>
      <c r="B18" s="180">
        <v>565</v>
      </c>
      <c r="C18" s="180">
        <v>744</v>
      </c>
      <c r="D18" s="180">
        <v>638</v>
      </c>
      <c r="E18" s="180">
        <f>SUM('Northern Ireland - Qtr'!C23:F24)</f>
        <v>1001.8599999999999</v>
      </c>
      <c r="F18" s="180">
        <f>SUM('Northern Ireland - Qtr'!G23:J24)</f>
        <v>1042</v>
      </c>
      <c r="G18" s="180">
        <f>SUM('Northern Ireland - Qtr'!K23:N24)</f>
        <v>1345.19</v>
      </c>
      <c r="H18" s="180">
        <f>SUM('Northern Ireland - Qtr'!O23:R24)</f>
        <v>1458.42</v>
      </c>
      <c r="I18" s="180">
        <f>SUM('Northern Ireland - Qtr'!S23:V24)</f>
        <v>1860.38</v>
      </c>
      <c r="J18" s="180">
        <f>SUM('Northern Ireland - Qtr'!W23:Z24)</f>
        <v>1733.55</v>
      </c>
      <c r="K18" s="180">
        <f>SUM('Northern Ireland - Qtr'!AA23:AD24)</f>
        <v>2505.2399999999998</v>
      </c>
      <c r="L18" s="180">
        <f>SUM('Northern Ireland - Qtr'!AE23:AH24)</f>
        <v>2933.23</v>
      </c>
      <c r="M18" s="180">
        <f>SUM('Northern Ireland - Qtr'!AI23:AL24)</f>
        <v>2999.63</v>
      </c>
      <c r="N18" s="180">
        <f>SUM('Northern Ireland - Qtr'!AM23:AP24)</f>
        <v>3263.53</v>
      </c>
      <c r="O18" s="157"/>
    </row>
    <row r="19" spans="1:20" ht="20.149999999999999" customHeight="1" x14ac:dyDescent="0.25">
      <c r="A19" s="108" t="s">
        <v>5</v>
      </c>
      <c r="B19" s="180">
        <v>0</v>
      </c>
      <c r="C19" s="180">
        <v>1</v>
      </c>
      <c r="D19" s="180">
        <v>2</v>
      </c>
      <c r="E19" s="180">
        <f>SUM('Northern Ireland - Qtr'!C25:F25)</f>
        <v>0.46</v>
      </c>
      <c r="F19" s="180">
        <f>SUM('Northern Ireland - Qtr'!G25:J25)</f>
        <v>3.28</v>
      </c>
      <c r="G19" s="180">
        <f>SUM('Northern Ireland - Qtr'!K25:N25)</f>
        <v>3.1300000000000003</v>
      </c>
      <c r="H19" s="180">
        <f>SUM('Northern Ireland - Qtr'!O25:R25)</f>
        <v>0.02</v>
      </c>
      <c r="I19" s="180">
        <f>SUM('Northern Ireland - Qtr'!S25:V25)</f>
        <v>0</v>
      </c>
      <c r="J19" s="180">
        <f>SUM('Northern Ireland - Qtr'!W25:Z25)</f>
        <v>0</v>
      </c>
      <c r="K19" s="180">
        <f>SUM('Northern Ireland - Qtr'!AA25:AD25)</f>
        <v>0</v>
      </c>
      <c r="L19" s="180">
        <f>SUM('Northern Ireland - Qtr'!AE25:AH25)</f>
        <v>0</v>
      </c>
      <c r="M19" s="180">
        <f>SUM('Northern Ireland - Qtr'!AI25:AL25)</f>
        <v>0</v>
      </c>
      <c r="N19" s="180">
        <f>SUM('Northern Ireland - Qtr'!AM25:AP25)</f>
        <v>0</v>
      </c>
    </row>
    <row r="20" spans="1:20" ht="20.149999999999999" customHeight="1" x14ac:dyDescent="0.25">
      <c r="A20" s="108" t="s">
        <v>64</v>
      </c>
      <c r="B20" s="180">
        <v>0</v>
      </c>
      <c r="C20" s="180">
        <v>0</v>
      </c>
      <c r="D20" s="180">
        <v>0</v>
      </c>
      <c r="E20" s="180">
        <f>SUM('Northern Ireland - Qtr'!C26:F26)</f>
        <v>1.1299999999999999</v>
      </c>
      <c r="F20" s="180">
        <f>SUM('Northern Ireland - Qtr'!G26:J26)</f>
        <v>2.48</v>
      </c>
      <c r="G20" s="180">
        <f>SUM('Northern Ireland - Qtr'!K26:N26)</f>
        <v>12.620000000000001</v>
      </c>
      <c r="H20" s="180">
        <f>SUM('Northern Ireland - Qtr'!O26:R26)</f>
        <v>45.690000000000005</v>
      </c>
      <c r="I20" s="180">
        <f>SUM('Northern Ireland - Qtr'!S26:V26)</f>
        <v>78.180000000000007</v>
      </c>
      <c r="J20" s="180">
        <f>SUM('Northern Ireland - Qtr'!W26:Z26)</f>
        <v>111.02</v>
      </c>
      <c r="K20" s="180">
        <f>SUM('Northern Ireland - Qtr'!AA26:AD26)</f>
        <v>185.45</v>
      </c>
      <c r="L20" s="180">
        <f>SUM('Northern Ireland - Qtr'!AE26:AH26)</f>
        <v>272.33999999999997</v>
      </c>
      <c r="M20" s="180">
        <f>SUM('Northern Ireland - Qtr'!AI26:AL26)</f>
        <v>293.28999999999996</v>
      </c>
      <c r="N20" s="180">
        <f>SUM('Northern Ireland - Qtr'!AM26:AP26)</f>
        <v>292.33999999999997</v>
      </c>
      <c r="O20" s="54"/>
      <c r="P20" s="54"/>
      <c r="S20" s="54"/>
      <c r="T20" s="54"/>
    </row>
    <row r="21" spans="1:20" ht="20.149999999999999" customHeight="1" x14ac:dyDescent="0.25">
      <c r="A21" s="108" t="s">
        <v>27</v>
      </c>
      <c r="B21" s="180">
        <v>26</v>
      </c>
      <c r="C21" s="180">
        <v>31</v>
      </c>
      <c r="D21" s="180">
        <v>36</v>
      </c>
      <c r="E21" s="180">
        <f>SUM('Northern Ireland - Qtr'!C27:F27)</f>
        <v>19.100000000000001</v>
      </c>
      <c r="F21" s="180">
        <f>SUM('Northern Ireland - Qtr'!G27:J27)</f>
        <v>24.919999999999998</v>
      </c>
      <c r="G21" s="180">
        <f>SUM('Northern Ireland - Qtr'!K27:N27)</f>
        <v>21.6</v>
      </c>
      <c r="H21" s="180">
        <f>SUM('Northern Ireland - Qtr'!O27:R27)</f>
        <v>27.189999999999998</v>
      </c>
      <c r="I21" s="180">
        <f>SUM('Northern Ireland - Qtr'!S27:V27)</f>
        <v>29.03</v>
      </c>
      <c r="J21" s="180">
        <f>SUM('Northern Ireland - Qtr'!W27:Z27)</f>
        <v>23.590000000000003</v>
      </c>
      <c r="K21" s="180">
        <f>SUM('Northern Ireland - Qtr'!AA27:AD27)</f>
        <v>29.6</v>
      </c>
      <c r="L21" s="180">
        <f>SUM('Northern Ireland - Qtr'!AE27:AH27)</f>
        <v>30.2</v>
      </c>
      <c r="M21" s="180">
        <f>SUM('Northern Ireland - Qtr'!AI27:AL27)</f>
        <v>35.5</v>
      </c>
      <c r="N21" s="180">
        <f>SUM('Northern Ireland - Qtr'!AM27:AP27)</f>
        <v>38.14</v>
      </c>
    </row>
    <row r="22" spans="1:20" ht="20.149999999999999" customHeight="1" x14ac:dyDescent="0.25">
      <c r="A22" s="108" t="s">
        <v>65</v>
      </c>
      <c r="B22" s="180">
        <v>1</v>
      </c>
      <c r="C22" s="180">
        <v>22</v>
      </c>
      <c r="D22" s="180">
        <v>58</v>
      </c>
      <c r="E22" s="180">
        <f>SUM('Northern Ireland - Qtr'!C28:F28)</f>
        <v>59.24</v>
      </c>
      <c r="F22" s="180">
        <f>SUM('Northern Ireland - Qtr'!G28:J28)</f>
        <v>60.6</v>
      </c>
      <c r="G22" s="180">
        <f>SUM('Northern Ireland - Qtr'!K28:N28)</f>
        <v>60.67</v>
      </c>
      <c r="H22" s="180">
        <f>SUM('Northern Ireland - Qtr'!O28:R28)</f>
        <v>61.61</v>
      </c>
      <c r="I22" s="180">
        <f>SUM('Northern Ireland - Qtr'!S28:V28)</f>
        <v>83.16</v>
      </c>
      <c r="J22" s="180">
        <f>SUM('Northern Ireland - Qtr'!W28:Z28)</f>
        <v>93.68</v>
      </c>
      <c r="K22" s="180">
        <f>SUM('Northern Ireland - Qtr'!AA28:AD28)</f>
        <v>106.21</v>
      </c>
      <c r="L22" s="180">
        <f>SUM('Northern Ireland - Qtr'!AE28:AH28)</f>
        <v>79.95</v>
      </c>
      <c r="M22" s="180">
        <f>SUM('Northern Ireland - Qtr'!AI28:AL28)</f>
        <v>69.319999999999993</v>
      </c>
      <c r="N22" s="180">
        <f>SUM('Northern Ireland - Qtr'!AM28:AP28)</f>
        <v>61.11</v>
      </c>
    </row>
    <row r="23" spans="1:20" ht="20.149999999999999" customHeight="1" x14ac:dyDescent="0.25">
      <c r="A23" s="108" t="s">
        <v>10</v>
      </c>
      <c r="B23" s="180">
        <v>1</v>
      </c>
      <c r="C23" s="180">
        <v>1</v>
      </c>
      <c r="D23" s="180">
        <v>1</v>
      </c>
      <c r="E23" s="180">
        <f>SUM('Northern Ireland - Qtr'!C29:F29)</f>
        <v>0.63</v>
      </c>
      <c r="F23" s="180">
        <f>SUM('Northern Ireland - Qtr'!G29:J29)</f>
        <v>0.53</v>
      </c>
      <c r="G23" s="180">
        <f>SUM('Northern Ireland - Qtr'!K29:N29)</f>
        <v>0.67</v>
      </c>
      <c r="H23" s="180">
        <f>SUM('Northern Ireland - Qtr'!O29:R29)</f>
        <v>0.69000000000000006</v>
      </c>
      <c r="I23" s="180">
        <f>SUM('Northern Ireland - Qtr'!S29:V29)</f>
        <v>0.65</v>
      </c>
      <c r="J23" s="180">
        <f>SUM('Northern Ireland - Qtr'!W29:Z29)</f>
        <v>0.58000000000000007</v>
      </c>
      <c r="K23" s="180">
        <f>SUM('Northern Ireland - Qtr'!AA29:AD29)</f>
        <v>0.63</v>
      </c>
      <c r="L23" s="180">
        <f>SUM('Northern Ireland - Qtr'!AE29:AH29)</f>
        <v>0.63</v>
      </c>
      <c r="M23" s="180">
        <f>SUM('Northern Ireland - Qtr'!AI29:AL29)</f>
        <v>0.67</v>
      </c>
      <c r="N23" s="180">
        <f>SUM('Northern Ireland - Qtr'!AM29:AP29)</f>
        <v>0.66</v>
      </c>
    </row>
    <row r="24" spans="1:20" ht="20.149999999999999" customHeight="1" x14ac:dyDescent="0.25">
      <c r="A24" s="108" t="s">
        <v>298</v>
      </c>
      <c r="B24" s="180">
        <v>13</v>
      </c>
      <c r="C24" s="180">
        <v>19</v>
      </c>
      <c r="D24" s="180">
        <v>28</v>
      </c>
      <c r="E24" s="180">
        <f>SUM('Northern Ireland - Qtr'!C30:F30)</f>
        <v>22.43</v>
      </c>
      <c r="F24" s="180">
        <f>SUM('Northern Ireland - Qtr'!G30:J30)</f>
        <v>50.08</v>
      </c>
      <c r="G24" s="180">
        <f>SUM('Northern Ireland - Qtr'!K30:N30)</f>
        <v>73.320000000000007</v>
      </c>
      <c r="H24" s="180">
        <f>SUM('Northern Ireland - Qtr'!O30:R30)</f>
        <v>105.88</v>
      </c>
      <c r="I24" s="180">
        <f>SUM('Northern Ireland - Qtr'!S30:V30)</f>
        <v>185.81</v>
      </c>
      <c r="J24" s="180">
        <f>SUM('Northern Ireland - Qtr'!W30:Z30)</f>
        <v>375.21</v>
      </c>
      <c r="K24" s="180">
        <f>SUM('Northern Ireland - Qtr'!AA30:AD30)</f>
        <v>473.48</v>
      </c>
      <c r="L24" s="180">
        <f>SUM('Northern Ireland - Qtr'!AE30:AH30)</f>
        <v>592.33999999999992</v>
      </c>
      <c r="M24" s="180">
        <f>SUM('Northern Ireland - Qtr'!AI30:AL30)</f>
        <v>681.91000000000008</v>
      </c>
      <c r="N24" s="180">
        <f>SUM('Northern Ireland - Qtr'!AM30:AP30)</f>
        <v>751.15</v>
      </c>
      <c r="O24" s="59"/>
      <c r="P24" s="59"/>
    </row>
    <row r="25" spans="1:20" s="103" customFormat="1" ht="20.149999999999999" customHeight="1" x14ac:dyDescent="0.25">
      <c r="A25" s="110" t="s">
        <v>106</v>
      </c>
      <c r="B25" s="198">
        <f t="shared" ref="B25:G25" si="2">SUM(B18:B24)</f>
        <v>606</v>
      </c>
      <c r="C25" s="198">
        <f t="shared" si="2"/>
        <v>818</v>
      </c>
      <c r="D25" s="198">
        <f t="shared" si="2"/>
        <v>763</v>
      </c>
      <c r="E25" s="198">
        <f t="shared" si="2"/>
        <v>1104.8500000000001</v>
      </c>
      <c r="F25" s="198">
        <f t="shared" si="2"/>
        <v>1183.8899999999999</v>
      </c>
      <c r="G25" s="198">
        <f t="shared" si="2"/>
        <v>1517.2</v>
      </c>
      <c r="H25" s="198">
        <f t="shared" ref="H25:M25" si="3">SUM(H18:H24)</f>
        <v>1699.5</v>
      </c>
      <c r="I25" s="198">
        <f t="shared" si="3"/>
        <v>2237.21</v>
      </c>
      <c r="J25" s="198">
        <f t="shared" si="3"/>
        <v>2337.6299999999997</v>
      </c>
      <c r="K25" s="198">
        <f t="shared" si="3"/>
        <v>3300.6099999999997</v>
      </c>
      <c r="L25" s="198">
        <f t="shared" si="3"/>
        <v>3908.6899999999996</v>
      </c>
      <c r="M25" s="198">
        <f t="shared" si="3"/>
        <v>4080.3200000000006</v>
      </c>
      <c r="N25" s="198">
        <f>SUM(N18:N24)</f>
        <v>4406.93</v>
      </c>
    </row>
    <row r="26" spans="1:20" ht="20.149999999999999" customHeight="1" x14ac:dyDescent="0.25">
      <c r="O26" s="106"/>
      <c r="P26" s="106"/>
      <c r="Q26" s="106"/>
      <c r="R26" s="106"/>
      <c r="S26" s="106"/>
    </row>
    <row r="27" spans="1:20" ht="30" customHeight="1" thickBot="1" x14ac:dyDescent="0.3">
      <c r="A27" s="86" t="s">
        <v>305</v>
      </c>
      <c r="B27" s="85" t="s">
        <v>278</v>
      </c>
      <c r="C27" s="85" t="s">
        <v>143</v>
      </c>
      <c r="D27" s="85" t="s">
        <v>144</v>
      </c>
      <c r="E27" s="85" t="s">
        <v>145</v>
      </c>
      <c r="F27" s="85" t="s">
        <v>146</v>
      </c>
      <c r="G27" s="85" t="s">
        <v>147</v>
      </c>
      <c r="H27" s="85" t="s">
        <v>148</v>
      </c>
      <c r="I27" s="85" t="s">
        <v>149</v>
      </c>
      <c r="J27" s="85" t="s">
        <v>150</v>
      </c>
      <c r="K27" s="85" t="s">
        <v>151</v>
      </c>
      <c r="L27" s="85" t="s">
        <v>152</v>
      </c>
      <c r="M27" s="85" t="s">
        <v>139</v>
      </c>
      <c r="N27" s="85" t="s">
        <v>140</v>
      </c>
    </row>
    <row r="28" spans="1:20" ht="20.149999999999999" customHeight="1" x14ac:dyDescent="0.25">
      <c r="A28" s="108" t="s">
        <v>32</v>
      </c>
      <c r="B28" s="139" t="s">
        <v>268</v>
      </c>
      <c r="C28" s="99">
        <f>100000*C18/(AVERAGE(B8:C8)*24*Calculation_HIDE!H$67)</f>
        <v>33.111698576731023</v>
      </c>
      <c r="D28" s="99">
        <f>100000*D18/(AVERAGE(C8:D8)*24*Calculation_HIDE!I$67)</f>
        <v>23.531841753896771</v>
      </c>
      <c r="E28" s="99">
        <f>100000*E18/(AVERAGE(D8:E8)*24*Calculation_HIDE!J$67)</f>
        <v>31.370970858057078</v>
      </c>
      <c r="F28" s="99">
        <f>100000*F18/(AVERAGE(E8:F8)*24*Calculation_HIDE!K$67)</f>
        <v>27.289510297751708</v>
      </c>
      <c r="G28" s="99">
        <f>100000*G18/(AVERAGE(F8:G8)*24*Calculation_HIDE!L$67)</f>
        <v>29.493148623991441</v>
      </c>
      <c r="H28" s="99">
        <f>100000*H18/(AVERAGE(G8:H8)*24*Calculation_HIDE!M$67)</f>
        <v>26.045023484667055</v>
      </c>
      <c r="I28" s="99">
        <f>100000*I18/(AVERAGE(H8:I8)*24*Calculation_HIDE!N$67)</f>
        <v>29.729216722598913</v>
      </c>
      <c r="J28" s="99">
        <f>100000*J18/(AVERAGE(I8:J8)*24*Calculation_HIDE!O$67)</f>
        <v>24.402243224297091</v>
      </c>
      <c r="K28" s="99">
        <f>100000*K18/(AVERAGE(J8:K8)*24*Calculation_HIDE!P$67)</f>
        <v>27.651163035572413</v>
      </c>
      <c r="L28" s="99">
        <f>100000*L18/(AVERAGE(K8:L8)*24*Calculation_HIDE!Q$67)</f>
        <v>26.546446847103187</v>
      </c>
      <c r="M28" s="99">
        <f>100000*M18/(AVERAGE(L8:M8)*24*Calculation_HIDE!R$67)</f>
        <v>25.464298588682791</v>
      </c>
      <c r="N28" s="99">
        <f>100000*N18/(AVERAGE(M8:N8)*24*Calculation_HIDE!S$67)</f>
        <v>27.486521865547392</v>
      </c>
    </row>
    <row r="29" spans="1:20" ht="20.149999999999999" customHeight="1" x14ac:dyDescent="0.25">
      <c r="A29" s="108" t="s">
        <v>27</v>
      </c>
      <c r="B29" s="139" t="s">
        <v>268</v>
      </c>
      <c r="C29" s="99">
        <f>100000*C21/(AVERAGE(B11:C11)*24*Calculation_HIDE!H$67)</f>
        <v>35.388127853881279</v>
      </c>
      <c r="D29" s="99">
        <f>100000*D21/(AVERAGE(C11:D11)*24*Calculation_HIDE!I$67)</f>
        <v>45.662100456621005</v>
      </c>
      <c r="E29" s="99">
        <f>100000*E21/(AVERAGE(D11:E11)*24*Calculation_HIDE!J$67)</f>
        <v>26.984719019847191</v>
      </c>
      <c r="F29" s="99">
        <f>100000*F21/(AVERAGE(E11:F11)*24*Calculation_HIDE!K$67)</f>
        <v>34.201040633910523</v>
      </c>
      <c r="G29" s="99">
        <f>100000*G21/(AVERAGE(F11:G11)*24*Calculation_HIDE!L$67)</f>
        <v>28.872990921048412</v>
      </c>
      <c r="H29" s="99">
        <f>100000*H21/(AVERAGE(G11:H11)*24*Calculation_HIDE!M$67)</f>
        <v>35.676796305043823</v>
      </c>
      <c r="I29" s="99">
        <f>100000*I21/(AVERAGE(H11:I11)*24*Calculation_HIDE!N$67)</f>
        <v>37.110044128099318</v>
      </c>
      <c r="J29" s="99">
        <f>100000*J21/(AVERAGE(I11:J11)*24*Calculation_HIDE!O$67)</f>
        <v>28.722616716830803</v>
      </c>
      <c r="K29" s="99">
        <f>100000*K21/(AVERAGE(J11:K11)*24*Calculation_HIDE!P$67)</f>
        <v>33.739345319919657</v>
      </c>
      <c r="L29" s="99">
        <f>100000*L21/(AVERAGE(K11:L11)*24*Calculation_HIDE!Q$67)</f>
        <v>32.174415160754883</v>
      </c>
      <c r="M29" s="99">
        <f>100000*M21/(AVERAGE(L11:M11)*24*Calculation_HIDE!R$67)</f>
        <v>36.841012868410125</v>
      </c>
      <c r="N29" s="99">
        <f>100000*N21/(AVERAGE(M11:N11)*24*Calculation_HIDE!S$67)</f>
        <v>39.436743215722089</v>
      </c>
    </row>
    <row r="30" spans="1:20" ht="20.149999999999999" customHeight="1" x14ac:dyDescent="0.25">
      <c r="A30" s="108" t="s">
        <v>9</v>
      </c>
      <c r="B30" s="139" t="s">
        <v>268</v>
      </c>
      <c r="C30" s="99">
        <f>100000*C22/(AVERAGE(B12:C12)*24*Calculation_HIDE!H$67)</f>
        <v>55.80923389142567</v>
      </c>
      <c r="D30" s="99">
        <f>100000*D22/(AVERAGE(C12:D12)*24*Calculation_HIDE!I$67)</f>
        <v>73.566717402333836</v>
      </c>
      <c r="E30" s="99">
        <f>100000*E22/(AVERAGE(D12:E12)*24*Calculation_HIDE!J$67)</f>
        <v>65.181273037354899</v>
      </c>
      <c r="F30" s="99">
        <f>100000*F22/(AVERAGE(E12:F12)*24*Calculation_HIDE!K$67)</f>
        <v>60.569860437446323</v>
      </c>
      <c r="G30" s="99">
        <f>100000*G22/(AVERAGE(F12:G12)*24*Calculation_HIDE!L$67)</f>
        <v>56.35312519737991</v>
      </c>
      <c r="H30" s="99">
        <f>100000*H22/(AVERAGE(G12:H12)*24*Calculation_HIDE!M$67)</f>
        <v>48.155460615070531</v>
      </c>
      <c r="I30" s="99">
        <f>100000*I22/(AVERAGE(H12:I12)*24*Calculation_HIDE!N$67)</f>
        <v>53.332307218716323</v>
      </c>
      <c r="J30" s="99">
        <f>100000*J22/(AVERAGE(I12:J12)*24*Calculation_HIDE!O$67)</f>
        <v>56.308580639080745</v>
      </c>
      <c r="K30" s="99">
        <f>100000*K22/(AVERAGE(J12:K12)*24*Calculation_HIDE!P$67)</f>
        <v>57.366592021501269</v>
      </c>
      <c r="L30" s="99">
        <f>100000*L22/(AVERAGE(K12:L12)*24*Calculation_HIDE!Q$67)</f>
        <v>42.06827531121052</v>
      </c>
      <c r="M30" s="99">
        <f>100000*M22/(AVERAGE(L12:M12)*24*Calculation_HIDE!R$67)</f>
        <v>40.006279115937403</v>
      </c>
      <c r="N30" s="99">
        <f>100000*N22/(AVERAGE(M12:N12)*24*Calculation_HIDE!S$67)</f>
        <v>35.676754939050021</v>
      </c>
    </row>
    <row r="31" spans="1:20" ht="20.149999999999999" customHeight="1" thickBot="1" x14ac:dyDescent="0.3">
      <c r="A31" s="140" t="s">
        <v>10</v>
      </c>
      <c r="B31" s="175" t="s">
        <v>268</v>
      </c>
      <c r="C31" s="175" t="s">
        <v>268</v>
      </c>
      <c r="D31" s="175" t="s">
        <v>268</v>
      </c>
      <c r="E31" s="142">
        <f>100000*E23/(AVERAGE(D13:E13)*24*Calculation_HIDE!J$67)</f>
        <v>84.609186140209502</v>
      </c>
      <c r="F31" s="142">
        <f>100000*F23/(AVERAGE(E13:F13)*24*Calculation_HIDE!K$67)</f>
        <v>35.492339012107578</v>
      </c>
      <c r="G31" s="142">
        <f>100000*G23/(AVERAGE(F13:G13)*24*Calculation_HIDE!L$67)</f>
        <v>44.990598979317753</v>
      </c>
      <c r="H31" s="142">
        <f>100000*H23/(AVERAGE(G13:H13)*24*Calculation_HIDE!M$67)</f>
        <v>46.33360193392425</v>
      </c>
      <c r="I31" s="142">
        <f>100000*I23/(AVERAGE(H13:I13)*24*Calculation_HIDE!N$67)</f>
        <v>43.647596024711255</v>
      </c>
      <c r="J31" s="142">
        <f>100000*J23/(AVERAGE(I13:J13)*24*Calculation_HIDE!O$67)</f>
        <v>38.840672881174335</v>
      </c>
      <c r="K31" s="142">
        <f>100000*K23/(AVERAGE(J13:K13)*24*Calculation_HIDE!P$67)</f>
        <v>42.304593070104751</v>
      </c>
      <c r="L31" s="142">
        <f>100000*L23/(AVERAGE(K13:L13)*24*Calculation_HIDE!Q$67)</f>
        <v>42.304593070104751</v>
      </c>
      <c r="M31" s="142">
        <f>100000*M23/(AVERAGE(L13:M13)*24*Calculation_HIDE!R$67)</f>
        <v>44.990598979317753</v>
      </c>
      <c r="N31" s="142">
        <f>100000*N23/(AVERAGE(M13:N13)*24*Calculation_HIDE!S$67)</f>
        <v>44.198007071681133</v>
      </c>
    </row>
    <row r="32" spans="1:20" ht="20.149999999999999" customHeight="1" thickTop="1" x14ac:dyDescent="0.25">
      <c r="A32" s="108"/>
    </row>
    <row r="40" spans="1:1" ht="20.149999999999999" customHeight="1" x14ac:dyDescent="0.25">
      <c r="A40" s="144"/>
    </row>
    <row r="42" spans="1:1" ht="20.149999999999999" customHeight="1" x14ac:dyDescent="0.25">
      <c r="A42" s="78"/>
    </row>
  </sheetData>
  <pageMargins left="0.70866141732283472" right="0.70866141732283472" top="0.74803149606299213" bottom="0.74803149606299213" header="0.31496062992125984" footer="0.31496062992125984"/>
  <pageSetup paperSize="9" scale="10" orientation="landscape" r:id="rId1"/>
  <ignoredErrors>
    <ignoredError sqref="J16:M16 N16 O16:P16 Q16 R16 S16" formulaRange="1"/>
  </ignoredErrors>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pageSetUpPr fitToPage="1"/>
  </sheetPr>
  <dimension ref="A1:AS51"/>
  <sheetViews>
    <sheetView showGridLines="0" zoomScaleNormal="100" workbookViewId="0">
      <pane xSplit="1" topLeftCell="AQ1" activePane="topRight" state="frozen"/>
      <selection pane="topRight"/>
    </sheetView>
  </sheetViews>
  <sheetFormatPr defaultColWidth="9.1796875" defaultRowHeight="20.149999999999999" customHeight="1" x14ac:dyDescent="0.35"/>
  <cols>
    <col min="1" max="1" width="47" style="41" customWidth="1"/>
    <col min="2" max="44" width="15.54296875" style="41" customWidth="1"/>
    <col min="45" max="45" width="15.453125" style="41" customWidth="1"/>
    <col min="46" max="16384" width="9.1796875" style="41"/>
  </cols>
  <sheetData>
    <row r="1" spans="1:45" s="152" customFormat="1" ht="45" customHeight="1" x14ac:dyDescent="0.3">
      <c r="A1" s="150" t="s">
        <v>296</v>
      </c>
      <c r="B1" s="151"/>
      <c r="C1" s="151"/>
      <c r="D1" s="151"/>
      <c r="E1" s="151"/>
    </row>
    <row r="2" spans="1:45" s="152" customFormat="1" ht="15.5" x14ac:dyDescent="0.3">
      <c r="A2" s="53" t="s">
        <v>294</v>
      </c>
      <c r="B2" s="151"/>
      <c r="C2" s="151"/>
      <c r="D2" s="151"/>
      <c r="E2" s="151"/>
    </row>
    <row r="3" spans="1:45" ht="20.149999999999999" customHeight="1" x14ac:dyDescent="0.35">
      <c r="A3" s="57" t="s">
        <v>292</v>
      </c>
      <c r="B3" s="46"/>
      <c r="C3" s="46"/>
      <c r="D3" s="46"/>
      <c r="E3" s="46"/>
    </row>
    <row r="4" spans="1:45" ht="20.149999999999999" customHeight="1" x14ac:dyDescent="0.35">
      <c r="A4" s="53" t="s">
        <v>141</v>
      </c>
      <c r="B4" s="46"/>
      <c r="C4" s="46"/>
      <c r="D4" s="46"/>
      <c r="E4" s="46"/>
    </row>
    <row r="5" spans="1:45" ht="20.149999999999999" customHeight="1" x14ac:dyDescent="0.35">
      <c r="A5" s="53" t="s">
        <v>314</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row>
    <row r="6" spans="1:45" s="153" customFormat="1" ht="20.149999999999999" customHeight="1" x14ac:dyDescent="0.35">
      <c r="A6" s="55" t="s">
        <v>136</v>
      </c>
      <c r="B6" s="94"/>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row>
    <row r="7" spans="1:45" ht="45" customHeight="1" x14ac:dyDescent="0.35">
      <c r="A7" s="52" t="s">
        <v>286</v>
      </c>
      <c r="B7" s="64" t="s">
        <v>156</v>
      </c>
      <c r="C7" s="64" t="s">
        <v>157</v>
      </c>
      <c r="D7" s="64" t="s">
        <v>158</v>
      </c>
      <c r="E7" s="64" t="s">
        <v>159</v>
      </c>
      <c r="F7" s="64" t="s">
        <v>160</v>
      </c>
      <c r="G7" s="64" t="s">
        <v>161</v>
      </c>
      <c r="H7" s="64" t="s">
        <v>162</v>
      </c>
      <c r="I7" s="64" t="s">
        <v>163</v>
      </c>
      <c r="J7" s="64" t="s">
        <v>164</v>
      </c>
      <c r="K7" s="64" t="s">
        <v>165</v>
      </c>
      <c r="L7" s="64" t="s">
        <v>166</v>
      </c>
      <c r="M7" s="64" t="s">
        <v>167</v>
      </c>
      <c r="N7" s="64" t="s">
        <v>168</v>
      </c>
      <c r="O7" s="64" t="s">
        <v>169</v>
      </c>
      <c r="P7" s="64" t="s">
        <v>170</v>
      </c>
      <c r="Q7" s="64" t="s">
        <v>171</v>
      </c>
      <c r="R7" s="64" t="s">
        <v>172</v>
      </c>
      <c r="S7" s="64" t="s">
        <v>173</v>
      </c>
      <c r="T7" s="64" t="s">
        <v>174</v>
      </c>
      <c r="U7" s="64" t="s">
        <v>175</v>
      </c>
      <c r="V7" s="64" t="s">
        <v>176</v>
      </c>
      <c r="W7" s="64" t="s">
        <v>177</v>
      </c>
      <c r="X7" s="64" t="s">
        <v>178</v>
      </c>
      <c r="Y7" s="64" t="s">
        <v>179</v>
      </c>
      <c r="Z7" s="64" t="s">
        <v>180</v>
      </c>
      <c r="AA7" s="64" t="s">
        <v>181</v>
      </c>
      <c r="AB7" s="64" t="s">
        <v>182</v>
      </c>
      <c r="AC7" s="64" t="s">
        <v>183</v>
      </c>
      <c r="AD7" s="64" t="s">
        <v>184</v>
      </c>
      <c r="AE7" s="64" t="s">
        <v>185</v>
      </c>
      <c r="AF7" s="64" t="s">
        <v>186</v>
      </c>
      <c r="AG7" s="64" t="s">
        <v>187</v>
      </c>
      <c r="AH7" s="64" t="s">
        <v>188</v>
      </c>
      <c r="AI7" s="64" t="s">
        <v>189</v>
      </c>
      <c r="AJ7" s="64" t="s">
        <v>190</v>
      </c>
      <c r="AK7" s="64" t="s">
        <v>191</v>
      </c>
      <c r="AL7" s="64" t="s">
        <v>192</v>
      </c>
      <c r="AM7" s="64" t="s">
        <v>193</v>
      </c>
      <c r="AN7" s="64" t="s">
        <v>194</v>
      </c>
      <c r="AO7" s="64" t="s">
        <v>195</v>
      </c>
      <c r="AP7" s="64" t="s">
        <v>196</v>
      </c>
      <c r="AQ7" s="64" t="s">
        <v>197</v>
      </c>
      <c r="AR7" s="64" t="s">
        <v>198</v>
      </c>
      <c r="AS7" s="309" t="s">
        <v>338</v>
      </c>
    </row>
    <row r="8" spans="1:45" ht="20.149999999999999" customHeight="1" x14ac:dyDescent="0.35">
      <c r="A8" s="41" t="s">
        <v>4</v>
      </c>
      <c r="B8" s="207">
        <v>341.01</v>
      </c>
      <c r="C8" s="207">
        <v>362.56</v>
      </c>
      <c r="D8" s="207">
        <v>365.61</v>
      </c>
      <c r="E8" s="207">
        <v>380.94</v>
      </c>
      <c r="F8" s="207">
        <v>409.13</v>
      </c>
      <c r="G8" s="203">
        <v>409.92</v>
      </c>
      <c r="H8" s="203">
        <v>455.1</v>
      </c>
      <c r="I8" s="204">
        <v>457.98</v>
      </c>
      <c r="J8" s="204">
        <v>460.25</v>
      </c>
      <c r="K8" s="203">
        <v>506.09</v>
      </c>
      <c r="L8" s="203">
        <v>529.59</v>
      </c>
      <c r="M8" s="203">
        <v>531.76</v>
      </c>
      <c r="N8" s="203">
        <v>581.08000000000004</v>
      </c>
      <c r="O8" s="203">
        <v>591.79</v>
      </c>
      <c r="P8" s="203">
        <v>596.22</v>
      </c>
      <c r="Q8" s="203">
        <v>675.9</v>
      </c>
      <c r="R8" s="203">
        <v>697.37</v>
      </c>
      <c r="S8" s="203">
        <v>703.15</v>
      </c>
      <c r="T8" s="203">
        <v>714.28</v>
      </c>
      <c r="U8" s="203">
        <v>716.96</v>
      </c>
      <c r="V8" s="203">
        <v>731.34</v>
      </c>
      <c r="W8" s="203">
        <v>756.81</v>
      </c>
      <c r="X8" s="205">
        <v>783.91</v>
      </c>
      <c r="Y8" s="203">
        <v>787.71</v>
      </c>
      <c r="Z8" s="204">
        <v>886.16</v>
      </c>
      <c r="AA8" s="204">
        <v>1067.69</v>
      </c>
      <c r="AB8" s="203">
        <v>1093.06</v>
      </c>
      <c r="AC8" s="203">
        <v>1168.48</v>
      </c>
      <c r="AD8" s="203">
        <v>1182.3699999999999</v>
      </c>
      <c r="AE8" s="203">
        <v>1256.1300000000001</v>
      </c>
      <c r="AF8" s="203">
        <v>1294.6099999999999</v>
      </c>
      <c r="AG8" s="203">
        <v>1339.14</v>
      </c>
      <c r="AH8" s="203">
        <v>1340.33</v>
      </c>
      <c r="AI8" s="203">
        <v>1348.64</v>
      </c>
      <c r="AJ8" s="203">
        <v>1348.86</v>
      </c>
      <c r="AK8" s="203">
        <v>1348.86</v>
      </c>
      <c r="AL8" s="203">
        <v>1349.11</v>
      </c>
      <c r="AM8" s="203">
        <v>1354.01</v>
      </c>
      <c r="AN8" s="203">
        <v>1354.26</v>
      </c>
      <c r="AO8" s="203">
        <v>1354.26</v>
      </c>
      <c r="AP8" s="203">
        <v>1354.26</v>
      </c>
      <c r="AQ8" s="203">
        <v>1354.44</v>
      </c>
      <c r="AR8" s="203">
        <v>1354.69</v>
      </c>
      <c r="AS8" s="203">
        <v>1355.16</v>
      </c>
    </row>
    <row r="9" spans="1:45" ht="20.149999999999999" customHeight="1" x14ac:dyDescent="0.35">
      <c r="A9" s="41" t="s">
        <v>23</v>
      </c>
      <c r="B9" s="207">
        <v>0</v>
      </c>
      <c r="C9" s="207">
        <v>0</v>
      </c>
      <c r="D9" s="207">
        <v>0</v>
      </c>
      <c r="E9" s="207">
        <v>0</v>
      </c>
      <c r="F9" s="207">
        <v>0</v>
      </c>
      <c r="G9" s="203">
        <v>0</v>
      </c>
      <c r="H9" s="203">
        <v>0</v>
      </c>
      <c r="I9" s="204">
        <v>0</v>
      </c>
      <c r="J9" s="204">
        <v>0</v>
      </c>
      <c r="K9" s="203">
        <v>0</v>
      </c>
      <c r="L9" s="203">
        <v>0</v>
      </c>
      <c r="M9" s="203">
        <v>0</v>
      </c>
      <c r="N9" s="203">
        <v>0</v>
      </c>
      <c r="O9" s="203">
        <v>0</v>
      </c>
      <c r="P9" s="203">
        <v>0</v>
      </c>
      <c r="Q9" s="203">
        <v>0</v>
      </c>
      <c r="R9" s="203">
        <v>0</v>
      </c>
      <c r="S9" s="203">
        <v>0</v>
      </c>
      <c r="T9" s="203">
        <v>0</v>
      </c>
      <c r="U9" s="203">
        <v>0</v>
      </c>
      <c r="V9" s="203">
        <v>0</v>
      </c>
      <c r="W9" s="203">
        <v>0</v>
      </c>
      <c r="X9" s="205">
        <v>0</v>
      </c>
      <c r="Y9" s="203">
        <v>0</v>
      </c>
      <c r="Z9" s="204">
        <v>0</v>
      </c>
      <c r="AA9" s="204">
        <v>0</v>
      </c>
      <c r="AB9" s="203">
        <v>0</v>
      </c>
      <c r="AC9" s="203">
        <v>0</v>
      </c>
      <c r="AD9" s="203">
        <v>0</v>
      </c>
      <c r="AE9" s="203">
        <v>0</v>
      </c>
      <c r="AF9" s="203">
        <v>0</v>
      </c>
      <c r="AG9" s="203">
        <v>0</v>
      </c>
      <c r="AH9" s="203">
        <v>0</v>
      </c>
      <c r="AI9" s="203">
        <v>0</v>
      </c>
      <c r="AJ9" s="203">
        <v>0</v>
      </c>
      <c r="AK9" s="203">
        <v>0</v>
      </c>
      <c r="AL9" s="203">
        <v>0</v>
      </c>
      <c r="AM9" s="203">
        <v>0</v>
      </c>
      <c r="AN9" s="203">
        <v>0</v>
      </c>
      <c r="AO9" s="203">
        <v>0</v>
      </c>
      <c r="AP9" s="203">
        <v>0</v>
      </c>
      <c r="AQ9" s="203">
        <v>0</v>
      </c>
      <c r="AR9" s="203">
        <v>0</v>
      </c>
      <c r="AS9" s="203">
        <v>0</v>
      </c>
    </row>
    <row r="10" spans="1:45" ht="20.149999999999999" customHeight="1" x14ac:dyDescent="0.35">
      <c r="A10" s="41" t="s">
        <v>5</v>
      </c>
      <c r="B10" s="207">
        <v>1.2</v>
      </c>
      <c r="C10" s="207">
        <v>1.2</v>
      </c>
      <c r="D10" s="207">
        <v>1.2</v>
      </c>
      <c r="E10" s="207">
        <v>1.2</v>
      </c>
      <c r="F10" s="207">
        <v>1.2</v>
      </c>
      <c r="G10" s="203">
        <v>1.2</v>
      </c>
      <c r="H10" s="203">
        <v>1.2</v>
      </c>
      <c r="I10" s="204">
        <v>1.2</v>
      </c>
      <c r="J10" s="204">
        <v>1.2</v>
      </c>
      <c r="K10" s="203">
        <v>1.2</v>
      </c>
      <c r="L10" s="203">
        <v>1.2</v>
      </c>
      <c r="M10" s="203">
        <v>1.2</v>
      </c>
      <c r="N10" s="203">
        <v>1.2</v>
      </c>
      <c r="O10" s="203">
        <v>1.2</v>
      </c>
      <c r="P10" s="203">
        <v>1.2</v>
      </c>
      <c r="Q10" s="203">
        <v>1.2</v>
      </c>
      <c r="R10" s="203">
        <v>1.2</v>
      </c>
      <c r="S10" s="203">
        <v>1.2</v>
      </c>
      <c r="T10" s="203">
        <v>1.2</v>
      </c>
      <c r="U10" s="203">
        <v>1.2</v>
      </c>
      <c r="V10" s="203">
        <v>1.2</v>
      </c>
      <c r="W10" s="203">
        <v>0</v>
      </c>
      <c r="X10" s="205">
        <v>0</v>
      </c>
      <c r="Y10" s="203">
        <v>0</v>
      </c>
      <c r="Z10" s="204">
        <v>0</v>
      </c>
      <c r="AA10" s="204">
        <v>0</v>
      </c>
      <c r="AB10" s="203">
        <v>0</v>
      </c>
      <c r="AC10" s="203">
        <v>0</v>
      </c>
      <c r="AD10" s="203">
        <v>0</v>
      </c>
      <c r="AE10" s="203">
        <v>0</v>
      </c>
      <c r="AF10" s="203">
        <v>0</v>
      </c>
      <c r="AG10" s="203">
        <v>0</v>
      </c>
      <c r="AH10" s="203">
        <v>0</v>
      </c>
      <c r="AI10" s="203">
        <v>0</v>
      </c>
      <c r="AJ10" s="203">
        <v>0</v>
      </c>
      <c r="AK10" s="203">
        <v>0</v>
      </c>
      <c r="AL10" s="203">
        <v>0</v>
      </c>
      <c r="AM10" s="203">
        <v>0</v>
      </c>
      <c r="AN10" s="203">
        <v>0</v>
      </c>
      <c r="AO10" s="203">
        <v>0</v>
      </c>
      <c r="AP10" s="203">
        <v>0</v>
      </c>
      <c r="AQ10" s="203">
        <v>0</v>
      </c>
      <c r="AR10" s="203">
        <v>0</v>
      </c>
      <c r="AS10" s="203">
        <v>0</v>
      </c>
    </row>
    <row r="11" spans="1:45" ht="20.149999999999999" customHeight="1" x14ac:dyDescent="0.35">
      <c r="A11" s="41" t="s">
        <v>6</v>
      </c>
      <c r="B11" s="207">
        <v>1.2</v>
      </c>
      <c r="C11" s="207">
        <v>1.21</v>
      </c>
      <c r="D11" s="207">
        <v>1.33</v>
      </c>
      <c r="E11" s="207">
        <v>1.43</v>
      </c>
      <c r="F11" s="207">
        <v>1.8</v>
      </c>
      <c r="G11" s="203">
        <v>2.15</v>
      </c>
      <c r="H11" s="203">
        <v>2.37</v>
      </c>
      <c r="I11" s="204">
        <v>3.37</v>
      </c>
      <c r="J11" s="204">
        <v>5.66</v>
      </c>
      <c r="K11" s="203">
        <v>8.14</v>
      </c>
      <c r="L11" s="203">
        <v>11.48</v>
      </c>
      <c r="M11" s="203">
        <v>18.7</v>
      </c>
      <c r="N11" s="203">
        <v>27.04</v>
      </c>
      <c r="O11" s="203">
        <v>42.74</v>
      </c>
      <c r="P11" s="203">
        <v>48.86</v>
      </c>
      <c r="Q11" s="203">
        <v>55.35</v>
      </c>
      <c r="R11" s="203">
        <v>61.72</v>
      </c>
      <c r="S11" s="203">
        <v>72.61</v>
      </c>
      <c r="T11" s="203">
        <v>84.19</v>
      </c>
      <c r="U11" s="203">
        <v>101.48</v>
      </c>
      <c r="V11" s="203">
        <v>105.82</v>
      </c>
      <c r="W11" s="203">
        <v>116.19</v>
      </c>
      <c r="X11" s="205">
        <v>125.2</v>
      </c>
      <c r="Y11" s="203">
        <v>135.47</v>
      </c>
      <c r="Z11" s="204">
        <v>136.04</v>
      </c>
      <c r="AA11" s="204">
        <v>137.6</v>
      </c>
      <c r="AB11" s="203">
        <v>170.05</v>
      </c>
      <c r="AC11" s="203">
        <v>200.29</v>
      </c>
      <c r="AD11" s="203">
        <v>262.27999999999997</v>
      </c>
      <c r="AE11" s="203">
        <v>314.42</v>
      </c>
      <c r="AF11" s="203">
        <v>314.73</v>
      </c>
      <c r="AG11" s="203">
        <v>314.92</v>
      </c>
      <c r="AH11" s="203">
        <v>321.83999999999997</v>
      </c>
      <c r="AI11" s="203">
        <v>333.56</v>
      </c>
      <c r="AJ11" s="203">
        <v>333.56</v>
      </c>
      <c r="AK11" s="203">
        <v>333.56</v>
      </c>
      <c r="AL11" s="203">
        <v>333.56</v>
      </c>
      <c r="AM11" s="203">
        <v>334.27</v>
      </c>
      <c r="AN11" s="203">
        <v>334.38</v>
      </c>
      <c r="AO11" s="203">
        <v>334.76</v>
      </c>
      <c r="AP11" s="203">
        <v>334.91</v>
      </c>
      <c r="AQ11" s="203">
        <v>336.5</v>
      </c>
      <c r="AR11" s="203">
        <v>337.27</v>
      </c>
      <c r="AS11" s="203">
        <v>338.05</v>
      </c>
    </row>
    <row r="12" spans="1:45" ht="20.149999999999999" customHeight="1" x14ac:dyDescent="0.35">
      <c r="A12" s="41" t="s">
        <v>7</v>
      </c>
      <c r="B12" s="207">
        <v>7.88</v>
      </c>
      <c r="C12" s="207">
        <v>7.88</v>
      </c>
      <c r="D12" s="207">
        <v>8.09</v>
      </c>
      <c r="E12" s="207">
        <v>8.09</v>
      </c>
      <c r="F12" s="207">
        <v>8.16</v>
      </c>
      <c r="G12" s="203">
        <v>8.33</v>
      </c>
      <c r="H12" s="203">
        <v>8.43</v>
      </c>
      <c r="I12" s="204">
        <v>8.43</v>
      </c>
      <c r="J12" s="204">
        <v>8.43</v>
      </c>
      <c r="K12" s="203">
        <v>8.59</v>
      </c>
      <c r="L12" s="203">
        <v>8.59</v>
      </c>
      <c r="M12" s="203">
        <v>8.59</v>
      </c>
      <c r="N12" s="203">
        <v>8.65</v>
      </c>
      <c r="O12" s="203">
        <v>8.5500000000000007</v>
      </c>
      <c r="P12" s="203">
        <v>8.5500000000000007</v>
      </c>
      <c r="Q12" s="203">
        <v>8.5500000000000007</v>
      </c>
      <c r="R12" s="203">
        <v>8.75</v>
      </c>
      <c r="S12" s="203">
        <v>9.11</v>
      </c>
      <c r="T12" s="203">
        <v>9.11</v>
      </c>
      <c r="U12" s="203">
        <v>9.11</v>
      </c>
      <c r="V12" s="203">
        <v>9.11</v>
      </c>
      <c r="W12" s="203">
        <v>9.3000000000000007</v>
      </c>
      <c r="X12" s="205">
        <v>9.41</v>
      </c>
      <c r="Y12" s="203">
        <v>9.41</v>
      </c>
      <c r="Z12" s="204">
        <v>9.59</v>
      </c>
      <c r="AA12" s="204">
        <v>10.23</v>
      </c>
      <c r="AB12" s="203">
        <v>10.23</v>
      </c>
      <c r="AC12" s="203">
        <v>10.23</v>
      </c>
      <c r="AD12" s="203">
        <v>10.44</v>
      </c>
      <c r="AE12" s="203">
        <v>10.75</v>
      </c>
      <c r="AF12" s="203">
        <v>10.75</v>
      </c>
      <c r="AG12" s="203">
        <v>10.75</v>
      </c>
      <c r="AH12" s="203">
        <v>10.99</v>
      </c>
      <c r="AI12" s="203">
        <v>10.99</v>
      </c>
      <c r="AJ12" s="203">
        <v>11.01</v>
      </c>
      <c r="AK12" s="203">
        <v>11.01</v>
      </c>
      <c r="AL12" s="203">
        <v>11.01</v>
      </c>
      <c r="AM12" s="203">
        <v>11.01</v>
      </c>
      <c r="AN12" s="203">
        <v>11.01</v>
      </c>
      <c r="AO12" s="203">
        <v>11.01</v>
      </c>
      <c r="AP12" s="203">
        <v>11.01</v>
      </c>
      <c r="AQ12" s="203">
        <v>11.18</v>
      </c>
      <c r="AR12" s="203">
        <v>11.18</v>
      </c>
      <c r="AS12" s="203">
        <v>11.18</v>
      </c>
    </row>
    <row r="13" spans="1:45" ht="20.149999999999999" customHeight="1" x14ac:dyDescent="0.35">
      <c r="A13" s="41" t="s">
        <v>8</v>
      </c>
      <c r="B13" s="207">
        <v>0</v>
      </c>
      <c r="C13" s="207">
        <v>0</v>
      </c>
      <c r="D13" s="207">
        <v>0</v>
      </c>
      <c r="E13" s="207">
        <v>0</v>
      </c>
      <c r="F13" s="207">
        <v>0</v>
      </c>
      <c r="G13" s="203">
        <v>0</v>
      </c>
      <c r="H13" s="203">
        <v>0</v>
      </c>
      <c r="I13" s="204">
        <v>0</v>
      </c>
      <c r="J13" s="204">
        <v>0</v>
      </c>
      <c r="K13" s="203">
        <v>0</v>
      </c>
      <c r="L13" s="203">
        <v>0</v>
      </c>
      <c r="M13" s="203">
        <v>0</v>
      </c>
      <c r="N13" s="203">
        <v>0</v>
      </c>
      <c r="O13" s="203">
        <v>0</v>
      </c>
      <c r="P13" s="203">
        <v>0</v>
      </c>
      <c r="Q13" s="203">
        <v>0</v>
      </c>
      <c r="R13" s="203">
        <v>0</v>
      </c>
      <c r="S13" s="203">
        <v>0</v>
      </c>
      <c r="T13" s="203">
        <v>0</v>
      </c>
      <c r="U13" s="203">
        <v>0</v>
      </c>
      <c r="V13" s="203">
        <v>0</v>
      </c>
      <c r="W13" s="203">
        <v>0</v>
      </c>
      <c r="X13" s="205">
        <v>0</v>
      </c>
      <c r="Y13" s="203">
        <v>0</v>
      </c>
      <c r="Z13" s="204">
        <v>0</v>
      </c>
      <c r="AA13" s="204">
        <v>0</v>
      </c>
      <c r="AB13" s="203">
        <v>0</v>
      </c>
      <c r="AC13" s="203">
        <v>0</v>
      </c>
      <c r="AD13" s="203">
        <v>0</v>
      </c>
      <c r="AE13" s="203">
        <v>0</v>
      </c>
      <c r="AF13" s="203">
        <v>0</v>
      </c>
      <c r="AG13" s="203">
        <v>0</v>
      </c>
      <c r="AH13" s="203">
        <v>0</v>
      </c>
      <c r="AI13" s="203">
        <v>0</v>
      </c>
      <c r="AJ13" s="203">
        <v>0</v>
      </c>
      <c r="AK13" s="203">
        <v>0</v>
      </c>
      <c r="AL13" s="203">
        <v>0</v>
      </c>
      <c r="AM13" s="203">
        <v>0</v>
      </c>
      <c r="AN13" s="203">
        <v>0</v>
      </c>
      <c r="AO13" s="203">
        <v>0</v>
      </c>
      <c r="AP13" s="203">
        <v>0</v>
      </c>
      <c r="AQ13" s="203">
        <v>0</v>
      </c>
      <c r="AR13" s="203">
        <v>0</v>
      </c>
      <c r="AS13" s="203">
        <v>0</v>
      </c>
    </row>
    <row r="14" spans="1:45" ht="20.149999999999999" customHeight="1" x14ac:dyDescent="0.35">
      <c r="A14" s="41" t="s">
        <v>9</v>
      </c>
      <c r="B14" s="207">
        <v>10.15</v>
      </c>
      <c r="C14" s="207">
        <v>10.75</v>
      </c>
      <c r="D14" s="207">
        <v>10.75</v>
      </c>
      <c r="E14" s="207">
        <v>10.75</v>
      </c>
      <c r="F14" s="207">
        <v>10.75</v>
      </c>
      <c r="G14" s="203">
        <v>10.73</v>
      </c>
      <c r="H14" s="203">
        <v>10.73</v>
      </c>
      <c r="I14" s="204">
        <v>10.73</v>
      </c>
      <c r="J14" s="204">
        <v>12.03</v>
      </c>
      <c r="K14" s="203">
        <v>12.55</v>
      </c>
      <c r="L14" s="203">
        <v>12.55</v>
      </c>
      <c r="M14" s="203">
        <v>12.55</v>
      </c>
      <c r="N14" s="203">
        <v>12.55</v>
      </c>
      <c r="O14" s="203">
        <v>12.55</v>
      </c>
      <c r="P14" s="203">
        <v>13.09</v>
      </c>
      <c r="Q14" s="203">
        <v>15.82</v>
      </c>
      <c r="R14" s="203">
        <v>16.66</v>
      </c>
      <c r="S14" s="203">
        <v>18.940000000000001</v>
      </c>
      <c r="T14" s="203">
        <v>18.940000000000001</v>
      </c>
      <c r="U14" s="203">
        <v>18.940000000000001</v>
      </c>
      <c r="V14" s="203">
        <v>18.940000000000001</v>
      </c>
      <c r="W14" s="203">
        <v>18.940000000000001</v>
      </c>
      <c r="X14" s="205">
        <v>18.940000000000001</v>
      </c>
      <c r="Y14" s="203">
        <v>18.940000000000001</v>
      </c>
      <c r="Z14" s="204">
        <v>18.940000000000001</v>
      </c>
      <c r="AA14" s="204">
        <v>23.33</v>
      </c>
      <c r="AB14" s="203">
        <v>23.33</v>
      </c>
      <c r="AC14" s="203">
        <v>23.33</v>
      </c>
      <c r="AD14" s="203">
        <v>23.33</v>
      </c>
      <c r="AE14" s="203">
        <v>20.059999999999999</v>
      </c>
      <c r="AF14" s="203">
        <v>20.059999999999999</v>
      </c>
      <c r="AG14" s="203">
        <v>20.059999999999999</v>
      </c>
      <c r="AH14" s="203">
        <v>20.059999999999999</v>
      </c>
      <c r="AI14" s="203">
        <v>19.5</v>
      </c>
      <c r="AJ14" s="203">
        <v>19.5</v>
      </c>
      <c r="AK14" s="203">
        <v>19.5</v>
      </c>
      <c r="AL14" s="203">
        <v>19.5</v>
      </c>
      <c r="AM14" s="203">
        <v>19.5</v>
      </c>
      <c r="AN14" s="203">
        <v>19.5</v>
      </c>
      <c r="AO14" s="203">
        <v>19.5</v>
      </c>
      <c r="AP14" s="203">
        <v>19.5</v>
      </c>
      <c r="AQ14" s="203">
        <v>19.5</v>
      </c>
      <c r="AR14" s="203">
        <v>19.5</v>
      </c>
      <c r="AS14" s="203">
        <v>19.5</v>
      </c>
    </row>
    <row r="15" spans="1:45" ht="20.149999999999999" customHeight="1" x14ac:dyDescent="0.35">
      <c r="A15" s="41" t="s">
        <v>10</v>
      </c>
      <c r="B15" s="207">
        <v>0.17</v>
      </c>
      <c r="C15" s="207">
        <v>0.17</v>
      </c>
      <c r="D15" s="207">
        <v>0.17</v>
      </c>
      <c r="E15" s="207">
        <v>0.17</v>
      </c>
      <c r="F15" s="207">
        <v>0.17</v>
      </c>
      <c r="G15" s="203">
        <v>0.17</v>
      </c>
      <c r="H15" s="203">
        <v>0.17</v>
      </c>
      <c r="I15" s="204">
        <v>0.17</v>
      </c>
      <c r="J15" s="204">
        <v>0.17</v>
      </c>
      <c r="K15" s="203">
        <v>0.17</v>
      </c>
      <c r="L15" s="203">
        <v>0.17</v>
      </c>
      <c r="M15" s="203">
        <v>0.17</v>
      </c>
      <c r="N15" s="203">
        <v>0.17</v>
      </c>
      <c r="O15" s="203">
        <v>0.17</v>
      </c>
      <c r="P15" s="203">
        <v>0.17</v>
      </c>
      <c r="Q15" s="203">
        <v>0.17</v>
      </c>
      <c r="R15" s="203">
        <v>0.17</v>
      </c>
      <c r="S15" s="203">
        <v>0.17</v>
      </c>
      <c r="T15" s="203">
        <v>0.17</v>
      </c>
      <c r="U15" s="203">
        <v>0.17</v>
      </c>
      <c r="V15" s="203">
        <v>0.17</v>
      </c>
      <c r="W15" s="203">
        <v>0.17</v>
      </c>
      <c r="X15" s="205">
        <v>0.17</v>
      </c>
      <c r="Y15" s="203">
        <v>0.17</v>
      </c>
      <c r="Z15" s="204">
        <v>0.17</v>
      </c>
      <c r="AA15" s="204">
        <v>0.17</v>
      </c>
      <c r="AB15" s="203">
        <v>0.17</v>
      </c>
      <c r="AC15" s="203">
        <v>0.17</v>
      </c>
      <c r="AD15" s="203">
        <v>0.17</v>
      </c>
      <c r="AE15" s="203">
        <v>0.17</v>
      </c>
      <c r="AF15" s="203">
        <v>0.17</v>
      </c>
      <c r="AG15" s="203">
        <v>0.17</v>
      </c>
      <c r="AH15" s="203">
        <v>0.17</v>
      </c>
      <c r="AI15" s="203">
        <v>0.17</v>
      </c>
      <c r="AJ15" s="203">
        <v>0.17</v>
      </c>
      <c r="AK15" s="203">
        <v>0.17</v>
      </c>
      <c r="AL15" s="203">
        <v>0.17</v>
      </c>
      <c r="AM15" s="203">
        <v>0.17</v>
      </c>
      <c r="AN15" s="203">
        <v>0.17</v>
      </c>
      <c r="AO15" s="203">
        <v>0.17</v>
      </c>
      <c r="AP15" s="203">
        <v>0.17</v>
      </c>
      <c r="AQ15" s="203">
        <v>0.17</v>
      </c>
      <c r="AR15" s="203">
        <v>0.17</v>
      </c>
      <c r="AS15" s="203">
        <v>0.17</v>
      </c>
    </row>
    <row r="16" spans="1:45" ht="20.149999999999999" customHeight="1" x14ac:dyDescent="0.35">
      <c r="A16" s="41" t="s">
        <v>53</v>
      </c>
      <c r="B16" s="207">
        <v>0</v>
      </c>
      <c r="C16" s="207">
        <v>0</v>
      </c>
      <c r="D16" s="207">
        <v>0</v>
      </c>
      <c r="E16" s="207">
        <v>0</v>
      </c>
      <c r="F16" s="207">
        <v>0</v>
      </c>
      <c r="G16" s="203">
        <v>0</v>
      </c>
      <c r="H16" s="203">
        <v>0</v>
      </c>
      <c r="I16" s="204">
        <v>0</v>
      </c>
      <c r="J16" s="204">
        <v>0</v>
      </c>
      <c r="K16" s="203">
        <v>0</v>
      </c>
      <c r="L16" s="203">
        <v>0</v>
      </c>
      <c r="M16" s="203">
        <v>0</v>
      </c>
      <c r="N16" s="203">
        <v>0</v>
      </c>
      <c r="O16" s="203">
        <v>0</v>
      </c>
      <c r="P16" s="203">
        <v>0</v>
      </c>
      <c r="Q16" s="203">
        <v>0</v>
      </c>
      <c r="R16" s="203">
        <v>0</v>
      </c>
      <c r="S16" s="203">
        <v>0</v>
      </c>
      <c r="T16" s="203">
        <v>0</v>
      </c>
      <c r="U16" s="203">
        <v>0</v>
      </c>
      <c r="V16" s="203">
        <v>0</v>
      </c>
      <c r="W16" s="203">
        <v>0</v>
      </c>
      <c r="X16" s="205">
        <v>0</v>
      </c>
      <c r="Y16" s="203">
        <v>0</v>
      </c>
      <c r="Z16" s="204">
        <v>0</v>
      </c>
      <c r="AA16" s="204">
        <v>0</v>
      </c>
      <c r="AB16" s="203">
        <v>0</v>
      </c>
      <c r="AC16" s="203">
        <v>0</v>
      </c>
      <c r="AD16" s="203">
        <v>0</v>
      </c>
      <c r="AE16" s="203">
        <v>0</v>
      </c>
      <c r="AF16" s="203">
        <v>0</v>
      </c>
      <c r="AG16" s="203">
        <v>0</v>
      </c>
      <c r="AH16" s="203">
        <v>0</v>
      </c>
      <c r="AI16" s="203">
        <v>2.2200000000000002</v>
      </c>
      <c r="AJ16" s="203">
        <v>2.2200000000000002</v>
      </c>
      <c r="AK16" s="203">
        <v>2.2200000000000002</v>
      </c>
      <c r="AL16" s="203">
        <v>16.79</v>
      </c>
      <c r="AM16" s="203">
        <v>16.79</v>
      </c>
      <c r="AN16" s="203">
        <v>16.79</v>
      </c>
      <c r="AO16" s="203">
        <v>16.79</v>
      </c>
      <c r="AP16" s="203">
        <v>16.79</v>
      </c>
      <c r="AQ16" s="203">
        <v>17.57</v>
      </c>
      <c r="AR16" s="203">
        <v>17.57</v>
      </c>
      <c r="AS16" s="203">
        <v>17.57</v>
      </c>
    </row>
    <row r="17" spans="1:45" ht="20.149999999999999" customHeight="1" x14ac:dyDescent="0.35">
      <c r="A17" s="41" t="s">
        <v>122</v>
      </c>
      <c r="B17" s="207">
        <v>0</v>
      </c>
      <c r="C17" s="207">
        <v>0</v>
      </c>
      <c r="D17" s="207">
        <v>0</v>
      </c>
      <c r="E17" s="207">
        <v>0</v>
      </c>
      <c r="F17" s="207">
        <v>0</v>
      </c>
      <c r="G17" s="203">
        <v>0</v>
      </c>
      <c r="H17" s="203">
        <v>0</v>
      </c>
      <c r="I17" s="204">
        <v>0</v>
      </c>
      <c r="J17" s="204">
        <v>0</v>
      </c>
      <c r="K17" s="203">
        <v>0</v>
      </c>
      <c r="L17" s="203">
        <v>0</v>
      </c>
      <c r="M17" s="203">
        <v>0</v>
      </c>
      <c r="N17" s="203">
        <v>0</v>
      </c>
      <c r="O17" s="203">
        <v>0</v>
      </c>
      <c r="P17" s="203">
        <v>0</v>
      </c>
      <c r="Q17" s="203">
        <v>0</v>
      </c>
      <c r="R17" s="203">
        <v>0</v>
      </c>
      <c r="S17" s="203">
        <v>0</v>
      </c>
      <c r="T17" s="203">
        <v>0</v>
      </c>
      <c r="U17" s="203">
        <v>0</v>
      </c>
      <c r="V17" s="203">
        <v>0</v>
      </c>
      <c r="W17" s="203">
        <v>0</v>
      </c>
      <c r="X17" s="205">
        <v>0</v>
      </c>
      <c r="Y17" s="203">
        <v>0</v>
      </c>
      <c r="Z17" s="204">
        <v>0</v>
      </c>
      <c r="AA17" s="204">
        <v>0</v>
      </c>
      <c r="AB17" s="203">
        <v>0</v>
      </c>
      <c r="AC17" s="203">
        <v>0</v>
      </c>
      <c r="AD17" s="203">
        <v>0</v>
      </c>
      <c r="AE17" s="203">
        <v>0</v>
      </c>
      <c r="AF17" s="203">
        <v>0</v>
      </c>
      <c r="AG17" s="203">
        <v>0</v>
      </c>
      <c r="AH17" s="203">
        <v>0</v>
      </c>
      <c r="AI17" s="203">
        <v>0</v>
      </c>
      <c r="AJ17" s="203">
        <v>0</v>
      </c>
      <c r="AK17" s="203">
        <v>0</v>
      </c>
      <c r="AL17" s="203">
        <v>0</v>
      </c>
      <c r="AM17" s="203">
        <v>0</v>
      </c>
      <c r="AN17" s="203">
        <v>0</v>
      </c>
      <c r="AO17" s="203">
        <v>0</v>
      </c>
      <c r="AP17" s="203">
        <v>0</v>
      </c>
      <c r="AQ17" s="203">
        <v>0</v>
      </c>
      <c r="AR17" s="203">
        <v>0</v>
      </c>
      <c r="AS17" s="203">
        <v>0</v>
      </c>
    </row>
    <row r="18" spans="1:45" ht="20.149999999999999" customHeight="1" x14ac:dyDescent="0.35">
      <c r="A18" s="41" t="s">
        <v>39</v>
      </c>
      <c r="B18" s="207">
        <v>0.02</v>
      </c>
      <c r="C18" s="207">
        <v>0.02</v>
      </c>
      <c r="D18" s="207">
        <v>0.02</v>
      </c>
      <c r="E18" s="207">
        <v>0.27</v>
      </c>
      <c r="F18" s="207">
        <v>0.27</v>
      </c>
      <c r="G18" s="203">
        <v>0.77</v>
      </c>
      <c r="H18" s="203">
        <v>2.12</v>
      </c>
      <c r="I18" s="204">
        <v>2.12</v>
      </c>
      <c r="J18" s="204">
        <v>2.62</v>
      </c>
      <c r="K18" s="203">
        <v>3.43</v>
      </c>
      <c r="L18" s="203">
        <v>4.93</v>
      </c>
      <c r="M18" s="203">
        <v>5.42</v>
      </c>
      <c r="N18" s="203">
        <v>5.42</v>
      </c>
      <c r="O18" s="203">
        <v>10.8</v>
      </c>
      <c r="P18" s="203">
        <v>10.8</v>
      </c>
      <c r="Q18" s="203">
        <v>10.8</v>
      </c>
      <c r="R18" s="203">
        <v>10.8</v>
      </c>
      <c r="S18" s="203">
        <v>14.02</v>
      </c>
      <c r="T18" s="203">
        <v>14.02</v>
      </c>
      <c r="U18" s="203">
        <v>14.54</v>
      </c>
      <c r="V18" s="203">
        <v>15.54</v>
      </c>
      <c r="W18" s="203">
        <v>31.43</v>
      </c>
      <c r="X18" s="205">
        <v>32.18</v>
      </c>
      <c r="Y18" s="203">
        <v>35.659999999999997</v>
      </c>
      <c r="Z18" s="204">
        <v>36.39</v>
      </c>
      <c r="AA18" s="204">
        <v>41.69</v>
      </c>
      <c r="AB18" s="203">
        <v>45</v>
      </c>
      <c r="AC18" s="203">
        <v>53.2</v>
      </c>
      <c r="AD18" s="203">
        <v>53.7</v>
      </c>
      <c r="AE18" s="203">
        <v>68.010000000000005</v>
      </c>
      <c r="AF18" s="203">
        <v>68.010000000000005</v>
      </c>
      <c r="AG18" s="203">
        <v>68.010000000000005</v>
      </c>
      <c r="AH18" s="203">
        <v>68.5</v>
      </c>
      <c r="AI18" s="203">
        <v>68.540000000000006</v>
      </c>
      <c r="AJ18" s="203">
        <v>68.540000000000006</v>
      </c>
      <c r="AK18" s="203">
        <v>69.040000000000006</v>
      </c>
      <c r="AL18" s="203">
        <v>69.040000000000006</v>
      </c>
      <c r="AM18" s="203">
        <v>71.31</v>
      </c>
      <c r="AN18" s="203">
        <v>71.31</v>
      </c>
      <c r="AO18" s="203">
        <v>71.31</v>
      </c>
      <c r="AP18" s="203">
        <v>71.31</v>
      </c>
      <c r="AQ18" s="203">
        <v>72.22</v>
      </c>
      <c r="AR18" s="203">
        <v>72.22</v>
      </c>
      <c r="AS18" s="203">
        <v>72.22</v>
      </c>
    </row>
    <row r="19" spans="1:45" ht="20.149999999999999" customHeight="1" x14ac:dyDescent="0.35">
      <c r="A19" s="41" t="s">
        <v>123</v>
      </c>
      <c r="B19" s="207">
        <v>6.31</v>
      </c>
      <c r="C19" s="207">
        <v>4.9400000000000004</v>
      </c>
      <c r="D19" s="207">
        <v>4.9400000000000004</v>
      </c>
      <c r="E19" s="207">
        <v>4.9400000000000004</v>
      </c>
      <c r="F19" s="207">
        <v>4.9400000000000004</v>
      </c>
      <c r="G19" s="203">
        <v>4.9400000000000004</v>
      </c>
      <c r="H19" s="203">
        <v>6.94</v>
      </c>
      <c r="I19" s="204">
        <v>9.7899999999999991</v>
      </c>
      <c r="J19" s="204">
        <v>9.7899999999999991</v>
      </c>
      <c r="K19" s="203">
        <v>9.7899999999999991</v>
      </c>
      <c r="L19" s="203">
        <v>9.7899999999999991</v>
      </c>
      <c r="M19" s="203">
        <v>9.7899999999999991</v>
      </c>
      <c r="N19" s="203">
        <v>9.7899999999999991</v>
      </c>
      <c r="O19" s="203">
        <v>9.7899999999999991</v>
      </c>
      <c r="P19" s="203">
        <v>10.78</v>
      </c>
      <c r="Q19" s="203">
        <v>10.78</v>
      </c>
      <c r="R19" s="203">
        <v>11.27</v>
      </c>
      <c r="S19" s="203">
        <v>11</v>
      </c>
      <c r="T19" s="203">
        <v>11</v>
      </c>
      <c r="U19" s="203">
        <v>29.8</v>
      </c>
      <c r="V19" s="203">
        <v>29.8</v>
      </c>
      <c r="W19" s="203">
        <v>29.82</v>
      </c>
      <c r="X19" s="205">
        <v>29.82</v>
      </c>
      <c r="Y19" s="203">
        <v>29.82</v>
      </c>
      <c r="Z19" s="204">
        <v>29.82</v>
      </c>
      <c r="AA19" s="204">
        <v>31.03</v>
      </c>
      <c r="AB19" s="203">
        <v>31.03</v>
      </c>
      <c r="AC19" s="203">
        <v>31.03</v>
      </c>
      <c r="AD19" s="203">
        <v>31.03</v>
      </c>
      <c r="AE19" s="203">
        <v>39.119999999999997</v>
      </c>
      <c r="AF19" s="203">
        <v>39.119999999999997</v>
      </c>
      <c r="AG19" s="203">
        <v>39.119999999999997</v>
      </c>
      <c r="AH19" s="203">
        <v>39.119999999999997</v>
      </c>
      <c r="AI19" s="203">
        <v>47.38</v>
      </c>
      <c r="AJ19" s="203">
        <v>47.38</v>
      </c>
      <c r="AK19" s="203">
        <v>47.38</v>
      </c>
      <c r="AL19" s="203">
        <v>47.38</v>
      </c>
      <c r="AM19" s="203">
        <v>51.29</v>
      </c>
      <c r="AN19" s="203">
        <v>51.29</v>
      </c>
      <c r="AO19" s="203">
        <v>51.29</v>
      </c>
      <c r="AP19" s="203">
        <v>51.77</v>
      </c>
      <c r="AQ19" s="203">
        <v>51.77</v>
      </c>
      <c r="AR19" s="203">
        <v>51.77</v>
      </c>
      <c r="AS19" s="311">
        <v>51.77</v>
      </c>
    </row>
    <row r="20" spans="1:45" s="44" customFormat="1" ht="20.149999999999999" customHeight="1" x14ac:dyDescent="0.35">
      <c r="A20" s="154" t="s">
        <v>106</v>
      </c>
      <c r="B20" s="210">
        <v>367.94</v>
      </c>
      <c r="C20" s="210">
        <v>388.74</v>
      </c>
      <c r="D20" s="210">
        <v>392.11</v>
      </c>
      <c r="E20" s="210">
        <v>407.79</v>
      </c>
      <c r="F20" s="210">
        <v>436.42</v>
      </c>
      <c r="G20" s="210">
        <v>438.22</v>
      </c>
      <c r="H20" s="210">
        <v>487.07</v>
      </c>
      <c r="I20" s="210">
        <v>493.79</v>
      </c>
      <c r="J20" s="210">
        <v>500.15</v>
      </c>
      <c r="K20" s="210">
        <v>549.96</v>
      </c>
      <c r="L20" s="210">
        <v>578.29</v>
      </c>
      <c r="M20" s="210">
        <v>588.17999999999995</v>
      </c>
      <c r="N20" s="210">
        <v>645.9</v>
      </c>
      <c r="O20" s="210">
        <v>677.6</v>
      </c>
      <c r="P20" s="210">
        <v>689.67</v>
      </c>
      <c r="Q20" s="210">
        <v>778.57</v>
      </c>
      <c r="R20" s="210">
        <v>807.94</v>
      </c>
      <c r="S20" s="210">
        <v>830.2</v>
      </c>
      <c r="T20" s="210">
        <v>852.92</v>
      </c>
      <c r="U20" s="210">
        <v>892.2</v>
      </c>
      <c r="V20" s="210">
        <v>911.92</v>
      </c>
      <c r="W20" s="210">
        <v>962.65</v>
      </c>
      <c r="X20" s="210">
        <v>999.63</v>
      </c>
      <c r="Y20" s="210">
        <v>1017.18</v>
      </c>
      <c r="Z20" s="210">
        <v>1117.1199999999999</v>
      </c>
      <c r="AA20" s="210">
        <v>1311.74</v>
      </c>
      <c r="AB20" s="210">
        <v>1372.87</v>
      </c>
      <c r="AC20" s="210">
        <v>1486.72</v>
      </c>
      <c r="AD20" s="210">
        <v>1563.31</v>
      </c>
      <c r="AE20" s="210">
        <f t="shared" ref="AE20:AS20" si="0">SUM(AE8:AE19)</f>
        <v>1708.66</v>
      </c>
      <c r="AF20" s="210">
        <f t="shared" si="0"/>
        <v>1747.4499999999998</v>
      </c>
      <c r="AG20" s="210">
        <f t="shared" si="0"/>
        <v>1792.17</v>
      </c>
      <c r="AH20" s="210">
        <f t="shared" si="0"/>
        <v>1801.0099999999998</v>
      </c>
      <c r="AI20" s="210">
        <f t="shared" si="0"/>
        <v>1831.0000000000002</v>
      </c>
      <c r="AJ20" s="210">
        <f t="shared" si="0"/>
        <v>1831.24</v>
      </c>
      <c r="AK20" s="210">
        <f t="shared" si="0"/>
        <v>1831.74</v>
      </c>
      <c r="AL20" s="210">
        <f t="shared" si="0"/>
        <v>1846.56</v>
      </c>
      <c r="AM20" s="210">
        <f t="shared" si="0"/>
        <v>1858.35</v>
      </c>
      <c r="AN20" s="210">
        <f t="shared" si="0"/>
        <v>1858.7099999999998</v>
      </c>
      <c r="AO20" s="210">
        <f t="shared" si="0"/>
        <v>1859.09</v>
      </c>
      <c r="AP20" s="210">
        <f t="shared" si="0"/>
        <v>1859.72</v>
      </c>
      <c r="AQ20" s="210">
        <f t="shared" si="0"/>
        <v>1863.3500000000001</v>
      </c>
      <c r="AR20" s="210">
        <f t="shared" si="0"/>
        <v>1864.3700000000001</v>
      </c>
      <c r="AS20" s="210">
        <f t="shared" si="0"/>
        <v>1865.6200000000001</v>
      </c>
    </row>
    <row r="21" spans="1:45" ht="20.149999999999999" customHeight="1" x14ac:dyDescent="0.35">
      <c r="A21" s="49"/>
      <c r="B21" s="202"/>
      <c r="C21" s="202"/>
      <c r="D21" s="202"/>
      <c r="E21" s="202"/>
      <c r="F21" s="204"/>
      <c r="G21" s="204"/>
      <c r="H21" s="204"/>
      <c r="I21" s="204"/>
      <c r="J21" s="204"/>
      <c r="K21" s="204"/>
      <c r="L21" s="204"/>
      <c r="M21" s="204"/>
      <c r="N21" s="204"/>
      <c r="O21" s="204"/>
      <c r="P21" s="204"/>
      <c r="Q21" s="204"/>
      <c r="R21" s="205"/>
      <c r="S21" s="204"/>
      <c r="T21" s="204"/>
      <c r="U21" s="204"/>
      <c r="V21" s="204"/>
      <c r="W21" s="204"/>
      <c r="X21" s="204"/>
      <c r="Y21" s="204"/>
      <c r="Z21" s="204"/>
      <c r="AA21" s="204"/>
      <c r="AB21" s="204"/>
      <c r="AC21" s="204"/>
      <c r="AD21" s="204"/>
      <c r="AE21" s="204"/>
      <c r="AF21" s="204"/>
      <c r="AG21" s="204"/>
      <c r="AH21" s="204"/>
      <c r="AI21" s="204"/>
      <c r="AJ21" s="204"/>
      <c r="AK21" s="204"/>
      <c r="AL21" s="204"/>
      <c r="AM21" s="204"/>
      <c r="AN21" s="204"/>
      <c r="AO21" s="204"/>
      <c r="AP21" s="204"/>
      <c r="AQ21" s="204"/>
      <c r="AR21" s="204"/>
    </row>
    <row r="22" spans="1:45" s="53" customFormat="1" ht="45" customHeight="1" x14ac:dyDescent="0.25">
      <c r="A22" s="86" t="s">
        <v>287</v>
      </c>
      <c r="B22" s="197" t="s">
        <v>156</v>
      </c>
      <c r="C22" s="197" t="s">
        <v>157</v>
      </c>
      <c r="D22" s="197" t="s">
        <v>158</v>
      </c>
      <c r="E22" s="197" t="s">
        <v>159</v>
      </c>
      <c r="F22" s="197" t="s">
        <v>160</v>
      </c>
      <c r="G22" s="197" t="s">
        <v>161</v>
      </c>
      <c r="H22" s="197" t="s">
        <v>162</v>
      </c>
      <c r="I22" s="197" t="s">
        <v>163</v>
      </c>
      <c r="J22" s="197" t="s">
        <v>164</v>
      </c>
      <c r="K22" s="197" t="s">
        <v>165</v>
      </c>
      <c r="L22" s="197" t="s">
        <v>166</v>
      </c>
      <c r="M22" s="197" t="s">
        <v>167</v>
      </c>
      <c r="N22" s="197" t="s">
        <v>168</v>
      </c>
      <c r="O22" s="197" t="s">
        <v>169</v>
      </c>
      <c r="P22" s="197" t="s">
        <v>170</v>
      </c>
      <c r="Q22" s="197" t="s">
        <v>171</v>
      </c>
      <c r="R22" s="197" t="s">
        <v>172</v>
      </c>
      <c r="S22" s="197" t="s">
        <v>173</v>
      </c>
      <c r="T22" s="197" t="s">
        <v>174</v>
      </c>
      <c r="U22" s="197" t="s">
        <v>175</v>
      </c>
      <c r="V22" s="197" t="s">
        <v>176</v>
      </c>
      <c r="W22" s="197" t="s">
        <v>177</v>
      </c>
      <c r="X22" s="197" t="s">
        <v>178</v>
      </c>
      <c r="Y22" s="197" t="s">
        <v>179</v>
      </c>
      <c r="Z22" s="197" t="s">
        <v>180</v>
      </c>
      <c r="AA22" s="197" t="s">
        <v>181</v>
      </c>
      <c r="AB22" s="197" t="s">
        <v>182</v>
      </c>
      <c r="AC22" s="197" t="s">
        <v>183</v>
      </c>
      <c r="AD22" s="197" t="s">
        <v>184</v>
      </c>
      <c r="AE22" s="197" t="s">
        <v>185</v>
      </c>
      <c r="AF22" s="197" t="s">
        <v>186</v>
      </c>
      <c r="AG22" s="197" t="s">
        <v>187</v>
      </c>
      <c r="AH22" s="197" t="s">
        <v>188</v>
      </c>
      <c r="AI22" s="197" t="s">
        <v>189</v>
      </c>
      <c r="AJ22" s="197" t="s">
        <v>190</v>
      </c>
      <c r="AK22" s="197" t="s">
        <v>191</v>
      </c>
      <c r="AL22" s="197" t="s">
        <v>192</v>
      </c>
      <c r="AM22" s="197" t="s">
        <v>193</v>
      </c>
      <c r="AN22" s="197" t="s">
        <v>194</v>
      </c>
      <c r="AO22" s="197" t="s">
        <v>195</v>
      </c>
      <c r="AP22" s="197" t="s">
        <v>196</v>
      </c>
      <c r="AQ22" s="197" t="s">
        <v>197</v>
      </c>
      <c r="AR22" s="197" t="s">
        <v>198</v>
      </c>
      <c r="AS22" s="309" t="s">
        <v>338</v>
      </c>
    </row>
    <row r="23" spans="1:45" ht="20.149999999999999" customHeight="1" x14ac:dyDescent="0.35">
      <c r="A23" s="41" t="s">
        <v>4</v>
      </c>
      <c r="B23" s="206" t="s">
        <v>268</v>
      </c>
      <c r="C23" s="207">
        <v>195.01</v>
      </c>
      <c r="D23" s="207">
        <v>223.12</v>
      </c>
      <c r="E23" s="207">
        <v>192.52</v>
      </c>
      <c r="F23" s="207">
        <v>391.21</v>
      </c>
      <c r="G23" s="203">
        <v>331.45</v>
      </c>
      <c r="H23" s="203">
        <v>193.42</v>
      </c>
      <c r="I23" s="204">
        <v>242.21</v>
      </c>
      <c r="J23" s="204">
        <v>274.92</v>
      </c>
      <c r="K23" s="203">
        <v>345.5</v>
      </c>
      <c r="L23" s="203">
        <v>313.39</v>
      </c>
      <c r="M23" s="203">
        <v>221.18</v>
      </c>
      <c r="N23" s="203">
        <v>465.12</v>
      </c>
      <c r="O23" s="203">
        <v>512.26</v>
      </c>
      <c r="P23" s="203">
        <v>243.5</v>
      </c>
      <c r="Q23" s="203">
        <v>223.78</v>
      </c>
      <c r="R23" s="203">
        <v>478.88</v>
      </c>
      <c r="S23" s="203">
        <v>563.76</v>
      </c>
      <c r="T23" s="203">
        <v>395.17</v>
      </c>
      <c r="U23" s="203">
        <v>327</v>
      </c>
      <c r="V23" s="203">
        <v>574.45000000000005</v>
      </c>
      <c r="W23" s="203">
        <v>537.79999999999995</v>
      </c>
      <c r="X23" s="204">
        <v>318.14999999999998</v>
      </c>
      <c r="Y23" s="204">
        <v>388.03</v>
      </c>
      <c r="Z23" s="204">
        <v>489.57</v>
      </c>
      <c r="AA23" s="204">
        <v>684.78</v>
      </c>
      <c r="AB23" s="204">
        <v>527.54</v>
      </c>
      <c r="AC23" s="204">
        <v>537.4</v>
      </c>
      <c r="AD23" s="204">
        <v>755.52</v>
      </c>
      <c r="AE23" s="204">
        <v>907.29</v>
      </c>
      <c r="AF23" s="204">
        <v>506.81</v>
      </c>
      <c r="AG23" s="204">
        <v>555.21</v>
      </c>
      <c r="AH23" s="204">
        <v>963.92</v>
      </c>
      <c r="AI23" s="204">
        <v>959.86</v>
      </c>
      <c r="AJ23" s="204">
        <v>578.85</v>
      </c>
      <c r="AK23" s="204">
        <v>610.29999999999995</v>
      </c>
      <c r="AL23" s="204">
        <v>850.62</v>
      </c>
      <c r="AM23" s="203">
        <v>1198.6600000000001</v>
      </c>
      <c r="AN23" s="203">
        <v>543.98</v>
      </c>
      <c r="AO23" s="203">
        <v>583.16</v>
      </c>
      <c r="AP23" s="203">
        <v>937.73</v>
      </c>
      <c r="AQ23" s="203">
        <v>951.39</v>
      </c>
      <c r="AR23" s="203">
        <v>531.02</v>
      </c>
      <c r="AS23" s="203">
        <v>357.23</v>
      </c>
    </row>
    <row r="24" spans="1:45" ht="20.149999999999999" customHeight="1" x14ac:dyDescent="0.35">
      <c r="A24" s="41" t="s">
        <v>23</v>
      </c>
      <c r="B24" s="206" t="s">
        <v>268</v>
      </c>
      <c r="C24" s="207">
        <v>0</v>
      </c>
      <c r="D24" s="207">
        <v>0</v>
      </c>
      <c r="E24" s="207">
        <v>0</v>
      </c>
      <c r="F24" s="207">
        <v>0</v>
      </c>
      <c r="G24" s="207">
        <v>0</v>
      </c>
      <c r="H24" s="207">
        <v>0</v>
      </c>
      <c r="I24" s="207">
        <v>0</v>
      </c>
      <c r="J24" s="207">
        <v>0</v>
      </c>
      <c r="K24" s="207">
        <v>0</v>
      </c>
      <c r="L24" s="207">
        <v>0</v>
      </c>
      <c r="M24" s="207">
        <v>0</v>
      </c>
      <c r="N24" s="207">
        <v>0</v>
      </c>
      <c r="O24" s="207">
        <v>0</v>
      </c>
      <c r="P24" s="207">
        <v>0</v>
      </c>
      <c r="Q24" s="207">
        <v>0</v>
      </c>
      <c r="R24" s="207">
        <v>0</v>
      </c>
      <c r="S24" s="207">
        <v>0</v>
      </c>
      <c r="T24" s="207">
        <v>0</v>
      </c>
      <c r="U24" s="207">
        <v>0</v>
      </c>
      <c r="V24" s="207">
        <v>0</v>
      </c>
      <c r="W24" s="207">
        <v>0</v>
      </c>
      <c r="X24" s="207">
        <v>0</v>
      </c>
      <c r="Y24" s="207">
        <v>0</v>
      </c>
      <c r="Z24" s="204">
        <v>0</v>
      </c>
      <c r="AA24" s="204">
        <v>0</v>
      </c>
      <c r="AB24" s="204">
        <v>0</v>
      </c>
      <c r="AC24" s="204">
        <v>0</v>
      </c>
      <c r="AD24" s="204">
        <v>0</v>
      </c>
      <c r="AE24" s="204">
        <v>0</v>
      </c>
      <c r="AF24" s="204">
        <v>0</v>
      </c>
      <c r="AG24" s="204">
        <v>0</v>
      </c>
      <c r="AH24" s="204">
        <v>0</v>
      </c>
      <c r="AI24" s="204">
        <v>0</v>
      </c>
      <c r="AJ24" s="204">
        <v>0</v>
      </c>
      <c r="AK24" s="204">
        <v>0</v>
      </c>
      <c r="AL24" s="204">
        <v>0</v>
      </c>
      <c r="AM24" s="203">
        <v>0</v>
      </c>
      <c r="AN24" s="203">
        <v>0</v>
      </c>
      <c r="AO24" s="203">
        <v>0</v>
      </c>
      <c r="AP24" s="203">
        <v>0</v>
      </c>
      <c r="AQ24" s="203">
        <v>0</v>
      </c>
      <c r="AR24" s="203">
        <v>0</v>
      </c>
      <c r="AS24" s="203">
        <v>0</v>
      </c>
    </row>
    <row r="25" spans="1:45" ht="20.149999999999999" customHeight="1" x14ac:dyDescent="0.35">
      <c r="A25" s="46" t="s">
        <v>127</v>
      </c>
      <c r="B25" s="208" t="s">
        <v>268</v>
      </c>
      <c r="C25" s="207">
        <v>0.1</v>
      </c>
      <c r="D25" s="207">
        <v>0.22</v>
      </c>
      <c r="E25" s="207">
        <v>0.06</v>
      </c>
      <c r="F25" s="207">
        <v>0.08</v>
      </c>
      <c r="G25" s="203">
        <v>0.66</v>
      </c>
      <c r="H25" s="203">
        <v>0.7</v>
      </c>
      <c r="I25" s="204">
        <v>1.07</v>
      </c>
      <c r="J25" s="204">
        <v>0.85</v>
      </c>
      <c r="K25" s="203">
        <v>0.96</v>
      </c>
      <c r="L25" s="203">
        <v>0.83</v>
      </c>
      <c r="M25" s="203">
        <v>0.7</v>
      </c>
      <c r="N25" s="203">
        <v>0.64</v>
      </c>
      <c r="O25" s="203">
        <v>0</v>
      </c>
      <c r="P25" s="203">
        <v>0</v>
      </c>
      <c r="Q25" s="203">
        <v>0</v>
      </c>
      <c r="R25" s="203">
        <v>0.02</v>
      </c>
      <c r="S25" s="203">
        <v>0</v>
      </c>
      <c r="T25" s="203">
        <v>0</v>
      </c>
      <c r="U25" s="203">
        <v>0</v>
      </c>
      <c r="V25" s="203">
        <v>0</v>
      </c>
      <c r="W25" s="203">
        <v>0</v>
      </c>
      <c r="X25" s="204">
        <v>0</v>
      </c>
      <c r="Y25" s="204">
        <v>0</v>
      </c>
      <c r="Z25" s="204">
        <v>0</v>
      </c>
      <c r="AA25" s="204">
        <v>0</v>
      </c>
      <c r="AB25" s="204">
        <v>0</v>
      </c>
      <c r="AC25" s="204">
        <v>0</v>
      </c>
      <c r="AD25" s="204">
        <v>0</v>
      </c>
      <c r="AE25" s="204">
        <v>0</v>
      </c>
      <c r="AF25" s="204">
        <v>0</v>
      </c>
      <c r="AG25" s="204">
        <v>0</v>
      </c>
      <c r="AH25" s="204">
        <v>0</v>
      </c>
      <c r="AI25" s="204">
        <v>0</v>
      </c>
      <c r="AJ25" s="204">
        <v>0</v>
      </c>
      <c r="AK25" s="204">
        <v>0</v>
      </c>
      <c r="AL25" s="204">
        <v>0</v>
      </c>
      <c r="AM25" s="203">
        <v>0</v>
      </c>
      <c r="AN25" s="203">
        <v>0</v>
      </c>
      <c r="AO25" s="203">
        <v>0</v>
      </c>
      <c r="AP25" s="203">
        <v>0</v>
      </c>
      <c r="AQ25" s="203">
        <v>0</v>
      </c>
      <c r="AR25" s="203">
        <v>0</v>
      </c>
      <c r="AS25" s="203">
        <v>0</v>
      </c>
    </row>
    <row r="26" spans="1:45" ht="20.149999999999999" customHeight="1" x14ac:dyDescent="0.35">
      <c r="A26" s="46" t="s">
        <v>279</v>
      </c>
      <c r="B26" s="208" t="s">
        <v>268</v>
      </c>
      <c r="C26" s="207">
        <v>0.12</v>
      </c>
      <c r="D26" s="207">
        <v>0.49</v>
      </c>
      <c r="E26" s="207">
        <v>0.39</v>
      </c>
      <c r="F26" s="207">
        <v>0.13</v>
      </c>
      <c r="G26" s="203">
        <v>0.31</v>
      </c>
      <c r="H26" s="203">
        <v>0.75</v>
      </c>
      <c r="I26" s="204">
        <v>0.96</v>
      </c>
      <c r="J26" s="204">
        <v>0.46</v>
      </c>
      <c r="K26" s="203">
        <v>0.53</v>
      </c>
      <c r="L26" s="203">
        <v>3.04</v>
      </c>
      <c r="M26" s="203">
        <v>4.87</v>
      </c>
      <c r="N26" s="203">
        <v>4.18</v>
      </c>
      <c r="O26" s="203">
        <v>5.48</v>
      </c>
      <c r="P26" s="203">
        <v>16.02</v>
      </c>
      <c r="Q26" s="203">
        <v>17.73</v>
      </c>
      <c r="R26" s="203">
        <v>6.46</v>
      </c>
      <c r="S26" s="203">
        <v>10.42</v>
      </c>
      <c r="T26" s="203">
        <v>30.69</v>
      </c>
      <c r="U26" s="203">
        <v>28.09</v>
      </c>
      <c r="V26" s="203">
        <v>8.98</v>
      </c>
      <c r="W26" s="203">
        <v>14.08</v>
      </c>
      <c r="X26" s="204">
        <v>41.58</v>
      </c>
      <c r="Y26" s="204">
        <v>40.17</v>
      </c>
      <c r="Z26" s="204">
        <v>15.19</v>
      </c>
      <c r="AA26" s="204">
        <v>22.56</v>
      </c>
      <c r="AB26" s="204">
        <v>70.69</v>
      </c>
      <c r="AC26" s="204">
        <v>66.02</v>
      </c>
      <c r="AD26" s="204">
        <v>26.18</v>
      </c>
      <c r="AE26" s="204">
        <v>37.630000000000003</v>
      </c>
      <c r="AF26" s="204">
        <v>113.59</v>
      </c>
      <c r="AG26" s="204">
        <v>92.3</v>
      </c>
      <c r="AH26" s="204">
        <v>28.82</v>
      </c>
      <c r="AI26" s="204">
        <v>45.49</v>
      </c>
      <c r="AJ26" s="204">
        <v>112.91</v>
      </c>
      <c r="AK26" s="204">
        <v>103.36</v>
      </c>
      <c r="AL26" s="204">
        <v>31.53</v>
      </c>
      <c r="AM26" s="203">
        <v>45.27</v>
      </c>
      <c r="AN26" s="203">
        <v>122.66</v>
      </c>
      <c r="AO26" s="203">
        <v>95.64</v>
      </c>
      <c r="AP26" s="203">
        <v>28.77</v>
      </c>
      <c r="AQ26" s="203">
        <v>37.72</v>
      </c>
      <c r="AR26" s="203">
        <v>119.67</v>
      </c>
      <c r="AS26" s="203">
        <v>98.43</v>
      </c>
    </row>
    <row r="27" spans="1:45" ht="20.149999999999999" customHeight="1" x14ac:dyDescent="0.35">
      <c r="A27" s="46" t="s">
        <v>131</v>
      </c>
      <c r="B27" s="208" t="s">
        <v>268</v>
      </c>
      <c r="C27" s="207">
        <v>7.45</v>
      </c>
      <c r="D27" s="207">
        <v>2.2999999999999998</v>
      </c>
      <c r="E27" s="207">
        <v>3.56</v>
      </c>
      <c r="F27" s="207">
        <v>5.79</v>
      </c>
      <c r="G27" s="203">
        <v>7.64</v>
      </c>
      <c r="H27" s="203">
        <v>3.82</v>
      </c>
      <c r="I27" s="204">
        <v>6.41</v>
      </c>
      <c r="J27" s="204">
        <v>7.05</v>
      </c>
      <c r="K27" s="203">
        <v>7.93</v>
      </c>
      <c r="L27" s="203">
        <v>4.4400000000000004</v>
      </c>
      <c r="M27" s="203">
        <v>1.71</v>
      </c>
      <c r="N27" s="203">
        <v>7.52</v>
      </c>
      <c r="O27" s="203">
        <v>11.7</v>
      </c>
      <c r="P27" s="203">
        <v>4.3499999999999996</v>
      </c>
      <c r="Q27" s="203">
        <v>2.77</v>
      </c>
      <c r="R27" s="203">
        <v>8.3699999999999992</v>
      </c>
      <c r="S27" s="203">
        <v>10.4</v>
      </c>
      <c r="T27" s="203">
        <v>5.48</v>
      </c>
      <c r="U27" s="203">
        <v>4.72</v>
      </c>
      <c r="V27" s="203">
        <v>8.43</v>
      </c>
      <c r="W27" s="203">
        <v>11.22</v>
      </c>
      <c r="X27" s="204">
        <v>3.83</v>
      </c>
      <c r="Y27" s="204">
        <v>3.58</v>
      </c>
      <c r="Z27" s="204">
        <v>4.96</v>
      </c>
      <c r="AA27" s="204">
        <v>8</v>
      </c>
      <c r="AB27" s="204">
        <v>2.73</v>
      </c>
      <c r="AC27" s="204">
        <v>7.52</v>
      </c>
      <c r="AD27" s="204">
        <v>11.35</v>
      </c>
      <c r="AE27" s="204">
        <v>13.78</v>
      </c>
      <c r="AF27" s="204">
        <v>4.9400000000000004</v>
      </c>
      <c r="AG27" s="204">
        <v>2.41</v>
      </c>
      <c r="AH27" s="204">
        <v>9.07</v>
      </c>
      <c r="AI27" s="204">
        <v>10.69</v>
      </c>
      <c r="AJ27" s="204">
        <v>5.65</v>
      </c>
      <c r="AK27" s="204">
        <v>6.86</v>
      </c>
      <c r="AL27" s="204">
        <v>12.3</v>
      </c>
      <c r="AM27" s="203">
        <v>13.25</v>
      </c>
      <c r="AN27" s="203">
        <v>2.33</v>
      </c>
      <c r="AO27" s="203">
        <v>8.65</v>
      </c>
      <c r="AP27" s="203">
        <v>13.91</v>
      </c>
      <c r="AQ27" s="203">
        <v>13.73</v>
      </c>
      <c r="AR27" s="203">
        <v>4.4400000000000004</v>
      </c>
      <c r="AS27" s="203">
        <v>3.69</v>
      </c>
    </row>
    <row r="28" spans="1:45" ht="20.149999999999999" customHeight="1" x14ac:dyDescent="0.35">
      <c r="A28" s="46" t="s">
        <v>129</v>
      </c>
      <c r="B28" s="208" t="s">
        <v>268</v>
      </c>
      <c r="C28" s="207">
        <v>14.82</v>
      </c>
      <c r="D28" s="207">
        <v>14.95</v>
      </c>
      <c r="E28" s="207">
        <v>14.09</v>
      </c>
      <c r="F28" s="207">
        <v>15.38</v>
      </c>
      <c r="G28" s="203">
        <v>14.6</v>
      </c>
      <c r="H28" s="203">
        <v>15.56</v>
      </c>
      <c r="I28" s="204">
        <v>15.45</v>
      </c>
      <c r="J28" s="204">
        <v>14.99</v>
      </c>
      <c r="K28" s="203">
        <v>14.7</v>
      </c>
      <c r="L28" s="203">
        <v>15.97</v>
      </c>
      <c r="M28" s="203">
        <v>15.03</v>
      </c>
      <c r="N28" s="203">
        <v>14.97</v>
      </c>
      <c r="O28" s="203">
        <v>13.93</v>
      </c>
      <c r="P28" s="203">
        <v>15.11</v>
      </c>
      <c r="Q28" s="203">
        <v>15.4</v>
      </c>
      <c r="R28" s="203">
        <v>17.170000000000002</v>
      </c>
      <c r="S28" s="203">
        <v>17.07</v>
      </c>
      <c r="T28" s="203">
        <v>21.13</v>
      </c>
      <c r="U28" s="203">
        <v>22.6</v>
      </c>
      <c r="V28" s="203">
        <v>22.36</v>
      </c>
      <c r="W28" s="203">
        <v>22.46</v>
      </c>
      <c r="X28" s="204">
        <v>21.88</v>
      </c>
      <c r="Y28" s="204">
        <v>24.12</v>
      </c>
      <c r="Z28" s="204">
        <v>25.22</v>
      </c>
      <c r="AA28" s="204">
        <v>26.75</v>
      </c>
      <c r="AB28" s="204">
        <v>26.59</v>
      </c>
      <c r="AC28" s="204">
        <v>26.38</v>
      </c>
      <c r="AD28" s="204">
        <v>26.49</v>
      </c>
      <c r="AE28" s="204">
        <v>20.440000000000001</v>
      </c>
      <c r="AF28" s="204">
        <v>20.3</v>
      </c>
      <c r="AG28" s="204">
        <v>19.97</v>
      </c>
      <c r="AH28" s="204">
        <v>19.239999999999998</v>
      </c>
      <c r="AI28" s="204">
        <v>17.61</v>
      </c>
      <c r="AJ28" s="204">
        <v>17.53</v>
      </c>
      <c r="AK28" s="204">
        <v>17.47</v>
      </c>
      <c r="AL28" s="204">
        <v>16.71</v>
      </c>
      <c r="AM28" s="203">
        <v>15.83</v>
      </c>
      <c r="AN28" s="203">
        <v>15.05</v>
      </c>
      <c r="AO28" s="203">
        <v>14.22</v>
      </c>
      <c r="AP28" s="203">
        <v>16.010000000000002</v>
      </c>
      <c r="AQ28" s="203">
        <v>14.2</v>
      </c>
      <c r="AR28" s="203">
        <v>13.95</v>
      </c>
      <c r="AS28" s="203">
        <v>14.45</v>
      </c>
    </row>
    <row r="29" spans="1:45" ht="20.149999999999999" customHeight="1" x14ac:dyDescent="0.35">
      <c r="A29" s="46" t="s">
        <v>130</v>
      </c>
      <c r="B29" s="208" t="s">
        <v>268</v>
      </c>
      <c r="C29" s="207">
        <v>0.16</v>
      </c>
      <c r="D29" s="207">
        <v>0.16</v>
      </c>
      <c r="E29" s="207">
        <v>0.15</v>
      </c>
      <c r="F29" s="207">
        <v>0.16</v>
      </c>
      <c r="G29" s="203">
        <v>0.14000000000000001</v>
      </c>
      <c r="H29" s="203">
        <v>0.14000000000000001</v>
      </c>
      <c r="I29" s="204">
        <v>0.12</v>
      </c>
      <c r="J29" s="204">
        <v>0.13</v>
      </c>
      <c r="K29" s="203">
        <v>0.16</v>
      </c>
      <c r="L29" s="203">
        <v>0.18</v>
      </c>
      <c r="M29" s="203">
        <v>0.16</v>
      </c>
      <c r="N29" s="203">
        <v>0.17</v>
      </c>
      <c r="O29" s="203">
        <v>0.17</v>
      </c>
      <c r="P29" s="203">
        <v>0.18</v>
      </c>
      <c r="Q29" s="203">
        <v>0.17</v>
      </c>
      <c r="R29" s="203">
        <v>0.17</v>
      </c>
      <c r="S29" s="203">
        <v>0.17</v>
      </c>
      <c r="T29" s="203">
        <v>0.17</v>
      </c>
      <c r="U29" s="203">
        <v>0.16</v>
      </c>
      <c r="V29" s="203">
        <v>0.15</v>
      </c>
      <c r="W29" s="203">
        <v>0.15</v>
      </c>
      <c r="X29" s="204">
        <v>0.15</v>
      </c>
      <c r="Y29" s="204">
        <v>0.14000000000000001</v>
      </c>
      <c r="Z29" s="204">
        <v>0.14000000000000001</v>
      </c>
      <c r="AA29" s="204">
        <v>0.16</v>
      </c>
      <c r="AB29" s="204">
        <v>0.16</v>
      </c>
      <c r="AC29" s="204">
        <v>0.15</v>
      </c>
      <c r="AD29" s="204">
        <v>0.16</v>
      </c>
      <c r="AE29" s="204">
        <v>0.16</v>
      </c>
      <c r="AF29" s="204">
        <v>0.17</v>
      </c>
      <c r="AG29" s="204">
        <v>0.14000000000000001</v>
      </c>
      <c r="AH29" s="204">
        <v>0.16</v>
      </c>
      <c r="AI29" s="204">
        <v>0.17</v>
      </c>
      <c r="AJ29" s="204">
        <v>0.18</v>
      </c>
      <c r="AK29" s="204">
        <v>0.16</v>
      </c>
      <c r="AL29" s="204">
        <v>0.16</v>
      </c>
      <c r="AM29" s="203">
        <v>0.17</v>
      </c>
      <c r="AN29" s="203">
        <v>0.17</v>
      </c>
      <c r="AO29" s="203">
        <v>0.16</v>
      </c>
      <c r="AP29" s="203">
        <v>0.16</v>
      </c>
      <c r="AQ29" s="203">
        <v>0.18</v>
      </c>
      <c r="AR29" s="203">
        <v>0.18</v>
      </c>
      <c r="AS29" s="203">
        <v>0.17</v>
      </c>
    </row>
    <row r="30" spans="1:45" ht="20.149999999999999" customHeight="1" x14ac:dyDescent="0.35">
      <c r="A30" s="46" t="s">
        <v>290</v>
      </c>
      <c r="B30" s="208" t="s">
        <v>268</v>
      </c>
      <c r="C30" s="207">
        <v>5.58</v>
      </c>
      <c r="D30" s="207">
        <v>5.74</v>
      </c>
      <c r="E30" s="207">
        <v>5.98</v>
      </c>
      <c r="F30" s="207">
        <v>5.13</v>
      </c>
      <c r="G30" s="203">
        <v>11</v>
      </c>
      <c r="H30" s="203">
        <v>9.8699999999999992</v>
      </c>
      <c r="I30" s="204">
        <v>13.09</v>
      </c>
      <c r="J30" s="204">
        <v>16.12</v>
      </c>
      <c r="K30" s="203">
        <v>14.84</v>
      </c>
      <c r="L30" s="203">
        <v>16.329999999999998</v>
      </c>
      <c r="M30" s="203">
        <v>20.28</v>
      </c>
      <c r="N30" s="203">
        <v>21.87</v>
      </c>
      <c r="O30" s="203">
        <v>23.43</v>
      </c>
      <c r="P30" s="203">
        <v>23.06</v>
      </c>
      <c r="Q30" s="203">
        <v>28.11</v>
      </c>
      <c r="R30" s="203">
        <v>31.28</v>
      </c>
      <c r="S30" s="203">
        <v>36.72</v>
      </c>
      <c r="T30" s="203">
        <v>39.5</v>
      </c>
      <c r="U30" s="203">
        <v>50.41</v>
      </c>
      <c r="V30" s="203">
        <v>59.18</v>
      </c>
      <c r="W30" s="203">
        <v>85.81</v>
      </c>
      <c r="X30" s="204">
        <v>88.77</v>
      </c>
      <c r="Y30" s="204">
        <v>95.56</v>
      </c>
      <c r="Z30" s="204">
        <v>105.07</v>
      </c>
      <c r="AA30" s="204">
        <v>119.48</v>
      </c>
      <c r="AB30" s="204">
        <v>119.36</v>
      </c>
      <c r="AC30" s="204">
        <v>119.42</v>
      </c>
      <c r="AD30" s="204">
        <v>115.22</v>
      </c>
      <c r="AE30" s="204">
        <v>138.26</v>
      </c>
      <c r="AF30" s="204">
        <v>153.66</v>
      </c>
      <c r="AG30" s="204">
        <v>144.6</v>
      </c>
      <c r="AH30" s="204">
        <v>155.82</v>
      </c>
      <c r="AI30" s="204">
        <v>162.44</v>
      </c>
      <c r="AJ30" s="204">
        <v>162.03</v>
      </c>
      <c r="AK30" s="204">
        <v>172.88</v>
      </c>
      <c r="AL30" s="204">
        <v>184.56</v>
      </c>
      <c r="AM30" s="203">
        <v>177.92</v>
      </c>
      <c r="AN30" s="203">
        <v>184.17</v>
      </c>
      <c r="AO30" s="203">
        <v>193.46</v>
      </c>
      <c r="AP30" s="203">
        <v>195.6</v>
      </c>
      <c r="AQ30" s="203">
        <v>201.8</v>
      </c>
      <c r="AR30" s="203">
        <v>207.33</v>
      </c>
      <c r="AS30" s="311">
        <v>205.74</v>
      </c>
    </row>
    <row r="31" spans="1:45" s="44" customFormat="1" ht="20.149999999999999" customHeight="1" x14ac:dyDescent="0.35">
      <c r="A31" s="47" t="s">
        <v>106</v>
      </c>
      <c r="B31" s="209" t="s">
        <v>268</v>
      </c>
      <c r="C31" s="210">
        <v>223.24</v>
      </c>
      <c r="D31" s="210">
        <v>246.98</v>
      </c>
      <c r="E31" s="210">
        <v>216.77</v>
      </c>
      <c r="F31" s="210">
        <v>417.86</v>
      </c>
      <c r="G31" s="210">
        <v>365.8</v>
      </c>
      <c r="H31" s="210">
        <v>224.26</v>
      </c>
      <c r="I31" s="210">
        <v>279.32</v>
      </c>
      <c r="J31" s="210">
        <v>314.52</v>
      </c>
      <c r="K31" s="210">
        <v>384.61</v>
      </c>
      <c r="L31" s="210">
        <v>354.18</v>
      </c>
      <c r="M31" s="210">
        <v>263.94</v>
      </c>
      <c r="N31" s="210">
        <v>514.46</v>
      </c>
      <c r="O31" s="210">
        <v>566.95000000000005</v>
      </c>
      <c r="P31" s="210">
        <v>302.22000000000003</v>
      </c>
      <c r="Q31" s="210">
        <v>287.97000000000003</v>
      </c>
      <c r="R31" s="210">
        <v>542.35</v>
      </c>
      <c r="S31" s="210">
        <v>638.54</v>
      </c>
      <c r="T31" s="210">
        <v>492.14</v>
      </c>
      <c r="U31" s="210">
        <v>432.97</v>
      </c>
      <c r="V31" s="210">
        <v>673.55</v>
      </c>
      <c r="W31" s="210">
        <v>671.51</v>
      </c>
      <c r="X31" s="210">
        <v>474.36</v>
      </c>
      <c r="Y31" s="210">
        <v>551.59</v>
      </c>
      <c r="Z31" s="210">
        <v>640.15</v>
      </c>
      <c r="AA31" s="210">
        <v>861.73</v>
      </c>
      <c r="AB31" s="210">
        <v>747.07</v>
      </c>
      <c r="AC31" s="210">
        <v>756.89</v>
      </c>
      <c r="AD31" s="210">
        <v>934.92</v>
      </c>
      <c r="AE31" s="210">
        <f t="shared" ref="AE31:AS31" si="1">SUM(AE23:AE30)</f>
        <v>1117.56</v>
      </c>
      <c r="AF31" s="210">
        <f t="shared" si="1"/>
        <v>799.46999999999991</v>
      </c>
      <c r="AG31" s="210">
        <f t="shared" si="1"/>
        <v>814.63</v>
      </c>
      <c r="AH31" s="210">
        <f t="shared" si="1"/>
        <v>1177.03</v>
      </c>
      <c r="AI31" s="210">
        <f t="shared" si="1"/>
        <v>1196.2600000000002</v>
      </c>
      <c r="AJ31" s="210">
        <f t="shared" si="1"/>
        <v>877.14999999999986</v>
      </c>
      <c r="AK31" s="210">
        <f t="shared" si="1"/>
        <v>911.03</v>
      </c>
      <c r="AL31" s="210">
        <f t="shared" si="1"/>
        <v>1095.8799999999999</v>
      </c>
      <c r="AM31" s="210">
        <f t="shared" si="1"/>
        <v>1451.1000000000001</v>
      </c>
      <c r="AN31" s="210">
        <f t="shared" si="1"/>
        <v>868.3599999999999</v>
      </c>
      <c r="AO31" s="210">
        <f t="shared" si="1"/>
        <v>895.29</v>
      </c>
      <c r="AP31" s="210">
        <f t="shared" si="1"/>
        <v>1192.1799999999998</v>
      </c>
      <c r="AQ31" s="210">
        <f t="shared" si="1"/>
        <v>1219.02</v>
      </c>
      <c r="AR31" s="210">
        <f t="shared" si="1"/>
        <v>876.59</v>
      </c>
      <c r="AS31" s="210">
        <f t="shared" si="1"/>
        <v>679.71</v>
      </c>
    </row>
    <row r="32" spans="1:45" ht="20.149999999999999" customHeight="1" x14ac:dyDescent="0.35">
      <c r="W32" s="45"/>
      <c r="X32" s="45"/>
      <c r="Y32" s="45"/>
      <c r="Z32" s="45"/>
      <c r="AA32" s="45"/>
      <c r="AB32" s="45"/>
      <c r="AC32" s="45"/>
      <c r="AD32" s="45"/>
      <c r="AE32" s="45"/>
      <c r="AF32" s="45"/>
      <c r="AG32" s="45"/>
      <c r="AH32" s="45"/>
      <c r="AI32" s="45"/>
      <c r="AJ32" s="45"/>
      <c r="AK32" s="45"/>
      <c r="AL32" s="45"/>
      <c r="AM32" s="45"/>
      <c r="AN32" s="45"/>
    </row>
    <row r="33" spans="1:45" s="53" customFormat="1" ht="45" customHeight="1" x14ac:dyDescent="0.25">
      <c r="A33" s="86" t="s">
        <v>291</v>
      </c>
      <c r="B33" s="64" t="s">
        <v>156</v>
      </c>
      <c r="C33" s="64" t="s">
        <v>157</v>
      </c>
      <c r="D33" s="64" t="s">
        <v>158</v>
      </c>
      <c r="E33" s="64" t="s">
        <v>159</v>
      </c>
      <c r="F33" s="64" t="s">
        <v>160</v>
      </c>
      <c r="G33" s="64" t="s">
        <v>161</v>
      </c>
      <c r="H33" s="64" t="s">
        <v>162</v>
      </c>
      <c r="I33" s="64" t="s">
        <v>163</v>
      </c>
      <c r="J33" s="64" t="s">
        <v>164</v>
      </c>
      <c r="K33" s="64" t="s">
        <v>165</v>
      </c>
      <c r="L33" s="64" t="s">
        <v>166</v>
      </c>
      <c r="M33" s="64" t="s">
        <v>167</v>
      </c>
      <c r="N33" s="64" t="s">
        <v>168</v>
      </c>
      <c r="O33" s="64" t="s">
        <v>169</v>
      </c>
      <c r="P33" s="64" t="s">
        <v>170</v>
      </c>
      <c r="Q33" s="64" t="s">
        <v>171</v>
      </c>
      <c r="R33" s="64" t="s">
        <v>172</v>
      </c>
      <c r="S33" s="64" t="s">
        <v>173</v>
      </c>
      <c r="T33" s="64" t="s">
        <v>174</v>
      </c>
      <c r="U33" s="64" t="s">
        <v>175</v>
      </c>
      <c r="V33" s="64" t="s">
        <v>176</v>
      </c>
      <c r="W33" s="64" t="s">
        <v>177</v>
      </c>
      <c r="X33" s="64" t="s">
        <v>178</v>
      </c>
      <c r="Y33" s="64" t="s">
        <v>179</v>
      </c>
      <c r="Z33" s="64" t="s">
        <v>180</v>
      </c>
      <c r="AA33" s="64" t="s">
        <v>181</v>
      </c>
      <c r="AB33" s="64" t="s">
        <v>182</v>
      </c>
      <c r="AC33" s="64" t="s">
        <v>183</v>
      </c>
      <c r="AD33" s="64" t="s">
        <v>184</v>
      </c>
      <c r="AE33" s="64" t="s">
        <v>185</v>
      </c>
      <c r="AF33" s="64" t="s">
        <v>186</v>
      </c>
      <c r="AG33" s="64" t="s">
        <v>187</v>
      </c>
      <c r="AH33" s="64" t="s">
        <v>188</v>
      </c>
      <c r="AI33" s="64" t="s">
        <v>189</v>
      </c>
      <c r="AJ33" s="64" t="s">
        <v>190</v>
      </c>
      <c r="AK33" s="64" t="s">
        <v>191</v>
      </c>
      <c r="AL33" s="64" t="s">
        <v>192</v>
      </c>
      <c r="AM33" s="64" t="s">
        <v>193</v>
      </c>
      <c r="AN33" s="64" t="s">
        <v>194</v>
      </c>
      <c r="AO33" s="64" t="s">
        <v>195</v>
      </c>
      <c r="AP33" s="64" t="s">
        <v>196</v>
      </c>
      <c r="AQ33" s="64" t="s">
        <v>197</v>
      </c>
      <c r="AR33" s="64" t="s">
        <v>198</v>
      </c>
      <c r="AS33" s="309" t="s">
        <v>338</v>
      </c>
    </row>
    <row r="34" spans="1:45" ht="20.149999999999999" customHeight="1" x14ac:dyDescent="0.35">
      <c r="A34" s="41" t="s">
        <v>4</v>
      </c>
      <c r="B34" s="87" t="s">
        <v>268</v>
      </c>
      <c r="C34" s="43">
        <f>100000*C23/(AVERAGE(B8:C8)*24*Calculation_HIDE!C$71)</f>
        <v>25.664086702789319</v>
      </c>
      <c r="D34" s="43">
        <f>100000*D23/(AVERAGE(C8:D8)*24*Calculation_HIDE!D$71)</f>
        <v>28.059703684901091</v>
      </c>
      <c r="E34" s="43">
        <f>100000*E23/(AVERAGE(D8:E8)*24*Calculation_HIDE!E$71)</f>
        <v>23.358657554218006</v>
      </c>
      <c r="F34" s="43">
        <f>100000*F23/(AVERAGE(E8:F8)*24*Calculation_HIDE!F$71)</f>
        <v>44.851327611220654</v>
      </c>
      <c r="G34" s="43">
        <f>100000*G23/(AVERAGE(F8:G8)*24*Calculation_HIDE!G$71)</f>
        <v>37.058255420992744</v>
      </c>
      <c r="H34" s="43">
        <f>100000*H23/(AVERAGE(G8:H8)*24*Calculation_HIDE!H$71)</f>
        <v>20.476352237467587</v>
      </c>
      <c r="I34" s="43">
        <f>100000*I23/(AVERAGE(H8:I8)*24*Calculation_HIDE!I$71)</f>
        <v>24.027808728920682</v>
      </c>
      <c r="J34" s="43">
        <f>100000*J23/(AVERAGE(I8:J8)*24*Calculation_HIDE!J$71)</f>
        <v>27.119756393325723</v>
      </c>
      <c r="K34" s="43">
        <f>100000*K23/(AVERAGE(J8:K8)*24*Calculation_HIDE!K$71)</f>
        <v>33.10505695794518</v>
      </c>
      <c r="L34" s="43">
        <f>100000*L23/(AVERAGE(K8:L8)*24*Calculation_HIDE!L$71)</f>
        <v>27.710024282324607</v>
      </c>
      <c r="M34" s="43">
        <f>100000*M23/(AVERAGE(L8:M8)*24*Calculation_HIDE!M$71)</f>
        <v>18.876355857968694</v>
      </c>
      <c r="N34" s="43">
        <f>100000*N23/(AVERAGE(M8:N8)*24*Calculation_HIDE!N$71)</f>
        <v>37.858483504015574</v>
      </c>
      <c r="O34" s="43">
        <f>100000*O23/(AVERAGE(N8:O8)*24*Calculation_HIDE!O$71)</f>
        <v>40.44052749365359</v>
      </c>
      <c r="P34" s="43">
        <f>100000*P23/(AVERAGE(O8:P8)*24*Calculation_HIDE!P$71)</f>
        <v>18.769652442769672</v>
      </c>
      <c r="Q34" s="43">
        <f>100000*Q23/(AVERAGE(P8:Q8)*24*Calculation_HIDE!Q$71)</f>
        <v>15.933974417690065</v>
      </c>
      <c r="R34" s="43">
        <f>100000*R23/(AVERAGE(Q8:R8)*24*Calculation_HIDE!R$71)</f>
        <v>31.586513645679947</v>
      </c>
      <c r="S34" s="43">
        <f>100000*S23/(AVERAGE(R8:S8)*24*Calculation_HIDE!S$71)</f>
        <v>37.271870448119273</v>
      </c>
      <c r="T34" s="43">
        <f>100000*T23/(AVERAGE(S8:T8)*24*Calculation_HIDE!T$71)</f>
        <v>25.530522803756764</v>
      </c>
      <c r="U34" s="43">
        <f>100000*U23/(AVERAGE(T8:U8)*24*Calculation_HIDE!U$71)</f>
        <v>20.695037322455562</v>
      </c>
      <c r="V34" s="43">
        <f>100000*V23/(AVERAGE(U8:V8)*24*Calculation_HIDE!V$71)</f>
        <v>35.927304075642908</v>
      </c>
      <c r="W34" s="43">
        <f>100000*W23/(AVERAGE(V8:W8)*24*Calculation_HIDE!W$71)</f>
        <v>33.094166750048203</v>
      </c>
      <c r="X34" s="43">
        <f>100000*X23/(AVERAGE(W8:X8)*24*Calculation_HIDE!X$71)</f>
        <v>18.909740500944611</v>
      </c>
      <c r="Y34" s="43">
        <f>100000*Y23/(AVERAGE(X8:Y8)*24*Calculation_HIDE!Y$71)</f>
        <v>22.363958798905735</v>
      </c>
      <c r="Z34" s="43">
        <f>100000*Z23/(AVERAGE(Y8:Z8)*24*Calculation_HIDE!Z$71)</f>
        <v>26.492564354252227</v>
      </c>
      <c r="AA34" s="43">
        <f>100000*AA23/(AVERAGE(Z8:AA8)*24*Calculation_HIDE!AA$71)</f>
        <v>32.451598411114247</v>
      </c>
      <c r="AB34" s="43">
        <f>100000*AB23/(AVERAGE(AA8:AB8)*24*Calculation_HIDE!AB$71)</f>
        <v>22.357757172057763</v>
      </c>
      <c r="AC34" s="43">
        <f>100000*AC23/(AVERAGE(AB8:AC8)*24*Calculation_HIDE!AC$71)</f>
        <v>21.524066004529683</v>
      </c>
      <c r="AD34" s="43">
        <f>100000*AD23/(AVERAGE(AC8:AD8)*24*Calculation_HIDE!AD$71)</f>
        <v>29.110654703063002</v>
      </c>
      <c r="AE34" s="43">
        <f>100000*AE23/(AVERAGE(AD8:AE8)*24*Calculation_HIDE!AE$71)</f>
        <v>34.450823593739322</v>
      </c>
      <c r="AF34" s="43">
        <f>100000*AF23/(AVERAGE(AE8:AF8)*24*Calculation_HIDE!AF$71)</f>
        <v>18.195179501310275</v>
      </c>
      <c r="AG34" s="43">
        <f>100000*AG23/(AVERAGE(AF8:AG8)*24*Calculation_HIDE!AG$71)</f>
        <v>19.094735973256846</v>
      </c>
      <c r="AH34" s="43">
        <f>100000*AH23/(AVERAGE(AG8:AH8)*24*Calculation_HIDE!AH$71)</f>
        <v>32.585397187838844</v>
      </c>
      <c r="AI34" s="43">
        <f>100000*AI23/(AVERAGE(AH8:AI8)*24*Calculation_HIDE!AI$71)</f>
        <v>33.052033278885936</v>
      </c>
      <c r="AJ34" s="43">
        <f>100000*AJ23/(AVERAGE(AI8:AJ8)*24*Calculation_HIDE!AJ$71)</f>
        <v>19.650877389524286</v>
      </c>
      <c r="AK34" s="43">
        <f>100000*AK23/(AVERAGE(AJ8:AK8)*24*Calculation_HIDE!AK$71)</f>
        <v>20.491673376573281</v>
      </c>
      <c r="AL34" s="43">
        <f>100000*AL23/(AVERAGE(AK8:AL8)*24*Calculation_HIDE!AL$71)</f>
        <v>28.558105925372878</v>
      </c>
      <c r="AM34" s="43">
        <f>100000*AM23/(AVERAGE(AL8:AM8)*24*Calculation_HIDE!AM$71)</f>
        <v>40.607667905013201</v>
      </c>
      <c r="AN34" s="43">
        <f>100000*AN23/(AVERAGE(AM8:AN8)*24*Calculation_HIDE!AN$71)</f>
        <v>18.393667660542825</v>
      </c>
      <c r="AO34" s="43">
        <f>100000*AO23/(AVERAGE(AN8:AO8)*24*Calculation_HIDE!AO$71)</f>
        <v>19.502334768846435</v>
      </c>
      <c r="AP34" s="43">
        <f>100000*AP23/(AVERAGE(AO8:AP8)*24*Calculation_HIDE!AP$71)</f>
        <v>31.360045927001799</v>
      </c>
      <c r="AQ34" s="43">
        <v>32.521750901416425</v>
      </c>
      <c r="AR34" s="43">
        <v>17.949749597917091</v>
      </c>
      <c r="AS34" s="43">
        <v>11.94080478811464</v>
      </c>
    </row>
    <row r="35" spans="1:45" ht="20.149999999999999" customHeight="1" x14ac:dyDescent="0.35">
      <c r="A35" s="41" t="s">
        <v>23</v>
      </c>
      <c r="B35" s="87"/>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row>
    <row r="36" spans="1:45" ht="20.149999999999999" customHeight="1" x14ac:dyDescent="0.35">
      <c r="A36" s="46" t="s">
        <v>27</v>
      </c>
      <c r="B36" s="87" t="s">
        <v>268</v>
      </c>
      <c r="C36" s="43">
        <f>100000*C27/(AVERAGE(B12:C13)*2*24*Calculation_HIDE!C$71)</f>
        <v>43.769975559315661</v>
      </c>
      <c r="D36" s="43">
        <f>100000*D27/(AVERAGE(C12:D13)*2*24*Calculation_HIDE!D$71)</f>
        <v>13.188648129161592</v>
      </c>
      <c r="E36" s="43">
        <f>100000*E27/(AVERAGE(D12:E13)*2*24*Calculation_HIDE!E$71)</f>
        <v>19.929775532505687</v>
      </c>
      <c r="F36" s="43">
        <f>100000*F27/(AVERAGE(E12:F13)*2*24*Calculation_HIDE!F$71)</f>
        <v>32.274247491638796</v>
      </c>
      <c r="G36" s="43">
        <f>100000*G27/(AVERAGE(F12:G13)*2*24*Calculation_HIDE!G$71)</f>
        <v>42.427756193674931</v>
      </c>
      <c r="H36" s="43">
        <f>100000*H27/(AVERAGE(G12:H13)*2*24*Calculation_HIDE!H$71)</f>
        <v>20.872127077377677</v>
      </c>
      <c r="I36" s="43">
        <f>100000*I27/(AVERAGE(H12:I13)*2*24*Calculation_HIDE!I$71)</f>
        <v>34.437481733629035</v>
      </c>
      <c r="J36" s="43">
        <f>100000*J27/(AVERAGE(I12:J13)*2*24*Calculation_HIDE!J$71)</f>
        <v>37.875857444943009</v>
      </c>
      <c r="K36" s="43">
        <f>100000*K27/(AVERAGE(J12:K13)*2*24*Calculation_HIDE!K$71)</f>
        <v>43.140967054010524</v>
      </c>
      <c r="L36" s="43">
        <f>100000*L27/(AVERAGE(K12:L13)*2*24*Calculation_HIDE!L$71)</f>
        <v>23.666670930931701</v>
      </c>
      <c r="M36" s="43">
        <f>100000*M27/(AVERAGE(L12:M13)*2*24*Calculation_HIDE!M$71)</f>
        <v>9.0157918712355105</v>
      </c>
      <c r="N36" s="43">
        <f>100000*N27/(AVERAGE(M12:N13)*2*24*Calculation_HIDE!N$71)</f>
        <v>39.51040720938834</v>
      </c>
      <c r="O36" s="43">
        <f>100000*O27/(AVERAGE(N12:O13)*2*24*Calculation_HIDE!O$71)</f>
        <v>62.984496124030997</v>
      </c>
      <c r="P36" s="43">
        <f>100000*P27/(AVERAGE(O12:P13)*2*24*Calculation_HIDE!P$71)</f>
        <v>23.295418032260134</v>
      </c>
      <c r="Q36" s="43">
        <f>100000*Q27/(AVERAGE(P12:Q13)*2*24*Calculation_HIDE!Q$71)</f>
        <v>14.672853631663699</v>
      </c>
      <c r="R36" s="43">
        <f>100000*R27/(AVERAGE(Q12:R13)*2*24*Calculation_HIDE!R$71)</f>
        <v>43.823825081678805</v>
      </c>
      <c r="S36" s="43">
        <f>100000*S27/(AVERAGE(R12:S13)*2*24*Calculation_HIDE!S$71)</f>
        <v>53.917299158060636</v>
      </c>
      <c r="T36" s="43">
        <f>100000*T27/(AVERAGE(S12:T13)*2*24*Calculation_HIDE!T$71)</f>
        <v>27.542892526427107</v>
      </c>
      <c r="U36" s="43">
        <f>100000*U27/(AVERAGE(T12:U13)*2*24*Calculation_HIDE!U$71)</f>
        <v>23.465215800442262</v>
      </c>
      <c r="V36" s="43">
        <f>100000*V27/(AVERAGE(U12:V13)*2*24*Calculation_HIDE!V$71)</f>
        <v>41.909273135111924</v>
      </c>
      <c r="W36" s="43">
        <f>100000*W27/(AVERAGE(V12:W13)*2*24*Calculation_HIDE!W$71)</f>
        <v>55.810566402635928</v>
      </c>
      <c r="X36" s="43">
        <f>100000*X27/(AVERAGE(W12:X13)*2*24*Calculation_HIDE!X$71)</f>
        <v>18.745729595542532</v>
      </c>
      <c r="Y36" s="43">
        <f>100000*Y27/(AVERAGE(X12:Y13)*2*24*Calculation_HIDE!Y$71)</f>
        <v>17.230359315560076</v>
      </c>
      <c r="Z36" s="43">
        <f>100000*Z27/(AVERAGE(Y12:Z13)*2*24*Calculation_HIDE!Z$71)</f>
        <v>23.646071700991609</v>
      </c>
      <c r="AA36" s="43">
        <f>100000*AA27/(AVERAGE(Z12:AA13)*2*24*Calculation_HIDE!AA$71)</f>
        <v>37.373397615577233</v>
      </c>
      <c r="AB36" s="43">
        <f>100000*AB27/(AVERAGE(AA12:AB13)*2*24*Calculation_HIDE!AB$71)</f>
        <v>12.218963831867057</v>
      </c>
      <c r="AC36" s="43">
        <f>100000*AC27/(AVERAGE(AB12:AC13)*2*24*Calculation_HIDE!AC$71)</f>
        <v>33.292249281029086</v>
      </c>
      <c r="AD36" s="43">
        <f>100000*AD27/(AVERAGE(AC12:AD13)*2*24*Calculation_HIDE!AD$71)</f>
        <v>49.737770205366594</v>
      </c>
      <c r="AE36" s="43">
        <f>100000*AE27/(AVERAGE(AD12:AE13)*2*24*Calculation_HIDE!AE$71)</f>
        <v>60.21358782094979</v>
      </c>
      <c r="AF36" s="43">
        <f>100000*AF27/(AVERAGE(AE12:AF13)*2*24*Calculation_HIDE!AF$71)</f>
        <v>21.040974529346624</v>
      </c>
      <c r="AG36" s="43">
        <f>100000*AG27/(AVERAGE(AF12:AG13)*2*24*Calculation_HIDE!AG$71)</f>
        <v>10.153353555780249</v>
      </c>
      <c r="AH36" s="43">
        <f>100000*AH27/(AVERAGE(AG12:AH13)*2*24*Calculation_HIDE!AH$71)</f>
        <v>37.790155060464251</v>
      </c>
      <c r="AI36" s="43">
        <f>100000*AI27/(AVERAGE(AH12:AI13)*2*24*Calculation_HIDE!AI$71)</f>
        <v>45.032521147170833</v>
      </c>
      <c r="AJ36" s="43">
        <f>100000*AJ27/(AVERAGE(AI12:AJ13)*2*24*Calculation_HIDE!AJ$71)</f>
        <v>23.518148518148518</v>
      </c>
      <c r="AK36" s="43">
        <f>100000*AK27/(AVERAGE(AJ12:AK13)*2*24*Calculation_HIDE!AK$71)</f>
        <v>28.218747120536005</v>
      </c>
      <c r="AL36" s="43">
        <f>100000*AL27/(AVERAGE(AK12:AL13)*2*24*Calculation_HIDE!AL$71)</f>
        <v>50.596295857520829</v>
      </c>
      <c r="AM36" s="43">
        <f>100000*AM27/(AVERAGE(AL12:AM13)*2*24*Calculation_HIDE!AM$71)</f>
        <v>55.103086438236303</v>
      </c>
      <c r="AN36" s="43">
        <f>100000*AN27/(AVERAGE(AM12:AN13)*2*24*Calculation_HIDE!AN$71)</f>
        <v>9.6898257661200446</v>
      </c>
      <c r="AO36" s="43">
        <f>100000*AO27/(AVERAGE(AN12:AO13)*2*24*Calculation_HIDE!AO$71)</f>
        <v>35.581947899801229</v>
      </c>
      <c r="AP36" s="43">
        <f>100000*AP27/(AVERAGE(AO12:AP13)*2*24*Calculation_HIDE!AP$71)</f>
        <v>57.219063038871113</v>
      </c>
      <c r="AQ36" s="43">
        <v>57.291405871847516</v>
      </c>
      <c r="AR36" s="43">
        <v>18.183962727790995</v>
      </c>
      <c r="AS36" s="43">
        <v>14.948082756475072</v>
      </c>
    </row>
    <row r="37" spans="1:45" ht="20.149999999999999" customHeight="1" x14ac:dyDescent="0.35">
      <c r="A37" s="46" t="s">
        <v>9</v>
      </c>
      <c r="B37" s="87" t="s">
        <v>268</v>
      </c>
      <c r="C37" s="43">
        <f>100000*C28/(AVERAGE(B14:C14)*24*Calculation_HIDE!C$71)</f>
        <v>65.656565656565661</v>
      </c>
      <c r="D37" s="43">
        <f>100000*D28/(AVERAGE(C14:D14)*24*Calculation_HIDE!D$71)</f>
        <v>63.676633444075307</v>
      </c>
      <c r="E37" s="43">
        <f>100000*E28/(AVERAGE(D14:E14)*24*Calculation_HIDE!E$71)</f>
        <v>59.36130771823391</v>
      </c>
      <c r="F37" s="43">
        <f>100000*F28/(AVERAGE(E14:F14)*24*Calculation_HIDE!F$71)</f>
        <v>64.796090326929559</v>
      </c>
      <c r="G37" s="43">
        <f>100000*G28/(AVERAGE(F14:G14)*24*Calculation_HIDE!G$71)</f>
        <v>62.243777327576211</v>
      </c>
      <c r="H37" s="43">
        <f>100000*H28/(AVERAGE(G14:H14)*24*Calculation_HIDE!H$71)</f>
        <v>66.398342260411226</v>
      </c>
      <c r="I37" s="43">
        <f>100000*I28/(AVERAGE(H14:I14)*24*Calculation_HIDE!I$71)</f>
        <v>65.21232626929779</v>
      </c>
      <c r="J37" s="43">
        <f>100000*J28/(AVERAGE(I14:J14)*24*Calculation_HIDE!J$71)</f>
        <v>59.656847762410536</v>
      </c>
      <c r="K37" s="43">
        <f>100000*K28/(AVERAGE(J14:K14)*24*Calculation_HIDE!K$71)</f>
        <v>55.374740077750658</v>
      </c>
      <c r="L37" s="43">
        <f>100000*L28/(AVERAGE(K14:L14)*24*Calculation_HIDE!L$71)</f>
        <v>58.265108065904869</v>
      </c>
      <c r="M37" s="43">
        <f>100000*M28/(AVERAGE(L14:M14)*24*Calculation_HIDE!M$71)</f>
        <v>54.239563485189663</v>
      </c>
      <c r="N37" s="43">
        <f>100000*N28/(AVERAGE(M14:N14)*24*Calculation_HIDE!N$71)</f>
        <v>54.023038281655978</v>
      </c>
      <c r="O37" s="43">
        <f>100000*O28/(AVERAGE(N14:O14)*24*Calculation_HIDE!O$71)</f>
        <v>51.387044414932852</v>
      </c>
      <c r="P37" s="43">
        <f>100000*P28/(AVERAGE(O14:P14)*24*Calculation_HIDE!P$71)</f>
        <v>53.966444372060593</v>
      </c>
      <c r="Q37" s="43">
        <f>100000*Q28/(AVERAGE(P14:Q14)*24*Calculation_HIDE!Q$71)</f>
        <v>48.250693055409336</v>
      </c>
      <c r="R37" s="43">
        <f>100000*R28/(AVERAGE(Q14:R14)*24*Calculation_HIDE!R$71)</f>
        <v>47.883424359248949</v>
      </c>
      <c r="S37" s="43">
        <f>100000*S28/(AVERAGE(R14:S14)*24*Calculation_HIDE!S$71)</f>
        <v>44.397627965043689</v>
      </c>
      <c r="T37" s="43">
        <f>100000*T28/(AVERAGE(S14:T14)*24*Calculation_HIDE!T$71)</f>
        <v>51.08188186329685</v>
      </c>
      <c r="U37" s="43">
        <f>100000*U28/(AVERAGE(T14:U14)*24*Calculation_HIDE!U$71)</f>
        <v>54.041748924903963</v>
      </c>
      <c r="V37" s="43">
        <f>100000*V28/(AVERAGE(U14:V14)*24*Calculation_HIDE!V$71)</f>
        <v>53.467854246055424</v>
      </c>
      <c r="W37" s="43">
        <f>100000*W28/(AVERAGE(V14:W14)*24*Calculation_HIDE!W$71)</f>
        <v>54.297163589666219</v>
      </c>
      <c r="X37" s="43">
        <f>100000*X28/(AVERAGE(W14:X14)*24*Calculation_HIDE!X$71)</f>
        <v>52.895010656362288</v>
      </c>
      <c r="Y37" s="43">
        <f>100000*Y28/(AVERAGE(X14:Y14)*24*Calculation_HIDE!Y$71)</f>
        <v>57.676415224278038</v>
      </c>
      <c r="Z37" s="43">
        <f>100000*Z28/(AVERAGE(Y14:Z14)*24*Calculation_HIDE!Z$71)</f>
        <v>60.306765835667164</v>
      </c>
      <c r="AA37" s="43">
        <f>100000*AA28/(AVERAGE(Z14:AA14)*24*Calculation_HIDE!AA$71)</f>
        <v>58.595974730348992</v>
      </c>
      <c r="AB37" s="43">
        <f>100000*AB28/(AVERAGE(AA14:AB14)*24*Calculation_HIDE!AB$71)</f>
        <v>52.185634054472466</v>
      </c>
      <c r="AC37" s="43">
        <f>100000*AC28/(AVERAGE(AB14:AC14)*24*Calculation_HIDE!AC$71)</f>
        <v>51.210731967920886</v>
      </c>
      <c r="AD37" s="43">
        <f>100000*AD28/(AVERAGE(AC14:AD14)*24*Calculation_HIDE!AD$71)</f>
        <v>51.42427179037999</v>
      </c>
      <c r="AE37" s="43">
        <f>100000*AE28/(AVERAGE(AD14:AE14)*24*Calculation_HIDE!AE$71)</f>
        <v>43.618174523913176</v>
      </c>
      <c r="AF37" s="43">
        <f>100000*AF28/(AVERAGE(AE14:AF14)*24*Calculation_HIDE!AF$71)</f>
        <v>46.335352915612148</v>
      </c>
      <c r="AG37" s="43">
        <f>100000*AG28/(AVERAGE(AF14:AG14)*24*Calculation_HIDE!AG$71)</f>
        <v>45.086660308928295</v>
      </c>
      <c r="AH37" s="43">
        <f>100000*AH28/(AVERAGE(AG14:AH14)*24*Calculation_HIDE!AH$71)</f>
        <v>43.438525004696054</v>
      </c>
      <c r="AI37" s="43">
        <f>100000*AI28/(AVERAGE(AH14:AI14)*24*Calculation_HIDE!AI$71)</f>
        <v>41.217278957420511</v>
      </c>
      <c r="AJ37" s="43">
        <f>100000*AJ28/(AVERAGE(AI14:AJ14)*24*Calculation_HIDE!AJ$71)</f>
        <v>41.161829623368085</v>
      </c>
      <c r="AK37" s="43">
        <f>100000*AK28/(AVERAGE(AJ14:AK14)*24*Calculation_HIDE!AK$71)</f>
        <v>40.575065031586767</v>
      </c>
      <c r="AL37" s="43">
        <f>100000*AL28/(AVERAGE(AK14:AL14)*24*Calculation_HIDE!AL$71)</f>
        <v>38.809921962095878</v>
      </c>
      <c r="AM37" s="43">
        <f>100000*AM28/(AVERAGE(AL14:AM14)*24*Calculation_HIDE!AM$71)</f>
        <v>37.170094862402557</v>
      </c>
      <c r="AN37" s="43">
        <f>100000*AN28/(AVERAGE(AM14:AN14)*24*Calculation_HIDE!AN$71)</f>
        <v>35.338593030900725</v>
      </c>
      <c r="AO37" s="43">
        <f>100000*AO28/(AVERAGE(AN14:AO14)*24*Calculation_HIDE!AO$71)</f>
        <v>33.026755852842811</v>
      </c>
      <c r="AP37" s="43">
        <f>100000*AP28/(AVERAGE(AO14:AP14)*24*Calculation_HIDE!AP$71)</f>
        <v>37.184132292827954</v>
      </c>
      <c r="AQ37" s="43">
        <v>33.713200379867047</v>
      </c>
      <c r="AR37" s="43">
        <v>32.755705832628912</v>
      </c>
      <c r="AS37" s="43">
        <v>33.560943887030845</v>
      </c>
    </row>
    <row r="38" spans="1:45" ht="20.149999999999999" customHeight="1" x14ac:dyDescent="0.35">
      <c r="A38" s="91" t="s">
        <v>10</v>
      </c>
      <c r="B38" s="158" t="s">
        <v>268</v>
      </c>
      <c r="C38" s="93">
        <f>100000*C29/(AVERAGE(B15:C15)*24*Calculation_HIDE!C$71)</f>
        <v>43.572984749455337</v>
      </c>
      <c r="D38" s="93">
        <f>100000*D29/(AVERAGE(C15:D15)*24*Calculation_HIDE!D$71)</f>
        <v>43.094160741219561</v>
      </c>
      <c r="E38" s="93">
        <f>100000*E29/(AVERAGE(D15:E15)*24*Calculation_HIDE!E$71)</f>
        <v>39.961636828644501</v>
      </c>
      <c r="F38" s="93">
        <f>100000*F29/(AVERAGE(E15:F15)*24*Calculation_HIDE!F$71)</f>
        <v>42.625745950554133</v>
      </c>
      <c r="G38" s="93">
        <f>100000*G29/(AVERAGE(F15:G15)*24*Calculation_HIDE!G$71)</f>
        <v>37.70739064856712</v>
      </c>
      <c r="H38" s="93">
        <f>100000*H29/(AVERAGE(G15:H15)*24*Calculation_HIDE!H$71)</f>
        <v>37.70739064856712</v>
      </c>
      <c r="I38" s="93">
        <f>100000*I29/(AVERAGE(H15:I15)*24*Calculation_HIDE!I$71)</f>
        <v>31.9693094629156</v>
      </c>
      <c r="J38" s="93">
        <f>100000*J29/(AVERAGE(I15:J15)*24*Calculation_HIDE!J$71)</f>
        <v>34.633418584825236</v>
      </c>
      <c r="K38" s="93">
        <f>100000*K29/(AVERAGE(J15:K15)*24*Calculation_HIDE!K$71)</f>
        <v>43.572984749455337</v>
      </c>
      <c r="L38" s="93">
        <f>100000*L29/(AVERAGE(K15:L15)*24*Calculation_HIDE!L$71)</f>
        <v>48.480930833872009</v>
      </c>
      <c r="M38" s="93">
        <f>100000*M29/(AVERAGE(L15:M15)*24*Calculation_HIDE!M$71)</f>
        <v>42.625745950554133</v>
      </c>
      <c r="N38" s="93">
        <f>100000*N29/(AVERAGE(M15:N15)*24*Calculation_HIDE!N$71)</f>
        <v>45.289855072463766</v>
      </c>
      <c r="O38" s="93">
        <f>100000*O29/(AVERAGE(N15:O15)*24*Calculation_HIDE!O$71)</f>
        <v>46.296296296296298</v>
      </c>
      <c r="P38" s="93">
        <f>100000*P29/(AVERAGE(O15:P15)*24*Calculation_HIDE!P$71)</f>
        <v>48.480930833872009</v>
      </c>
      <c r="Q38" s="93">
        <f>100000*Q29/(AVERAGE(P15:Q15)*24*Calculation_HIDE!Q$71)</f>
        <v>45.289855072463766</v>
      </c>
      <c r="R38" s="93">
        <f>100000*R29/(AVERAGE(Q15:R15)*24*Calculation_HIDE!R$71)</f>
        <v>45.289855072463766</v>
      </c>
      <c r="S38" s="93">
        <f>100000*S29/(AVERAGE(R15:S15)*24*Calculation_HIDE!S$71)</f>
        <v>46.296296296296298</v>
      </c>
      <c r="T38" s="93">
        <f>100000*T29/(AVERAGE(S15:T15)*24*Calculation_HIDE!T$71)</f>
        <v>45.787545787545781</v>
      </c>
      <c r="U38" s="93">
        <f>100000*U29/(AVERAGE(T15:U15)*24*Calculation_HIDE!U$71)</f>
        <v>42.625745950554133</v>
      </c>
      <c r="V38" s="93">
        <f>100000*V29/(AVERAGE(U15:V15)*24*Calculation_HIDE!V$71)</f>
        <v>39.961636828644501</v>
      </c>
      <c r="W38" s="93">
        <f>100000*W29/(AVERAGE(V15:W15)*24*Calculation_HIDE!W$71)</f>
        <v>40.400775694893341</v>
      </c>
      <c r="X38" s="93">
        <f>100000*X29/(AVERAGE(W15:X15)*24*Calculation_HIDE!X$71)</f>
        <v>40.400775694893341</v>
      </c>
      <c r="Y38" s="93">
        <f>100000*Y29/(AVERAGE(X15:Y15)*24*Calculation_HIDE!Y$71)</f>
        <v>37.297527706734869</v>
      </c>
      <c r="Z38" s="93">
        <f>100000*Z29/(AVERAGE(Y15:Z15)*24*Calculation_HIDE!Z$71)</f>
        <v>37.297527706734869</v>
      </c>
      <c r="AA38" s="93">
        <f>100000*AA29/(AVERAGE(Z15:AA15)*24*Calculation_HIDE!AA$71)</f>
        <v>43.572984749455337</v>
      </c>
      <c r="AB38" s="93">
        <f>100000*AB29/(AVERAGE(AA15:AB15)*24*Calculation_HIDE!AB$71)</f>
        <v>43.094160741219561</v>
      </c>
      <c r="AC38" s="93">
        <f>100000*AC29/(AVERAGE(AB15:AC15)*24*Calculation_HIDE!AC$71)</f>
        <v>39.961636828644501</v>
      </c>
      <c r="AD38" s="93">
        <f>100000*AD29/(AVERAGE(AC15:AD15)*24*Calculation_HIDE!AD$71)</f>
        <v>42.625745950554133</v>
      </c>
      <c r="AE38" s="93">
        <f>100000*AE29/(AVERAGE(AD15:AE15)*24*Calculation_HIDE!AE$71)</f>
        <v>43.572984749455337</v>
      </c>
      <c r="AF38" s="93">
        <f>100000*AF29/(AVERAGE(AE15:AF15)*24*Calculation_HIDE!AF$71)</f>
        <v>45.787545787545781</v>
      </c>
      <c r="AG38" s="93">
        <f>100000*AG29/(AVERAGE(AF15:AG15)*24*Calculation_HIDE!AG$71)</f>
        <v>37.297527706734869</v>
      </c>
      <c r="AH38" s="93">
        <f>100000*AH29/(AVERAGE(AG15:AH15)*24*Calculation_HIDE!AH$71)</f>
        <v>42.625745950554133</v>
      </c>
      <c r="AI38" s="93">
        <f>100000*AI29/(AVERAGE(AH15:AI15)*24*Calculation_HIDE!AI$71)</f>
        <v>46.296296296296298</v>
      </c>
      <c r="AJ38" s="93">
        <f>100000*AJ29/(AVERAGE(AI15:AJ15)*24*Calculation_HIDE!AJ$71)</f>
        <v>48.480930833872009</v>
      </c>
      <c r="AK38" s="93">
        <f>100000*AK29/(AVERAGE(AJ15:AK15)*24*Calculation_HIDE!AK$71)</f>
        <v>42.625745950554133</v>
      </c>
      <c r="AL38" s="93">
        <f>100000*AL29/(AVERAGE(AK15:AL15)*24*Calculation_HIDE!AL$71)</f>
        <v>42.625745950554133</v>
      </c>
      <c r="AM38" s="93">
        <f>100000*AM29/(AVERAGE(AL15:AM15)*24*Calculation_HIDE!AM$71)</f>
        <v>45.787545787545781</v>
      </c>
      <c r="AN38" s="93">
        <f>100000*AN29/(AVERAGE(AM15:AN15)*24*Calculation_HIDE!AN$71)</f>
        <v>45.787545787545781</v>
      </c>
      <c r="AO38" s="93">
        <f>100000*AO29/(AVERAGE(AN15:AO15)*24*Calculation_HIDE!AO$71)</f>
        <v>42.625745950554133</v>
      </c>
      <c r="AP38" s="93">
        <f>100000*AP29/(AVERAGE(AO15:AP15)*24*Calculation_HIDE!AP$71)</f>
        <v>42.625745950554133</v>
      </c>
      <c r="AQ38" s="93">
        <v>49.019607843137258</v>
      </c>
      <c r="AR38" s="93">
        <v>48.480930833872009</v>
      </c>
      <c r="AS38" s="43">
        <v>45.289855072463766</v>
      </c>
    </row>
    <row r="39" spans="1:45" ht="20.149999999999999" customHeight="1" x14ac:dyDescent="0.35">
      <c r="A39" s="46"/>
    </row>
    <row r="49" spans="1:1" ht="20.149999999999999" customHeight="1" x14ac:dyDescent="0.35">
      <c r="A49" s="88"/>
    </row>
    <row r="51" spans="1:1" ht="20.149999999999999" customHeight="1" x14ac:dyDescent="0.35">
      <c r="A51" s="51"/>
    </row>
  </sheetData>
  <phoneticPr fontId="7" type="noConversion"/>
  <pageMargins left="0.25" right="0.25" top="0.75" bottom="0.75" header="0.3" footer="0.3"/>
  <pageSetup paperSize="9" scale="10" orientation="landscape"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pageSetUpPr fitToPage="1"/>
  </sheetPr>
  <dimension ref="A1:S45"/>
  <sheetViews>
    <sheetView showGridLines="0" workbookViewId="0">
      <pane xSplit="1" topLeftCell="B1" activePane="topRight" state="frozen"/>
      <selection pane="topRight"/>
    </sheetView>
  </sheetViews>
  <sheetFormatPr defaultColWidth="9.1796875" defaultRowHeight="20.149999999999999" customHeight="1" x14ac:dyDescent="0.25"/>
  <cols>
    <col min="1" max="1" width="44.26953125" style="53" customWidth="1"/>
    <col min="2" max="6" width="11" style="53" customWidth="1"/>
    <col min="7" max="7" width="12" style="53" customWidth="1"/>
    <col min="8" max="8" width="11.453125" style="53" customWidth="1"/>
    <col min="9" max="9" width="12.453125" style="53" customWidth="1"/>
    <col min="10" max="10" width="12" style="53" customWidth="1"/>
    <col min="11" max="11" width="12.453125" style="53" customWidth="1"/>
    <col min="12" max="14" width="13.453125" style="53" customWidth="1"/>
    <col min="15" max="18" width="13" style="53" customWidth="1"/>
    <col min="19" max="19" width="11.81640625" style="53" customWidth="1"/>
    <col min="20" max="16384" width="9.1796875" style="53"/>
  </cols>
  <sheetData>
    <row r="1" spans="1:19" ht="45" customHeight="1" x14ac:dyDescent="0.25">
      <c r="A1" s="95" t="s">
        <v>295</v>
      </c>
    </row>
    <row r="2" spans="1:19" ht="20.149999999999999" customHeight="1" x14ac:dyDescent="0.25">
      <c r="A2" s="53" t="s">
        <v>269</v>
      </c>
    </row>
    <row r="3" spans="1:19" ht="20.149999999999999" customHeight="1" x14ac:dyDescent="0.25">
      <c r="A3" s="57" t="s">
        <v>292</v>
      </c>
    </row>
    <row r="4" spans="1:19" ht="20.149999999999999" customHeight="1" x14ac:dyDescent="0.25">
      <c r="A4" s="53" t="s">
        <v>313</v>
      </c>
    </row>
    <row r="5" spans="1:19" ht="20.149999999999999" customHeight="1" x14ac:dyDescent="0.25">
      <c r="A5" s="53" t="s">
        <v>312</v>
      </c>
    </row>
    <row r="6" spans="1:19" ht="20.149999999999999" customHeight="1" x14ac:dyDescent="0.25">
      <c r="A6" s="55" t="s">
        <v>142</v>
      </c>
    </row>
    <row r="7" spans="1:19" ht="30" customHeight="1" x14ac:dyDescent="0.25">
      <c r="A7" s="52" t="s">
        <v>283</v>
      </c>
      <c r="B7" s="166" t="s">
        <v>278</v>
      </c>
      <c r="C7" s="166" t="s">
        <v>143</v>
      </c>
      <c r="D7" s="166" t="s">
        <v>144</v>
      </c>
      <c r="E7" s="166" t="s">
        <v>145</v>
      </c>
      <c r="F7" s="166" t="s">
        <v>146</v>
      </c>
      <c r="G7" s="166" t="s">
        <v>147</v>
      </c>
      <c r="H7" s="166" t="s">
        <v>148</v>
      </c>
      <c r="I7" s="166" t="s">
        <v>149</v>
      </c>
      <c r="J7" s="166" t="s">
        <v>150</v>
      </c>
      <c r="K7" s="166" t="s">
        <v>151</v>
      </c>
      <c r="L7" s="166" t="s">
        <v>152</v>
      </c>
      <c r="M7" s="166" t="s">
        <v>139</v>
      </c>
      <c r="N7" s="166" t="s">
        <v>140</v>
      </c>
    </row>
    <row r="8" spans="1:19" ht="20.149999999999999" customHeight="1" x14ac:dyDescent="0.25">
      <c r="A8" s="112" t="s">
        <v>32</v>
      </c>
      <c r="B8" s="180">
        <v>1745</v>
      </c>
      <c r="C8" s="180">
        <v>2121</v>
      </c>
      <c r="D8" s="180">
        <v>2677.4</v>
      </c>
      <c r="E8" s="180">
        <f>SUM('Scotland - Qtr'!F8:F9)</f>
        <v>3087.86</v>
      </c>
      <c r="F8" s="180">
        <f>SUM('Scotland - Qtr'!J8:J9)</f>
        <v>3954.99</v>
      </c>
      <c r="G8" s="180">
        <f>SUM('Scotland - Qtr'!N8:N9)</f>
        <v>4778.75</v>
      </c>
      <c r="H8" s="180">
        <f>SUM('Scotland - Qtr'!R8:R9)</f>
        <v>5276.8200000000006</v>
      </c>
      <c r="I8" s="180">
        <f>SUM('Scotland - Qtr'!V8:V9)</f>
        <v>5585.34</v>
      </c>
      <c r="J8" s="180">
        <f>SUM('Scotland - Qtr'!Z8:Z9)</f>
        <v>6477.98</v>
      </c>
      <c r="K8" s="180">
        <f>SUM('Scotland - Qtr'!AD8:AD9)</f>
        <v>7578.05</v>
      </c>
      <c r="L8" s="180">
        <f>SUM('Scotland - Qtr'!AH8:AH9)</f>
        <v>8473.75</v>
      </c>
      <c r="M8" s="180">
        <f>SUM('Scotland - Qtr'!AL8:AL9)</f>
        <v>9196.9499999999989</v>
      </c>
      <c r="N8" s="180">
        <f>SUM('Scotland - Qtr'!AP8:AP9)</f>
        <v>9247.59</v>
      </c>
    </row>
    <row r="9" spans="1:19" ht="20.149999999999999" customHeight="1" x14ac:dyDescent="0.25">
      <c r="A9" s="108" t="s">
        <v>5</v>
      </c>
      <c r="B9" s="180">
        <v>1</v>
      </c>
      <c r="C9" s="180">
        <v>1</v>
      </c>
      <c r="D9" s="180">
        <v>1</v>
      </c>
      <c r="E9" s="180">
        <f>'Scotland - Qtr'!F10</f>
        <v>2.56</v>
      </c>
      <c r="F9" s="180">
        <f>'Scotland - Qtr'!J10</f>
        <v>6.75</v>
      </c>
      <c r="G9" s="180">
        <f>'Scotland - Qtr'!N10</f>
        <v>6.75</v>
      </c>
      <c r="H9" s="180">
        <f>'Scotland - Qtr'!R10</f>
        <v>7.39</v>
      </c>
      <c r="I9" s="180">
        <f>'Scotland - Qtr'!V10</f>
        <v>7.64</v>
      </c>
      <c r="J9" s="180">
        <f>'Scotland - Qtr'!Z10</f>
        <v>13.01</v>
      </c>
      <c r="K9" s="180">
        <f>'Scotland - Qtr'!AD10</f>
        <v>17.920000000000002</v>
      </c>
      <c r="L9" s="180">
        <f>'Scotland - Qtr'!AH10</f>
        <v>19.920000000000002</v>
      </c>
      <c r="M9" s="180">
        <f>'Scotland - Qtr'!AL10</f>
        <v>21.92</v>
      </c>
      <c r="N9" s="180">
        <f>'Scotland - Qtr'!AP10</f>
        <v>21.92</v>
      </c>
    </row>
    <row r="10" spans="1:19" ht="20.149999999999999" customHeight="1" x14ac:dyDescent="0.25">
      <c r="A10" s="108" t="s">
        <v>64</v>
      </c>
      <c r="B10" s="180">
        <v>0</v>
      </c>
      <c r="C10" s="180">
        <v>0</v>
      </c>
      <c r="D10" s="180">
        <v>2</v>
      </c>
      <c r="E10" s="180">
        <f>'Scotland - Qtr'!F11</f>
        <v>48.32</v>
      </c>
      <c r="F10" s="180">
        <f>'Scotland - Qtr'!J11</f>
        <v>94.74</v>
      </c>
      <c r="G10" s="180">
        <f>'Scotland - Qtr'!N11</f>
        <v>132.74</v>
      </c>
      <c r="H10" s="180">
        <f>'Scotland - Qtr'!R11</f>
        <v>174.96</v>
      </c>
      <c r="I10" s="180">
        <f>'Scotland - Qtr'!V11</f>
        <v>264.06</v>
      </c>
      <c r="J10" s="180">
        <f>'Scotland - Qtr'!Z11</f>
        <v>325.77</v>
      </c>
      <c r="K10" s="180">
        <f>'Scotland - Qtr'!AD11</f>
        <v>342.97</v>
      </c>
      <c r="L10" s="180">
        <f>'Scotland - Qtr'!AH11</f>
        <v>359.57</v>
      </c>
      <c r="M10" s="180">
        <f>'Scotland - Qtr'!AL11</f>
        <v>364.84</v>
      </c>
      <c r="N10" s="180">
        <f>'Scotland - Qtr'!AP11</f>
        <v>378.61</v>
      </c>
    </row>
    <row r="11" spans="1:19" ht="20.149999999999999" customHeight="1" x14ac:dyDescent="0.25">
      <c r="A11" s="108" t="s">
        <v>27</v>
      </c>
      <c r="B11" s="180">
        <v>1442</v>
      </c>
      <c r="C11" s="180">
        <v>1450</v>
      </c>
      <c r="D11" s="180">
        <v>1454</v>
      </c>
      <c r="E11" s="180">
        <f>SUM('Scotland - Qtr'!F12:F13)</f>
        <v>1485.11</v>
      </c>
      <c r="F11" s="180">
        <f>SUM('Scotland - Qtr'!J12:J13)</f>
        <v>1496.82</v>
      </c>
      <c r="G11" s="180">
        <f>SUM('Scotland - Qtr'!N12:N13)</f>
        <v>1509.71</v>
      </c>
      <c r="H11" s="180">
        <f>SUM('Scotland - Qtr'!R12:R13)</f>
        <v>1527.73</v>
      </c>
      <c r="I11" s="180">
        <f>SUM('Scotland - Qtr'!V12:V13)</f>
        <v>1571.4399999999998</v>
      </c>
      <c r="J11" s="180">
        <f>SUM('Scotland - Qtr'!Z12:Z13)</f>
        <v>1626.79</v>
      </c>
      <c r="K11" s="180">
        <f>SUM('Scotland - Qtr'!AD12:AD13)</f>
        <v>1648.68</v>
      </c>
      <c r="L11" s="180">
        <f>SUM('Scotland - Qtr'!AH12:AH13)</f>
        <v>1652.8</v>
      </c>
      <c r="M11" s="180">
        <f>SUM('Scotland - Qtr'!AL12:AL13)</f>
        <v>1653.49</v>
      </c>
      <c r="N11" s="180">
        <f>SUM('Scotland - Qtr'!AP12:AP13)</f>
        <v>1652.79</v>
      </c>
    </row>
    <row r="12" spans="1:19" ht="20.149999999999999" customHeight="1" x14ac:dyDescent="0.25">
      <c r="A12" s="108" t="s">
        <v>65</v>
      </c>
      <c r="B12" s="180">
        <v>93</v>
      </c>
      <c r="C12" s="180">
        <v>106</v>
      </c>
      <c r="D12" s="180">
        <v>107</v>
      </c>
      <c r="E12" s="180">
        <f>'Scotland - Qtr'!F14</f>
        <v>112.8</v>
      </c>
      <c r="F12" s="180">
        <f>'Scotland - Qtr'!J14</f>
        <v>114.85</v>
      </c>
      <c r="G12" s="180">
        <f>'Scotland - Qtr'!N14</f>
        <v>115.33</v>
      </c>
      <c r="H12" s="180">
        <f>'Scotland - Qtr'!R14</f>
        <v>116.33</v>
      </c>
      <c r="I12" s="180">
        <f>'Scotland - Qtr'!V14</f>
        <v>116.33</v>
      </c>
      <c r="J12" s="180">
        <f>'Scotland - Qtr'!Z14</f>
        <v>116.33</v>
      </c>
      <c r="K12" s="180">
        <f>'Scotland - Qtr'!AD14</f>
        <v>115.83</v>
      </c>
      <c r="L12" s="180">
        <f>'Scotland - Qtr'!AH14</f>
        <v>115.86</v>
      </c>
      <c r="M12" s="180">
        <f>'Scotland - Qtr'!AL14</f>
        <v>115.86</v>
      </c>
      <c r="N12" s="180">
        <f>'Scotland - Qtr'!AP14</f>
        <v>115.86</v>
      </c>
    </row>
    <row r="13" spans="1:19" ht="20.149999999999999" customHeight="1" x14ac:dyDescent="0.25">
      <c r="A13" s="108" t="s">
        <v>10</v>
      </c>
      <c r="B13" s="180">
        <v>7</v>
      </c>
      <c r="C13" s="180">
        <v>7</v>
      </c>
      <c r="D13" s="180">
        <v>8</v>
      </c>
      <c r="E13" s="180">
        <f>'Scotland - Qtr'!F15</f>
        <v>9.4499999999999993</v>
      </c>
      <c r="F13" s="180">
        <f>'Scotland - Qtr'!J15</f>
        <v>9.4499999999999993</v>
      </c>
      <c r="G13" s="180">
        <f>'Scotland - Qtr'!N15</f>
        <v>6.85</v>
      </c>
      <c r="H13" s="180">
        <f>'Scotland - Qtr'!R15</f>
        <v>6.85</v>
      </c>
      <c r="I13" s="180">
        <f>'Scotland - Qtr'!V15</f>
        <v>6.95</v>
      </c>
      <c r="J13" s="180">
        <f>'Scotland - Qtr'!Z15</f>
        <v>7.25</v>
      </c>
      <c r="K13" s="180">
        <f>'Scotland - Qtr'!AD15</f>
        <v>7.25</v>
      </c>
      <c r="L13" s="180">
        <f>'Scotland - Qtr'!AH15</f>
        <v>7.25</v>
      </c>
      <c r="M13" s="180">
        <f>'Scotland - Qtr'!AL15</f>
        <v>7.25</v>
      </c>
      <c r="N13" s="180">
        <f>'Scotland - Qtr'!AP15</f>
        <v>7.25</v>
      </c>
    </row>
    <row r="14" spans="1:19" ht="20.149999999999999" customHeight="1" x14ac:dyDescent="0.25">
      <c r="A14" s="108" t="s">
        <v>274</v>
      </c>
      <c r="B14" s="180">
        <v>66</v>
      </c>
      <c r="C14" s="180">
        <v>112</v>
      </c>
      <c r="D14" s="180">
        <v>119</v>
      </c>
      <c r="E14" s="180">
        <f>SUM('Scotland - Qtr'!F16:F19)</f>
        <v>123.34</v>
      </c>
      <c r="F14" s="180">
        <f>SUM('Scotland - Qtr'!J16:J19)</f>
        <v>138.19</v>
      </c>
      <c r="G14" s="180">
        <f>SUM('Scotland - Qtr'!N16:N19)</f>
        <v>149.62</v>
      </c>
      <c r="H14" s="180">
        <f>SUM('Scotland - Qtr'!R16:R19)</f>
        <v>229.76</v>
      </c>
      <c r="I14" s="180">
        <f>SUM('Scotland - Qtr'!V16:V19)</f>
        <v>236.45999999999998</v>
      </c>
      <c r="J14" s="180">
        <f>SUM('Scotland - Qtr'!Z16:Z19)</f>
        <v>258.95999999999998</v>
      </c>
      <c r="K14" s="180">
        <f>SUM('Scotland - Qtr'!AD16:AD19)</f>
        <v>301.27</v>
      </c>
      <c r="L14" s="180">
        <f>SUM('Scotland - Qtr'!AH16:AH19)</f>
        <v>340.13</v>
      </c>
      <c r="M14" s="180">
        <f>SUM('Scotland - Qtr'!AL16:AL19)</f>
        <v>393.21000000000004</v>
      </c>
      <c r="N14" s="180">
        <f>SUM('Scotland - Qtr'!AP16:AP19)</f>
        <v>393.81</v>
      </c>
    </row>
    <row r="15" spans="1:19" s="103" customFormat="1" ht="20.149999999999999" customHeight="1" x14ac:dyDescent="0.25">
      <c r="A15" s="101" t="s">
        <v>106</v>
      </c>
      <c r="B15" s="198">
        <f t="shared" ref="B15:G15" si="0">SUM(B8:B14)</f>
        <v>3354</v>
      </c>
      <c r="C15" s="198">
        <f t="shared" si="0"/>
        <v>3797</v>
      </c>
      <c r="D15" s="198">
        <f t="shared" si="0"/>
        <v>4368.3999999999996</v>
      </c>
      <c r="E15" s="198">
        <f t="shared" si="0"/>
        <v>4869.4400000000005</v>
      </c>
      <c r="F15" s="198">
        <f t="shared" si="0"/>
        <v>5815.7899999999991</v>
      </c>
      <c r="G15" s="198">
        <f t="shared" si="0"/>
        <v>6699.75</v>
      </c>
      <c r="H15" s="198">
        <f t="shared" ref="H15:M15" si="1">SUM(H8:H14)</f>
        <v>7339.840000000002</v>
      </c>
      <c r="I15" s="198">
        <f t="shared" si="1"/>
        <v>7788.22</v>
      </c>
      <c r="J15" s="198">
        <f t="shared" si="1"/>
        <v>8826.0899999999983</v>
      </c>
      <c r="K15" s="198">
        <f t="shared" si="1"/>
        <v>10011.970000000001</v>
      </c>
      <c r="L15" s="198">
        <f t="shared" si="1"/>
        <v>10969.279999999999</v>
      </c>
      <c r="M15" s="198">
        <f t="shared" si="1"/>
        <v>11753.52</v>
      </c>
      <c r="N15" s="198">
        <f>SUM(N8:N14)</f>
        <v>11817.83</v>
      </c>
    </row>
    <row r="16" spans="1:19" ht="20.149999999999999" customHeight="1" x14ac:dyDescent="0.25">
      <c r="A16" s="113"/>
      <c r="B16" s="192"/>
      <c r="C16" s="199"/>
      <c r="D16" s="192"/>
      <c r="E16" s="180"/>
      <c r="F16" s="180"/>
      <c r="G16" s="180"/>
      <c r="H16" s="180"/>
      <c r="I16" s="180"/>
      <c r="J16" s="180"/>
      <c r="K16" s="180"/>
      <c r="L16" s="180"/>
      <c r="M16" s="180"/>
      <c r="N16" s="180"/>
      <c r="O16" s="54"/>
      <c r="P16" s="54"/>
      <c r="Q16" s="54"/>
      <c r="R16" s="54"/>
      <c r="S16" s="54"/>
    </row>
    <row r="17" spans="1:19" ht="30" customHeight="1" x14ac:dyDescent="0.25">
      <c r="A17" s="86" t="s">
        <v>284</v>
      </c>
      <c r="B17" s="211" t="s">
        <v>278</v>
      </c>
      <c r="C17" s="211" t="s">
        <v>143</v>
      </c>
      <c r="D17" s="211" t="s">
        <v>144</v>
      </c>
      <c r="E17" s="211" t="s">
        <v>145</v>
      </c>
      <c r="F17" s="211" t="s">
        <v>146</v>
      </c>
      <c r="G17" s="211" t="s">
        <v>147</v>
      </c>
      <c r="H17" s="211" t="s">
        <v>148</v>
      </c>
      <c r="I17" s="211" t="s">
        <v>149</v>
      </c>
      <c r="J17" s="211" t="s">
        <v>150</v>
      </c>
      <c r="K17" s="211" t="s">
        <v>151</v>
      </c>
      <c r="L17" s="211" t="s">
        <v>152</v>
      </c>
      <c r="M17" s="211" t="s">
        <v>139</v>
      </c>
      <c r="N17" s="211" t="s">
        <v>140</v>
      </c>
    </row>
    <row r="18" spans="1:19" ht="20.149999999999999" customHeight="1" x14ac:dyDescent="0.25">
      <c r="A18" s="112" t="s">
        <v>32</v>
      </c>
      <c r="B18" s="180">
        <v>3362</v>
      </c>
      <c r="C18" s="180">
        <v>4555</v>
      </c>
      <c r="D18" s="180">
        <v>4873</v>
      </c>
      <c r="E18" s="180">
        <f>SUM('Scotland - Qtr'!C23:F24)</f>
        <v>7256.16</v>
      </c>
      <c r="F18" s="180">
        <f>SUM('Scotland - Qtr'!G23:J24)</f>
        <v>8291.67</v>
      </c>
      <c r="G18" s="180">
        <f>SUM('Scotland - Qtr'!K23:N24)</f>
        <v>11151.2</v>
      </c>
      <c r="H18" s="180">
        <f>SUM('Scotland - Qtr'!O23:R24)</f>
        <v>11700.02</v>
      </c>
      <c r="I18" s="180">
        <f>SUM('Scotland - Qtr'!S23:V24)</f>
        <v>13878.000000000002</v>
      </c>
      <c r="J18" s="180">
        <f>SUM('Scotland - Qtr'!W23:Z24)</f>
        <v>12415.7</v>
      </c>
      <c r="K18" s="180">
        <f>SUM('Scotland - Qtr'!AA23:AD24)</f>
        <v>17201.150000000005</v>
      </c>
      <c r="L18" s="180">
        <f>SUM('Scotland - Qtr'!AE23:AH24)</f>
        <v>19111.099999999999</v>
      </c>
      <c r="M18" s="180">
        <f>SUM('Scotland - Qtr'!AI23:AL24)</f>
        <v>22023.750000000004</v>
      </c>
      <c r="N18" s="180">
        <f>SUM('Scotland - Qtr'!AM23:AP24)</f>
        <v>23075.090000000004</v>
      </c>
    </row>
    <row r="19" spans="1:19" ht="20.149999999999999" customHeight="1" x14ac:dyDescent="0.25">
      <c r="A19" s="108" t="s">
        <v>5</v>
      </c>
      <c r="B19" s="180">
        <v>0</v>
      </c>
      <c r="C19" s="180">
        <v>0</v>
      </c>
      <c r="D19" s="180">
        <v>0</v>
      </c>
      <c r="E19" s="180">
        <f>SUM('Scotland - Qtr'!C25:F25)</f>
        <v>0.45999999999999996</v>
      </c>
      <c r="F19" s="180">
        <f>SUM('Scotland - Qtr'!G25:J25)</f>
        <v>0.73</v>
      </c>
      <c r="G19" s="180">
        <f>SUM('Scotland - Qtr'!K25:N25)</f>
        <v>1.3900000000000001</v>
      </c>
      <c r="H19" s="180">
        <f>SUM('Scotland - Qtr'!O25:R25)</f>
        <v>2.14</v>
      </c>
      <c r="I19" s="180">
        <f>SUM('Scotland - Qtr'!S25:V25)</f>
        <v>1.99</v>
      </c>
      <c r="J19" s="180">
        <f>SUM('Scotland - Qtr'!W25:Z25)</f>
        <v>0.01</v>
      </c>
      <c r="K19" s="180">
        <f>SUM('Scotland - Qtr'!AA25:AD25)</f>
        <v>4.1900000000000004</v>
      </c>
      <c r="L19" s="180">
        <f>SUM('Scotland - Qtr'!AE25:AH25)</f>
        <v>9.2999999999999989</v>
      </c>
      <c r="M19" s="180">
        <f>SUM('Scotland - Qtr'!AI25:AL25)</f>
        <v>13.99</v>
      </c>
      <c r="N19" s="180">
        <f>SUM('Scotland - Qtr'!AM25:AP25)</f>
        <v>11.280000000000001</v>
      </c>
    </row>
    <row r="20" spans="1:19" ht="20.149999999999999" customHeight="1" x14ac:dyDescent="0.25">
      <c r="A20" s="108" t="s">
        <v>64</v>
      </c>
      <c r="B20" s="180">
        <v>0</v>
      </c>
      <c r="C20" s="180">
        <v>0</v>
      </c>
      <c r="D20" s="180">
        <v>1</v>
      </c>
      <c r="E20" s="180">
        <f>SUM('Scotland - Qtr'!C26:F26)</f>
        <v>8.6900000000000013</v>
      </c>
      <c r="F20" s="180">
        <f>SUM('Scotland - Qtr'!G26:J26)</f>
        <v>69.95</v>
      </c>
      <c r="G20" s="180">
        <f>SUM('Scotland - Qtr'!K26:N26)</f>
        <v>95.92</v>
      </c>
      <c r="H20" s="180">
        <f>SUM('Scotland - Qtr'!O26:R26)</f>
        <v>143.16</v>
      </c>
      <c r="I20" s="180">
        <f>SUM('Scotland - Qtr'!S26:V26)</f>
        <v>185.23000000000002</v>
      </c>
      <c r="J20" s="180">
        <f>SUM('Scotland - Qtr'!W26:Z26)</f>
        <v>246.52</v>
      </c>
      <c r="K20" s="180">
        <f>SUM('Scotland - Qtr'!AA26:AD26)</f>
        <v>289.57</v>
      </c>
      <c r="L20" s="180">
        <f>SUM('Scotland - Qtr'!AE26:AH26)</f>
        <v>331.78000000000003</v>
      </c>
      <c r="M20" s="180">
        <f>SUM('Scotland - Qtr'!AI26:AL26)</f>
        <v>351.96000000000004</v>
      </c>
      <c r="N20" s="180">
        <f>SUM('Scotland - Qtr'!AM26:AP26)</f>
        <v>352.86</v>
      </c>
    </row>
    <row r="21" spans="1:19" ht="20.149999999999999" customHeight="1" x14ac:dyDescent="0.25">
      <c r="A21" s="108" t="s">
        <v>27</v>
      </c>
      <c r="B21" s="180">
        <v>4704</v>
      </c>
      <c r="C21" s="180">
        <v>4859</v>
      </c>
      <c r="D21" s="180">
        <v>3258</v>
      </c>
      <c r="E21" s="180">
        <f>SUM('Scotland - Qtr'!C27:F27)</f>
        <v>5329.6399999999994</v>
      </c>
      <c r="F21" s="180">
        <f>SUM('Scotland - Qtr'!G27:J27)</f>
        <v>4846.58</v>
      </c>
      <c r="G21" s="180">
        <f>SUM('Scotland - Qtr'!K27:N27)</f>
        <v>4369.4699999999993</v>
      </c>
      <c r="H21" s="180">
        <f>SUM('Scotland - Qtr'!O27:R27)</f>
        <v>5483.6</v>
      </c>
      <c r="I21" s="180">
        <f>SUM('Scotland - Qtr'!S27:V27)</f>
        <v>5814.03</v>
      </c>
      <c r="J21" s="180">
        <f>SUM('Scotland - Qtr'!W27:Z27)</f>
        <v>4915.78</v>
      </c>
      <c r="K21" s="180">
        <f>SUM('Scotland - Qtr'!AA27:AD27)</f>
        <v>5356.2000000000007</v>
      </c>
      <c r="L21" s="180">
        <f>SUM('Scotland - Qtr'!AE27:AH27)</f>
        <v>4997.29</v>
      </c>
      <c r="M21" s="180">
        <f>SUM('Scotland - Qtr'!AI27:AL27)</f>
        <v>5324.72</v>
      </c>
      <c r="N21" s="180">
        <f>SUM('Scotland - Qtr'!AM27:AP27)</f>
        <v>6186.74</v>
      </c>
    </row>
    <row r="22" spans="1:19" ht="20.149999999999999" customHeight="1" x14ac:dyDescent="0.25">
      <c r="A22" s="108" t="s">
        <v>65</v>
      </c>
      <c r="B22" s="180">
        <v>494</v>
      </c>
      <c r="C22" s="180">
        <v>526</v>
      </c>
      <c r="D22" s="180">
        <v>529</v>
      </c>
      <c r="E22" s="180">
        <f>SUM('Scotland - Qtr'!C28:F28)</f>
        <v>525.39</v>
      </c>
      <c r="F22" s="180">
        <f>SUM('Scotland - Qtr'!G28:J28)</f>
        <v>552.84</v>
      </c>
      <c r="G22" s="180">
        <f>SUM('Scotland - Qtr'!K28:N28)</f>
        <v>562.90000000000009</v>
      </c>
      <c r="H22" s="180">
        <f>SUM('Scotland - Qtr'!O28:R28)</f>
        <v>533.03</v>
      </c>
      <c r="I22" s="180">
        <f>SUM('Scotland - Qtr'!S28:V28)</f>
        <v>503.43</v>
      </c>
      <c r="J22" s="180">
        <f>SUM('Scotland - Qtr'!W28:Z28)</f>
        <v>492.81</v>
      </c>
      <c r="K22" s="180">
        <f>SUM('Scotland - Qtr'!AA28:AD28)</f>
        <v>445.48</v>
      </c>
      <c r="L22" s="180">
        <f>SUM('Scotland - Qtr'!AE28:AH28)</f>
        <v>422.04999999999995</v>
      </c>
      <c r="M22" s="180">
        <f>SUM('Scotland - Qtr'!AI28:AL28)</f>
        <v>412.23999999999995</v>
      </c>
      <c r="N22" s="180">
        <f>SUM('Scotland - Qtr'!AM28:AP28)</f>
        <v>406.78999999999996</v>
      </c>
    </row>
    <row r="23" spans="1:19" ht="20.149999999999999" customHeight="1" x14ac:dyDescent="0.25">
      <c r="A23" s="108" t="s">
        <v>10</v>
      </c>
      <c r="B23" s="180">
        <v>20</v>
      </c>
      <c r="C23" s="180">
        <v>26</v>
      </c>
      <c r="D23" s="180">
        <v>32</v>
      </c>
      <c r="E23" s="180">
        <f>SUM('Scotland - Qtr'!C29:F29)</f>
        <v>35.620000000000005</v>
      </c>
      <c r="F23" s="180">
        <f>SUM('Scotland - Qtr'!G29:J29)</f>
        <v>37.06</v>
      </c>
      <c r="G23" s="180">
        <f>SUM('Scotland - Qtr'!K29:N29)</f>
        <v>30.64</v>
      </c>
      <c r="H23" s="180">
        <f>SUM('Scotland - Qtr'!O29:R29)</f>
        <v>27.66</v>
      </c>
      <c r="I23" s="180">
        <f>SUM('Scotland - Qtr'!S29:V29)</f>
        <v>26.18</v>
      </c>
      <c r="J23" s="180">
        <f>SUM('Scotland - Qtr'!W29:Z29)</f>
        <v>31.989999999999995</v>
      </c>
      <c r="K23" s="180">
        <f>SUM('Scotland - Qtr'!AA29:AD29)</f>
        <v>35.96</v>
      </c>
      <c r="L23" s="180">
        <f>SUM('Scotland - Qtr'!AE29:AH29)</f>
        <v>35.090000000000003</v>
      </c>
      <c r="M23" s="180">
        <f>SUM('Scotland - Qtr'!AI29:AL29)</f>
        <v>28.64</v>
      </c>
      <c r="N23" s="180">
        <f>SUM('Scotland - Qtr'!AM29:AP29)</f>
        <v>34.14</v>
      </c>
    </row>
    <row r="24" spans="1:19" ht="20.149999999999999" customHeight="1" x14ac:dyDescent="0.25">
      <c r="A24" s="108" t="s">
        <v>298</v>
      </c>
      <c r="B24" s="180">
        <v>478</v>
      </c>
      <c r="C24" s="180">
        <v>616</v>
      </c>
      <c r="D24" s="180">
        <v>727</v>
      </c>
      <c r="E24" s="180">
        <f>SUM('Scotland - Qtr'!C30:F30)</f>
        <v>712.84</v>
      </c>
      <c r="F24" s="180">
        <f>SUM('Scotland - Qtr'!G30:J30)</f>
        <v>868.35</v>
      </c>
      <c r="G24" s="180">
        <f>SUM('Scotland - Qtr'!K30:N30)</f>
        <v>778.12999999999988</v>
      </c>
      <c r="H24" s="180">
        <f>SUM('Scotland - Qtr'!O30:R30)</f>
        <v>1155.4299999999998</v>
      </c>
      <c r="I24" s="180">
        <f>SUM('Scotland - Qtr'!S30:V30)</f>
        <v>1333.96</v>
      </c>
      <c r="J24" s="180">
        <f>SUM('Scotland - Qtr'!W30:Z30)</f>
        <v>1372.78</v>
      </c>
      <c r="K24" s="180">
        <f>SUM('Scotland - Qtr'!AA30:AD30)</f>
        <v>1968.85</v>
      </c>
      <c r="L24" s="180">
        <f>SUM('Scotland - Qtr'!AE30:AH30)</f>
        <v>1690.37</v>
      </c>
      <c r="M24" s="180">
        <f>SUM('Scotland - Qtr'!AI30:AL30)</f>
        <v>2019.54</v>
      </c>
      <c r="N24" s="180">
        <f>SUM('Scotland - Qtr'!AM30:AP30)</f>
        <v>1996.3300000000002</v>
      </c>
    </row>
    <row r="25" spans="1:19" s="103" customFormat="1" ht="20.149999999999999" customHeight="1" x14ac:dyDescent="0.25">
      <c r="A25" s="48" t="s">
        <v>106</v>
      </c>
      <c r="B25" s="212">
        <f t="shared" ref="B25:G25" si="2">SUM(B18:B24)</f>
        <v>9058</v>
      </c>
      <c r="C25" s="212">
        <f t="shared" si="2"/>
        <v>10582</v>
      </c>
      <c r="D25" s="198">
        <f t="shared" si="2"/>
        <v>9420</v>
      </c>
      <c r="E25" s="198">
        <f t="shared" si="2"/>
        <v>13868.8</v>
      </c>
      <c r="F25" s="198">
        <f t="shared" si="2"/>
        <v>14667.18</v>
      </c>
      <c r="G25" s="198">
        <f t="shared" si="2"/>
        <v>16989.649999999998</v>
      </c>
      <c r="H25" s="198">
        <f t="shared" ref="H25:M25" si="3">SUM(H18:H24)</f>
        <v>19045.039999999997</v>
      </c>
      <c r="I25" s="198">
        <f t="shared" si="3"/>
        <v>21742.82</v>
      </c>
      <c r="J25" s="198">
        <f t="shared" si="3"/>
        <v>19475.590000000004</v>
      </c>
      <c r="K25" s="198">
        <f t="shared" si="3"/>
        <v>25301.4</v>
      </c>
      <c r="L25" s="198">
        <f t="shared" si="3"/>
        <v>26596.979999999996</v>
      </c>
      <c r="M25" s="198">
        <f t="shared" si="3"/>
        <v>30174.840000000007</v>
      </c>
      <c r="N25" s="198">
        <f>SUM(N18:N24)</f>
        <v>32063.230000000003</v>
      </c>
    </row>
    <row r="27" spans="1:19" ht="30" customHeight="1" x14ac:dyDescent="0.25">
      <c r="A27" s="86" t="s">
        <v>299</v>
      </c>
      <c r="B27" s="166" t="s">
        <v>278</v>
      </c>
      <c r="C27" s="166" t="s">
        <v>143</v>
      </c>
      <c r="D27" s="166" t="s">
        <v>144</v>
      </c>
      <c r="E27" s="166" t="s">
        <v>145</v>
      </c>
      <c r="F27" s="166" t="s">
        <v>146</v>
      </c>
      <c r="G27" s="166" t="s">
        <v>147</v>
      </c>
      <c r="H27" s="166" t="s">
        <v>148</v>
      </c>
      <c r="I27" s="166" t="s">
        <v>149</v>
      </c>
      <c r="J27" s="166" t="s">
        <v>150</v>
      </c>
      <c r="K27" s="166" t="s">
        <v>151</v>
      </c>
      <c r="L27" s="166" t="s">
        <v>152</v>
      </c>
      <c r="M27" s="166" t="s">
        <v>139</v>
      </c>
      <c r="N27" s="166" t="s">
        <v>140</v>
      </c>
    </row>
    <row r="28" spans="1:19" ht="20.149999999999999" customHeight="1" x14ac:dyDescent="0.25">
      <c r="A28" s="108" t="s">
        <v>32</v>
      </c>
      <c r="B28" s="139" t="s">
        <v>268</v>
      </c>
      <c r="C28" s="99">
        <f>100000*C18/(AVERAGE(B8:C8)*24*Calculation_HIDE!H$67)</f>
        <v>26.900008740288239</v>
      </c>
      <c r="D28" s="99">
        <f>100000*D18/(AVERAGE(C8:D8)*24*Calculation_HIDE!I$67)</f>
        <v>23.186001117571916</v>
      </c>
      <c r="E28" s="99">
        <f>100000*E18/(AVERAGE(D8:E8)*24*Calculation_HIDE!J$67)</f>
        <v>28.735174723196796</v>
      </c>
      <c r="F28" s="99">
        <f>100000*F18/(AVERAGE(E8:F8)*24*Calculation_HIDE!K$67)</f>
        <v>26.805952213443149</v>
      </c>
      <c r="G28" s="99">
        <f>100000*G18/(AVERAGE(F8:G8)*24*Calculation_HIDE!L$67)</f>
        <v>29.150582374324866</v>
      </c>
      <c r="H28" s="99">
        <f>100000*H18/(AVERAGE(G8:H8)*24*Calculation_HIDE!M$67)</f>
        <v>26.564754090741491</v>
      </c>
      <c r="I28" s="99">
        <f>100000*I18/(AVERAGE(H8:I8)*24*Calculation_HIDE!N$67)</f>
        <v>29.170009930666943</v>
      </c>
      <c r="J28" s="99">
        <f>100000*J18/(AVERAGE(I8:J8)*24*Calculation_HIDE!O$67)</f>
        <v>23.433762841702794</v>
      </c>
      <c r="K28" s="99">
        <f>100000*K18/(AVERAGE(J8:K8)*24*Calculation_HIDE!P$67)</f>
        <v>27.939632999837315</v>
      </c>
      <c r="L28" s="99">
        <f>100000*L18/(AVERAGE(K8:L8)*24*Calculation_HIDE!Q$67)</f>
        <v>27.182402223941544</v>
      </c>
      <c r="M28" s="99">
        <f>100000*M18/(AVERAGE(L8:M8)*24*Calculation_HIDE!R$67)</f>
        <v>28.455315435480973</v>
      </c>
      <c r="N28" s="99">
        <f>100000*N18/(AVERAGE(M8:N8)*24*Calculation_HIDE!S$67)</f>
        <v>28.484804531617055</v>
      </c>
    </row>
    <row r="29" spans="1:19" ht="20.149999999999999" customHeight="1" x14ac:dyDescent="0.25">
      <c r="A29" s="108" t="s">
        <v>27</v>
      </c>
      <c r="B29" s="139" t="s">
        <v>268</v>
      </c>
      <c r="C29" s="99">
        <f>100000*C21/(AVERAGE(B11:C11)*24*Calculation_HIDE!H$67)</f>
        <v>38.359637987330821</v>
      </c>
      <c r="D29" s="99">
        <f>100000*D21/(AVERAGE(C11:D11)*24*Calculation_HIDE!I$67)</f>
        <v>25.614174119778106</v>
      </c>
      <c r="E29" s="99">
        <f>100000*E21/(AVERAGE(D11:E11)*24*Calculation_HIDE!J$67)</f>
        <v>41.400722851071514</v>
      </c>
      <c r="F29" s="99">
        <f>100000*F21/(AVERAGE(E11:F11)*24*Calculation_HIDE!K$67)</f>
        <v>37.006295301822135</v>
      </c>
      <c r="G29" s="99">
        <f>100000*G21/(AVERAGE(F11:G11)*24*Calculation_HIDE!L$67)</f>
        <v>33.180972430375178</v>
      </c>
      <c r="H29" s="99">
        <f>100000*H21/(AVERAGE(G11:H11)*24*Calculation_HIDE!M$67)</f>
        <v>41.217718549819416</v>
      </c>
      <c r="I29" s="99">
        <f>100000*I21/(AVERAGE(H11:I11)*24*Calculation_HIDE!N$67)</f>
        <v>42.830955048901515</v>
      </c>
      <c r="J29" s="99">
        <f>100000*J21/(AVERAGE(I11:J11)*24*Calculation_HIDE!O$67)</f>
        <v>34.996161669045236</v>
      </c>
      <c r="K29" s="99">
        <f>100000*K21/(AVERAGE(J11:K11)*24*Calculation_HIDE!P$67)</f>
        <v>37.334389029017736</v>
      </c>
      <c r="L29" s="99">
        <f>100000*L21/(AVERAGE(K11:L11)*24*Calculation_HIDE!Q$67)</f>
        <v>34.558252358164758</v>
      </c>
      <c r="M29" s="99">
        <f>100000*M21/(AVERAGE(L11:M11)*24*Calculation_HIDE!R$67)</f>
        <v>36.768991761669277</v>
      </c>
      <c r="N29" s="99">
        <f>100000*N21/(AVERAGE(M11:N11)*24*Calculation_HIDE!S$67)</f>
        <v>42.604934655125483</v>
      </c>
    </row>
    <row r="30" spans="1:19" ht="20.149999999999999" customHeight="1" x14ac:dyDescent="0.25">
      <c r="A30" s="108" t="s">
        <v>9</v>
      </c>
      <c r="B30" s="139" t="s">
        <v>268</v>
      </c>
      <c r="C30" s="99">
        <f>100000*C22/(AVERAGE(B12:C12)*24*Calculation_HIDE!H$67)</f>
        <v>60.347399095936304</v>
      </c>
      <c r="D30" s="99">
        <f>100000*D22/(AVERAGE(C12:D12)*24*Calculation_HIDE!I$67)</f>
        <v>56.702467468433127</v>
      </c>
      <c r="E30" s="99">
        <f>100000*E22/(AVERAGE(D12:E12)*24*Calculation_HIDE!J$67)</f>
        <v>54.573273336906524</v>
      </c>
      <c r="F30" s="99">
        <f>100000*F22/(AVERAGE(E12:F12)*24*Calculation_HIDE!K$67)</f>
        <v>55.292913217610682</v>
      </c>
      <c r="G30" s="99">
        <f>100000*G22/(AVERAGE(F12:G12)*24*Calculation_HIDE!L$67)</f>
        <v>55.832818548596684</v>
      </c>
      <c r="H30" s="99">
        <f>100000*H22/(AVERAGE(G12:H12)*24*Calculation_HIDE!M$67)</f>
        <v>52.532309001106562</v>
      </c>
      <c r="I30" s="99">
        <f>100000*I22/(AVERAGE(H12:I12)*24*Calculation_HIDE!N$67)</f>
        <v>49.40185513813443</v>
      </c>
      <c r="J30" s="99">
        <f>100000*J22/(AVERAGE(I12:J12)*24*Calculation_HIDE!O$67)</f>
        <v>48.227578506406545</v>
      </c>
      <c r="K30" s="99">
        <f>100000*K22/(AVERAGE(J12:K12)*24*Calculation_HIDE!P$67)</f>
        <v>43.809339488748115</v>
      </c>
      <c r="L30" s="99">
        <f>100000*L22/(AVERAGE(K12:L12)*24*Calculation_HIDE!Q$67)</f>
        <v>41.589385596523137</v>
      </c>
      <c r="M30" s="99">
        <f>100000*M22/(AVERAGE(L12:M12)*24*Calculation_HIDE!R$67)</f>
        <v>40.617435465728981</v>
      </c>
      <c r="N30" s="99">
        <f>100000*N22/(AVERAGE(M12:N12)*24*Calculation_HIDE!S$67)</f>
        <v>39.970945085724651</v>
      </c>
    </row>
    <row r="31" spans="1:19" ht="20.149999999999999" customHeight="1" x14ac:dyDescent="0.25">
      <c r="A31" s="163" t="s">
        <v>10</v>
      </c>
      <c r="B31" s="164" t="s">
        <v>268</v>
      </c>
      <c r="C31" s="165">
        <f>100000*C23/(AVERAGE(B13:C13)*24*Calculation_HIDE!H$67)</f>
        <v>42.400521852576645</v>
      </c>
      <c r="D31" s="142">
        <f>100000*D23/(AVERAGE(C13:D13)*24*Calculation_HIDE!I$67)</f>
        <v>48.706240487062402</v>
      </c>
      <c r="E31" s="142">
        <f>100000*E23/(AVERAGE(D13:E13)*24*Calculation_HIDE!J$67)</f>
        <v>46.604126597846438</v>
      </c>
      <c r="F31" s="142">
        <f>100000*F23/(AVERAGE(E13:F13)*24*Calculation_HIDE!K$67)</f>
        <v>44.645868871734088</v>
      </c>
      <c r="G31" s="142">
        <f>100000*G23/(AVERAGE(F13:G13)*24*Calculation_HIDE!L$67)</f>
        <v>42.916771717511281</v>
      </c>
      <c r="H31" s="142">
        <f>100000*H23/(AVERAGE(G13:H13)*24*Calculation_HIDE!M$67)</f>
        <v>46.095390460953908</v>
      </c>
      <c r="I31" s="142">
        <f>100000*I23/(AVERAGE(H13:I13)*24*Calculation_HIDE!N$67)</f>
        <v>43.312818476606438</v>
      </c>
      <c r="J31" s="142">
        <f>100000*J23/(AVERAGE(I13:J13)*24*Calculation_HIDE!O$67)</f>
        <v>51.293645296185126</v>
      </c>
      <c r="K31" s="142">
        <f>100000*K23/(AVERAGE(J13:K13)*24*Calculation_HIDE!P$67)</f>
        <v>56.621004566210047</v>
      </c>
      <c r="L31" s="142">
        <f>100000*L23/(AVERAGE(K13:L13)*24*Calculation_HIDE!Q$67)</f>
        <v>55.25114155251142</v>
      </c>
      <c r="M31" s="142">
        <f>100000*M23/(AVERAGE(L13:M13)*24*Calculation_HIDE!R$67)</f>
        <v>45.09526058888364</v>
      </c>
      <c r="N31" s="142">
        <f>100000*N23/(AVERAGE(M13:N13)*24*Calculation_HIDE!S$67)</f>
        <v>53.608441680798947</v>
      </c>
    </row>
    <row r="32" spans="1:19" ht="20.149999999999999" customHeight="1" x14ac:dyDescent="0.25">
      <c r="A32" s="108"/>
      <c r="H32" s="132"/>
      <c r="I32" s="132"/>
      <c r="J32" s="132"/>
      <c r="K32" s="132"/>
      <c r="L32" s="132"/>
      <c r="M32" s="132"/>
      <c r="N32" s="132"/>
      <c r="O32" s="132"/>
      <c r="P32" s="132"/>
      <c r="Q32" s="132"/>
      <c r="R32" s="132"/>
      <c r="S32" s="132"/>
    </row>
    <row r="40" spans="1:1" ht="20.149999999999999" customHeight="1" x14ac:dyDescent="0.25">
      <c r="A40" s="161"/>
    </row>
    <row r="45" spans="1:1" ht="20.149999999999999" customHeight="1" x14ac:dyDescent="0.25">
      <c r="A45" s="78"/>
    </row>
  </sheetData>
  <pageMargins left="0.70866141732283472" right="0.70866141732283472" top="0.74803149606299213" bottom="0.74803149606299213" header="0.31496062992125984" footer="0.31496062992125984"/>
  <pageSetup paperSize="9" scale="10" orientation="landscape" r:id="rId1"/>
  <ignoredErrors>
    <ignoredError sqref="J16:L16 O16:P16 M16:N16 Q16 R16 S16" formulaRange="1"/>
  </ignoredErrors>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pageSetUpPr fitToPage="1"/>
  </sheetPr>
  <dimension ref="A1:AS54"/>
  <sheetViews>
    <sheetView showGridLines="0" zoomScaleNormal="100" workbookViewId="0">
      <pane xSplit="1" topLeftCell="AQ1" activePane="topRight" state="frozen"/>
      <selection pane="topRight"/>
    </sheetView>
  </sheetViews>
  <sheetFormatPr defaultColWidth="9.1796875" defaultRowHeight="12.5" x14ac:dyDescent="0.25"/>
  <cols>
    <col min="1" max="1" width="47.54296875" style="32" customWidth="1"/>
    <col min="2" max="2" width="15.54296875" style="36" customWidth="1"/>
    <col min="3" max="44" width="15.54296875" style="32" customWidth="1"/>
    <col min="45" max="45" width="15.453125" style="32" customWidth="1"/>
    <col min="46" max="16384" width="9.1796875" style="32"/>
  </cols>
  <sheetData>
    <row r="1" spans="1:45" ht="45" customHeight="1" x14ac:dyDescent="0.25">
      <c r="A1" s="150" t="s">
        <v>300</v>
      </c>
      <c r="B1" s="37"/>
      <c r="C1" s="37"/>
      <c r="D1" s="37"/>
      <c r="E1" s="37"/>
    </row>
    <row r="2" spans="1:45" s="53" customFormat="1" ht="20.149999999999999" customHeight="1" x14ac:dyDescent="0.25">
      <c r="A2" s="53" t="s">
        <v>294</v>
      </c>
      <c r="B2" s="108"/>
      <c r="C2" s="108"/>
      <c r="D2" s="108"/>
      <c r="E2" s="108"/>
    </row>
    <row r="3" spans="1:45" s="53" customFormat="1" ht="20.149999999999999" customHeight="1" x14ac:dyDescent="0.25">
      <c r="A3" s="57" t="s">
        <v>292</v>
      </c>
      <c r="B3" s="108"/>
      <c r="C3" s="108"/>
      <c r="D3" s="108"/>
      <c r="E3" s="108"/>
      <c r="AP3" s="55"/>
    </row>
    <row r="4" spans="1:45" s="53" customFormat="1" ht="20.149999999999999" customHeight="1" x14ac:dyDescent="0.25">
      <c r="A4" s="53" t="s">
        <v>313</v>
      </c>
      <c r="B4" s="108"/>
      <c r="C4" s="108"/>
      <c r="D4" s="108"/>
      <c r="E4" s="108"/>
      <c r="AP4" s="55"/>
    </row>
    <row r="5" spans="1:45" s="53" customFormat="1" ht="20.149999999999999" customHeight="1" x14ac:dyDescent="0.25">
      <c r="A5" s="53" t="s">
        <v>312</v>
      </c>
      <c r="B5" s="131"/>
      <c r="C5" s="131"/>
      <c r="D5" s="131"/>
      <c r="E5" s="131"/>
      <c r="F5" s="131"/>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row>
    <row r="6" spans="1:45" s="55" customFormat="1" ht="20.149999999999999" customHeight="1" x14ac:dyDescent="0.25">
      <c r="A6" s="55" t="s">
        <v>136</v>
      </c>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row>
    <row r="7" spans="1:45" s="53" customFormat="1" ht="45" customHeight="1" x14ac:dyDescent="0.25">
      <c r="A7" s="52" t="s">
        <v>286</v>
      </c>
      <c r="B7" s="64" t="s">
        <v>156</v>
      </c>
      <c r="C7" s="64" t="s">
        <v>157</v>
      </c>
      <c r="D7" s="64" t="s">
        <v>158</v>
      </c>
      <c r="E7" s="64" t="s">
        <v>159</v>
      </c>
      <c r="F7" s="64" t="s">
        <v>160</v>
      </c>
      <c r="G7" s="64" t="s">
        <v>161</v>
      </c>
      <c r="H7" s="64" t="s">
        <v>162</v>
      </c>
      <c r="I7" s="64" t="s">
        <v>163</v>
      </c>
      <c r="J7" s="64" t="s">
        <v>164</v>
      </c>
      <c r="K7" s="64" t="s">
        <v>165</v>
      </c>
      <c r="L7" s="64" t="s">
        <v>166</v>
      </c>
      <c r="M7" s="64" t="s">
        <v>167</v>
      </c>
      <c r="N7" s="64" t="s">
        <v>168</v>
      </c>
      <c r="O7" s="64" t="s">
        <v>169</v>
      </c>
      <c r="P7" s="64" t="s">
        <v>170</v>
      </c>
      <c r="Q7" s="64" t="s">
        <v>171</v>
      </c>
      <c r="R7" s="64" t="s">
        <v>172</v>
      </c>
      <c r="S7" s="64" t="s">
        <v>173</v>
      </c>
      <c r="T7" s="64" t="s">
        <v>174</v>
      </c>
      <c r="U7" s="64" t="s">
        <v>175</v>
      </c>
      <c r="V7" s="64" t="s">
        <v>176</v>
      </c>
      <c r="W7" s="64" t="s">
        <v>177</v>
      </c>
      <c r="X7" s="64" t="s">
        <v>178</v>
      </c>
      <c r="Y7" s="64" t="s">
        <v>179</v>
      </c>
      <c r="Z7" s="64" t="s">
        <v>180</v>
      </c>
      <c r="AA7" s="64" t="s">
        <v>181</v>
      </c>
      <c r="AB7" s="64" t="s">
        <v>182</v>
      </c>
      <c r="AC7" s="64" t="s">
        <v>183</v>
      </c>
      <c r="AD7" s="64" t="s">
        <v>184</v>
      </c>
      <c r="AE7" s="64" t="s">
        <v>185</v>
      </c>
      <c r="AF7" s="64" t="s">
        <v>186</v>
      </c>
      <c r="AG7" s="64" t="s">
        <v>187</v>
      </c>
      <c r="AH7" s="64" t="s">
        <v>188</v>
      </c>
      <c r="AI7" s="64" t="s">
        <v>189</v>
      </c>
      <c r="AJ7" s="64" t="s">
        <v>190</v>
      </c>
      <c r="AK7" s="64" t="s">
        <v>191</v>
      </c>
      <c r="AL7" s="64" t="s">
        <v>192</v>
      </c>
      <c r="AM7" s="64" t="s">
        <v>193</v>
      </c>
      <c r="AN7" s="64" t="s">
        <v>194</v>
      </c>
      <c r="AO7" s="64" t="s">
        <v>195</v>
      </c>
      <c r="AP7" s="64" t="s">
        <v>196</v>
      </c>
      <c r="AQ7" s="64" t="s">
        <v>197</v>
      </c>
      <c r="AR7" s="64" t="s">
        <v>198</v>
      </c>
      <c r="AS7" s="309" t="s">
        <v>338</v>
      </c>
    </row>
    <row r="8" spans="1:45" s="53" customFormat="1" ht="20.149999999999999" customHeight="1" x14ac:dyDescent="0.25">
      <c r="A8" s="53" t="s">
        <v>4</v>
      </c>
      <c r="B8" s="201">
        <v>2486.16</v>
      </c>
      <c r="C8" s="201">
        <v>2496.67</v>
      </c>
      <c r="D8" s="201">
        <v>2629.3</v>
      </c>
      <c r="E8" s="201">
        <v>2715.46</v>
      </c>
      <c r="F8" s="201">
        <v>2897.86</v>
      </c>
      <c r="G8" s="201">
        <v>3174.81</v>
      </c>
      <c r="H8" s="201">
        <v>3372.6</v>
      </c>
      <c r="I8" s="201">
        <v>3609.49</v>
      </c>
      <c r="J8" s="201">
        <v>3764.99</v>
      </c>
      <c r="K8" s="201">
        <v>4141.75</v>
      </c>
      <c r="L8" s="201">
        <v>4408.88</v>
      </c>
      <c r="M8" s="201">
        <v>4509.92</v>
      </c>
      <c r="N8" s="201">
        <v>4588.75</v>
      </c>
      <c r="O8" s="201">
        <v>4593.07</v>
      </c>
      <c r="P8" s="201">
        <v>4843.42</v>
      </c>
      <c r="Q8" s="201">
        <v>4949.5600000000004</v>
      </c>
      <c r="R8" s="201">
        <v>5079.47</v>
      </c>
      <c r="S8" s="201">
        <v>5155.01</v>
      </c>
      <c r="T8" s="201">
        <v>5187.72</v>
      </c>
      <c r="U8" s="201">
        <v>5311.06</v>
      </c>
      <c r="V8" s="201">
        <v>5397.99</v>
      </c>
      <c r="W8" s="201">
        <v>5550.25</v>
      </c>
      <c r="X8" s="201">
        <v>5631.02</v>
      </c>
      <c r="Y8" s="201">
        <v>5937.19</v>
      </c>
      <c r="Z8" s="201">
        <v>6297.98</v>
      </c>
      <c r="AA8" s="201">
        <v>6867.25</v>
      </c>
      <c r="AB8" s="201">
        <v>7154.86</v>
      </c>
      <c r="AC8" s="201">
        <v>7331.48</v>
      </c>
      <c r="AD8" s="201">
        <v>7331.05</v>
      </c>
      <c r="AE8" s="201">
        <v>7633.71</v>
      </c>
      <c r="AF8" s="201">
        <v>7688.9</v>
      </c>
      <c r="AG8" s="201">
        <v>7789.64</v>
      </c>
      <c r="AH8" s="201">
        <v>7886.6</v>
      </c>
      <c r="AI8" s="201">
        <v>8079.43</v>
      </c>
      <c r="AJ8" s="201">
        <v>8258.98</v>
      </c>
      <c r="AK8" s="201">
        <v>8298.58</v>
      </c>
      <c r="AL8" s="201">
        <v>8298.7999999999993</v>
      </c>
      <c r="AM8" s="201">
        <v>8257.74</v>
      </c>
      <c r="AN8" s="201">
        <v>8259.5400000000009</v>
      </c>
      <c r="AO8" s="201">
        <v>8259.5400000000009</v>
      </c>
      <c r="AP8" s="201">
        <v>8349.44</v>
      </c>
      <c r="AQ8" s="201">
        <v>8433.48</v>
      </c>
      <c r="AR8" s="201">
        <v>8527.5300000000007</v>
      </c>
      <c r="AS8" s="201">
        <v>8670.33</v>
      </c>
    </row>
    <row r="9" spans="1:45" s="53" customFormat="1" ht="20.149999999999999" customHeight="1" x14ac:dyDescent="0.25">
      <c r="A9" s="53" t="s">
        <v>23</v>
      </c>
      <c r="B9" s="201">
        <v>190</v>
      </c>
      <c r="C9" s="201">
        <v>190</v>
      </c>
      <c r="D9" s="201">
        <v>190</v>
      </c>
      <c r="E9" s="201">
        <v>190</v>
      </c>
      <c r="F9" s="201">
        <v>190</v>
      </c>
      <c r="G9" s="201">
        <v>190</v>
      </c>
      <c r="H9" s="201">
        <v>190</v>
      </c>
      <c r="I9" s="201">
        <v>190</v>
      </c>
      <c r="J9" s="201">
        <v>190</v>
      </c>
      <c r="K9" s="201">
        <v>190</v>
      </c>
      <c r="L9" s="201">
        <v>190</v>
      </c>
      <c r="M9" s="201">
        <v>190</v>
      </c>
      <c r="N9" s="201">
        <v>190</v>
      </c>
      <c r="O9" s="201">
        <v>197.35</v>
      </c>
      <c r="P9" s="201">
        <v>197.35</v>
      </c>
      <c r="Q9" s="201">
        <v>197.35</v>
      </c>
      <c r="R9" s="201">
        <v>197.35</v>
      </c>
      <c r="S9" s="201">
        <v>187.35</v>
      </c>
      <c r="T9" s="201">
        <v>187.35</v>
      </c>
      <c r="U9" s="201">
        <v>187.35</v>
      </c>
      <c r="V9" s="201">
        <v>187.35</v>
      </c>
      <c r="W9" s="201">
        <v>180</v>
      </c>
      <c r="X9" s="201">
        <v>180</v>
      </c>
      <c r="Y9" s="201">
        <v>180</v>
      </c>
      <c r="Z9" s="201">
        <v>180</v>
      </c>
      <c r="AA9" s="201">
        <v>180</v>
      </c>
      <c r="AB9" s="201">
        <v>180</v>
      </c>
      <c r="AC9" s="201">
        <v>229</v>
      </c>
      <c r="AD9" s="201">
        <v>247</v>
      </c>
      <c r="AE9" s="201">
        <v>217.35</v>
      </c>
      <c r="AF9" s="201">
        <v>217.35</v>
      </c>
      <c r="AG9" s="201">
        <v>433.15</v>
      </c>
      <c r="AH9" s="201">
        <v>587.15</v>
      </c>
      <c r="AI9" s="201">
        <v>718.15</v>
      </c>
      <c r="AJ9" s="201">
        <v>898.15</v>
      </c>
      <c r="AK9" s="201">
        <v>898.15</v>
      </c>
      <c r="AL9" s="201">
        <v>898.15</v>
      </c>
      <c r="AM9" s="201">
        <v>898.15</v>
      </c>
      <c r="AN9" s="201">
        <v>898.15</v>
      </c>
      <c r="AO9" s="201">
        <v>898.15</v>
      </c>
      <c r="AP9" s="201">
        <v>898.15</v>
      </c>
      <c r="AQ9" s="201">
        <v>898.15</v>
      </c>
      <c r="AR9" s="201">
        <v>906.15</v>
      </c>
      <c r="AS9" s="201">
        <v>906.15</v>
      </c>
    </row>
    <row r="10" spans="1:45" s="53" customFormat="1" ht="20.149999999999999" customHeight="1" x14ac:dyDescent="0.25">
      <c r="A10" s="53" t="s">
        <v>5</v>
      </c>
      <c r="B10" s="201">
        <v>2.4500000000000002</v>
      </c>
      <c r="C10" s="201">
        <v>2</v>
      </c>
      <c r="D10" s="201">
        <v>2</v>
      </c>
      <c r="E10" s="201">
        <v>2.56</v>
      </c>
      <c r="F10" s="201">
        <v>2.56</v>
      </c>
      <c r="G10" s="201">
        <v>3.56</v>
      </c>
      <c r="H10" s="201">
        <v>4.8600000000000003</v>
      </c>
      <c r="I10" s="201">
        <v>4.8600000000000003</v>
      </c>
      <c r="J10" s="201">
        <v>6.75</v>
      </c>
      <c r="K10" s="201">
        <v>5.61</v>
      </c>
      <c r="L10" s="201">
        <v>5.61</v>
      </c>
      <c r="M10" s="201">
        <v>6.75</v>
      </c>
      <c r="N10" s="201">
        <v>6.75</v>
      </c>
      <c r="O10" s="201">
        <v>5.89</v>
      </c>
      <c r="P10" s="201">
        <v>6.64</v>
      </c>
      <c r="Q10" s="201">
        <v>6.64</v>
      </c>
      <c r="R10" s="201">
        <v>7.39</v>
      </c>
      <c r="S10" s="201">
        <v>7.64</v>
      </c>
      <c r="T10" s="201">
        <v>7.64</v>
      </c>
      <c r="U10" s="201">
        <v>7.64</v>
      </c>
      <c r="V10" s="201">
        <v>7.64</v>
      </c>
      <c r="W10" s="201">
        <v>7.31</v>
      </c>
      <c r="X10" s="201">
        <v>7.31</v>
      </c>
      <c r="Y10" s="201">
        <v>7.31</v>
      </c>
      <c r="Z10" s="201">
        <v>13.01</v>
      </c>
      <c r="AA10" s="201">
        <v>17.920000000000002</v>
      </c>
      <c r="AB10" s="201">
        <v>17.920000000000002</v>
      </c>
      <c r="AC10" s="201">
        <v>17.920000000000002</v>
      </c>
      <c r="AD10" s="201">
        <v>17.920000000000002</v>
      </c>
      <c r="AE10" s="201">
        <v>17.920000000000002</v>
      </c>
      <c r="AF10" s="201">
        <v>19.920000000000002</v>
      </c>
      <c r="AG10" s="201">
        <v>19.920000000000002</v>
      </c>
      <c r="AH10" s="201">
        <v>19.920000000000002</v>
      </c>
      <c r="AI10" s="201">
        <v>21.92</v>
      </c>
      <c r="AJ10" s="201">
        <v>21.92</v>
      </c>
      <c r="AK10" s="201">
        <v>21.92</v>
      </c>
      <c r="AL10" s="201">
        <v>21.92</v>
      </c>
      <c r="AM10" s="201">
        <v>21.92</v>
      </c>
      <c r="AN10" s="201">
        <v>21.92</v>
      </c>
      <c r="AO10" s="201">
        <v>21.92</v>
      </c>
      <c r="AP10" s="201">
        <v>21.92</v>
      </c>
      <c r="AQ10" s="201">
        <v>21.92</v>
      </c>
      <c r="AR10" s="201">
        <v>21.92</v>
      </c>
      <c r="AS10" s="201">
        <v>21.92</v>
      </c>
    </row>
    <row r="11" spans="1:45" s="53" customFormat="1" ht="20.149999999999999" customHeight="1" x14ac:dyDescent="0.25">
      <c r="A11" s="53" t="s">
        <v>6</v>
      </c>
      <c r="B11" s="201">
        <v>2.41</v>
      </c>
      <c r="C11" s="201">
        <v>4.28</v>
      </c>
      <c r="D11" s="201">
        <v>8.84</v>
      </c>
      <c r="E11" s="201">
        <v>18.87</v>
      </c>
      <c r="F11" s="201">
        <v>48.32</v>
      </c>
      <c r="G11" s="201">
        <v>65.180000000000007</v>
      </c>
      <c r="H11" s="201">
        <v>73.81</v>
      </c>
      <c r="I11" s="201">
        <v>86.97</v>
      </c>
      <c r="J11" s="201">
        <v>94.74</v>
      </c>
      <c r="K11" s="201">
        <v>102.63</v>
      </c>
      <c r="L11" s="201">
        <v>115.28</v>
      </c>
      <c r="M11" s="201">
        <v>123.38</v>
      </c>
      <c r="N11" s="201">
        <v>132.74</v>
      </c>
      <c r="O11" s="201">
        <v>143.27000000000001</v>
      </c>
      <c r="P11" s="201">
        <v>152.1</v>
      </c>
      <c r="Q11" s="201">
        <v>162.61000000000001</v>
      </c>
      <c r="R11" s="201">
        <v>174.96</v>
      </c>
      <c r="S11" s="201">
        <v>184.08</v>
      </c>
      <c r="T11" s="201">
        <v>198.28</v>
      </c>
      <c r="U11" s="201">
        <v>217.73</v>
      </c>
      <c r="V11" s="201">
        <v>264.06</v>
      </c>
      <c r="W11" s="201">
        <v>303.76</v>
      </c>
      <c r="X11" s="201">
        <v>319.38</v>
      </c>
      <c r="Y11" s="201">
        <v>323.66000000000003</v>
      </c>
      <c r="Z11" s="201">
        <v>325.77</v>
      </c>
      <c r="AA11" s="201">
        <v>314.7</v>
      </c>
      <c r="AB11" s="201">
        <v>318.62</v>
      </c>
      <c r="AC11" s="201">
        <v>321.01</v>
      </c>
      <c r="AD11" s="201">
        <v>342.97</v>
      </c>
      <c r="AE11" s="201">
        <v>358.11</v>
      </c>
      <c r="AF11" s="201">
        <v>358.62</v>
      </c>
      <c r="AG11" s="201">
        <v>359.08</v>
      </c>
      <c r="AH11" s="201">
        <v>359.57</v>
      </c>
      <c r="AI11" s="201">
        <v>360.82</v>
      </c>
      <c r="AJ11" s="201">
        <v>361.79</v>
      </c>
      <c r="AK11" s="201">
        <v>363.18</v>
      </c>
      <c r="AL11" s="201">
        <v>364.84</v>
      </c>
      <c r="AM11" s="201">
        <v>372.97</v>
      </c>
      <c r="AN11" s="201">
        <v>373.96</v>
      </c>
      <c r="AO11" s="201">
        <v>376.37</v>
      </c>
      <c r="AP11" s="201">
        <v>378.61</v>
      </c>
      <c r="AQ11" s="201">
        <v>393.42</v>
      </c>
      <c r="AR11" s="201">
        <v>396.75</v>
      </c>
      <c r="AS11" s="201">
        <v>400.5</v>
      </c>
    </row>
    <row r="12" spans="1:45" s="53" customFormat="1" ht="20.149999999999999" customHeight="1" x14ac:dyDescent="0.25">
      <c r="A12" s="53" t="s">
        <v>7</v>
      </c>
      <c r="B12" s="201">
        <v>135.91999999999999</v>
      </c>
      <c r="C12" s="201">
        <v>137.97</v>
      </c>
      <c r="D12" s="201">
        <v>140.97</v>
      </c>
      <c r="E12" s="201">
        <v>143.09</v>
      </c>
      <c r="F12" s="201">
        <v>146.01</v>
      </c>
      <c r="G12" s="201">
        <v>147.74</v>
      </c>
      <c r="H12" s="201">
        <v>153.16999999999999</v>
      </c>
      <c r="I12" s="201">
        <v>153.51</v>
      </c>
      <c r="J12" s="201">
        <v>157.72</v>
      </c>
      <c r="K12" s="201">
        <v>158.04</v>
      </c>
      <c r="L12" s="201">
        <v>162.08000000000001</v>
      </c>
      <c r="M12" s="201">
        <v>164.45</v>
      </c>
      <c r="N12" s="201">
        <v>170.61</v>
      </c>
      <c r="O12" s="201">
        <v>178.42</v>
      </c>
      <c r="P12" s="201">
        <v>180.31</v>
      </c>
      <c r="Q12" s="201">
        <v>183.01</v>
      </c>
      <c r="R12" s="201">
        <v>188.63</v>
      </c>
      <c r="S12" s="201">
        <v>195.36</v>
      </c>
      <c r="T12" s="201">
        <v>200.6</v>
      </c>
      <c r="U12" s="201">
        <v>204.69</v>
      </c>
      <c r="V12" s="201">
        <v>232.34</v>
      </c>
      <c r="W12" s="201">
        <v>240.19</v>
      </c>
      <c r="X12" s="201">
        <v>243.94</v>
      </c>
      <c r="Y12" s="201">
        <v>274.70999999999998</v>
      </c>
      <c r="Z12" s="201">
        <v>291.19</v>
      </c>
      <c r="AA12" s="201">
        <v>279.20999999999998</v>
      </c>
      <c r="AB12" s="201">
        <v>283.33</v>
      </c>
      <c r="AC12" s="201">
        <v>313.08</v>
      </c>
      <c r="AD12" s="201">
        <v>313.18</v>
      </c>
      <c r="AE12" s="201">
        <v>313.95</v>
      </c>
      <c r="AF12" s="201">
        <v>314.16000000000003</v>
      </c>
      <c r="AG12" s="201">
        <v>316.20999999999998</v>
      </c>
      <c r="AH12" s="201">
        <v>317.3</v>
      </c>
      <c r="AI12" s="201">
        <v>317.99</v>
      </c>
      <c r="AJ12" s="201">
        <v>317.99</v>
      </c>
      <c r="AK12" s="201">
        <v>317.99</v>
      </c>
      <c r="AL12" s="201">
        <v>317.99</v>
      </c>
      <c r="AM12" s="201">
        <v>315.12</v>
      </c>
      <c r="AN12" s="201">
        <v>316.05</v>
      </c>
      <c r="AO12" s="201">
        <v>316.05</v>
      </c>
      <c r="AP12" s="201">
        <v>317.79000000000002</v>
      </c>
      <c r="AQ12" s="201">
        <v>327.13</v>
      </c>
      <c r="AR12" s="201">
        <v>328.13</v>
      </c>
      <c r="AS12" s="201">
        <v>328.13</v>
      </c>
    </row>
    <row r="13" spans="1:45" s="53" customFormat="1" ht="20.149999999999999" customHeight="1" x14ac:dyDescent="0.25">
      <c r="A13" s="53" t="s">
        <v>8</v>
      </c>
      <c r="B13" s="201">
        <v>1321.1</v>
      </c>
      <c r="C13" s="201">
        <v>1339.1</v>
      </c>
      <c r="D13" s="201">
        <v>1339.1</v>
      </c>
      <c r="E13" s="201">
        <v>1339.1</v>
      </c>
      <c r="F13" s="201">
        <v>1339.1</v>
      </c>
      <c r="G13" s="201">
        <v>1339.1</v>
      </c>
      <c r="H13" s="201">
        <v>1339.1</v>
      </c>
      <c r="I13" s="201">
        <v>1339.1</v>
      </c>
      <c r="J13" s="201">
        <v>1339.1</v>
      </c>
      <c r="K13" s="201">
        <v>1339.1</v>
      </c>
      <c r="L13" s="201">
        <v>1339.1</v>
      </c>
      <c r="M13" s="201">
        <v>1339.1</v>
      </c>
      <c r="N13" s="201">
        <v>1339.1</v>
      </c>
      <c r="O13" s="201">
        <v>1339.1</v>
      </c>
      <c r="P13" s="201">
        <v>1339.1</v>
      </c>
      <c r="Q13" s="201">
        <v>1339.1</v>
      </c>
      <c r="R13" s="201">
        <v>1339.1</v>
      </c>
      <c r="S13" s="201">
        <v>1339.1</v>
      </c>
      <c r="T13" s="201">
        <v>1339.1</v>
      </c>
      <c r="U13" s="201">
        <v>1339.1</v>
      </c>
      <c r="V13" s="201">
        <v>1339.1</v>
      </c>
      <c r="W13" s="201">
        <v>1335.6</v>
      </c>
      <c r="X13" s="201">
        <v>1335.6</v>
      </c>
      <c r="Y13" s="201">
        <v>1335.6</v>
      </c>
      <c r="Z13" s="201">
        <v>1335.6</v>
      </c>
      <c r="AA13" s="201">
        <v>1335.5</v>
      </c>
      <c r="AB13" s="201">
        <v>1335.5</v>
      </c>
      <c r="AC13" s="201">
        <v>1335.5</v>
      </c>
      <c r="AD13" s="201">
        <v>1335.5</v>
      </c>
      <c r="AE13" s="201">
        <v>1339</v>
      </c>
      <c r="AF13" s="201">
        <v>1339</v>
      </c>
      <c r="AG13" s="201">
        <v>1339</v>
      </c>
      <c r="AH13" s="201">
        <v>1335.5</v>
      </c>
      <c r="AI13" s="201">
        <v>1335.5</v>
      </c>
      <c r="AJ13" s="201">
        <v>1335.5</v>
      </c>
      <c r="AK13" s="201">
        <v>1335.5</v>
      </c>
      <c r="AL13" s="201">
        <v>1335.5</v>
      </c>
      <c r="AM13" s="201">
        <v>1335</v>
      </c>
      <c r="AN13" s="201">
        <v>1335</v>
      </c>
      <c r="AO13" s="201">
        <v>1335</v>
      </c>
      <c r="AP13" s="201">
        <v>1335</v>
      </c>
      <c r="AQ13" s="201">
        <v>1335</v>
      </c>
      <c r="AR13" s="201">
        <v>1335</v>
      </c>
      <c r="AS13" s="201">
        <v>1335</v>
      </c>
    </row>
    <row r="14" spans="1:45" s="53" customFormat="1" ht="20.149999999999999" customHeight="1" x14ac:dyDescent="0.25">
      <c r="A14" s="53" t="s">
        <v>9</v>
      </c>
      <c r="B14" s="201">
        <v>108.55</v>
      </c>
      <c r="C14" s="201">
        <v>112.8</v>
      </c>
      <c r="D14" s="201">
        <v>112.8</v>
      </c>
      <c r="E14" s="201">
        <v>112.8</v>
      </c>
      <c r="F14" s="201">
        <v>112.8</v>
      </c>
      <c r="G14" s="201">
        <v>114.85</v>
      </c>
      <c r="H14" s="201">
        <v>114.85</v>
      </c>
      <c r="I14" s="201">
        <v>114.85</v>
      </c>
      <c r="J14" s="201">
        <v>114.85</v>
      </c>
      <c r="K14" s="201">
        <v>114.85</v>
      </c>
      <c r="L14" s="201">
        <v>115.33</v>
      </c>
      <c r="M14" s="201">
        <v>115.33</v>
      </c>
      <c r="N14" s="201">
        <v>115.33</v>
      </c>
      <c r="O14" s="201">
        <v>116.33</v>
      </c>
      <c r="P14" s="201">
        <v>116.33</v>
      </c>
      <c r="Q14" s="201">
        <v>116.33</v>
      </c>
      <c r="R14" s="201">
        <v>116.33</v>
      </c>
      <c r="S14" s="201">
        <v>116.33</v>
      </c>
      <c r="T14" s="201">
        <v>116.33</v>
      </c>
      <c r="U14" s="201">
        <v>116.33</v>
      </c>
      <c r="V14" s="201">
        <v>116.33</v>
      </c>
      <c r="W14" s="201">
        <v>116.33</v>
      </c>
      <c r="X14" s="201">
        <v>116.33</v>
      </c>
      <c r="Y14" s="201">
        <v>116.33</v>
      </c>
      <c r="Z14" s="201">
        <v>116.33</v>
      </c>
      <c r="AA14" s="201">
        <v>115.83</v>
      </c>
      <c r="AB14" s="201">
        <v>115.83</v>
      </c>
      <c r="AC14" s="201">
        <v>115.83</v>
      </c>
      <c r="AD14" s="201">
        <v>115.83</v>
      </c>
      <c r="AE14" s="201">
        <v>115.86</v>
      </c>
      <c r="AF14" s="201">
        <v>115.86</v>
      </c>
      <c r="AG14" s="201">
        <v>115.86</v>
      </c>
      <c r="AH14" s="201">
        <v>115.86</v>
      </c>
      <c r="AI14" s="201">
        <v>115.86</v>
      </c>
      <c r="AJ14" s="201">
        <v>115.86</v>
      </c>
      <c r="AK14" s="201">
        <v>115.86</v>
      </c>
      <c r="AL14" s="201">
        <v>115.86</v>
      </c>
      <c r="AM14" s="201">
        <v>115.86</v>
      </c>
      <c r="AN14" s="201">
        <v>115.86</v>
      </c>
      <c r="AO14" s="201">
        <v>115.86</v>
      </c>
      <c r="AP14" s="201">
        <v>115.86</v>
      </c>
      <c r="AQ14" s="201">
        <v>115.86</v>
      </c>
      <c r="AR14" s="201">
        <v>115.86</v>
      </c>
      <c r="AS14" s="201">
        <v>115.86</v>
      </c>
    </row>
    <row r="15" spans="1:45" s="53" customFormat="1" ht="20.149999999999999" customHeight="1" x14ac:dyDescent="0.25">
      <c r="A15" s="53" t="s">
        <v>10</v>
      </c>
      <c r="B15" s="201">
        <v>8.16</v>
      </c>
      <c r="C15" s="201">
        <v>9.4499999999999993</v>
      </c>
      <c r="D15" s="201">
        <v>9.4499999999999993</v>
      </c>
      <c r="E15" s="201">
        <v>9.4499999999999993</v>
      </c>
      <c r="F15" s="201">
        <v>9.4499999999999993</v>
      </c>
      <c r="G15" s="201">
        <v>9.4499999999999993</v>
      </c>
      <c r="H15" s="201">
        <v>9.4499999999999993</v>
      </c>
      <c r="I15" s="201">
        <v>9.4499999999999993</v>
      </c>
      <c r="J15" s="201">
        <v>9.4499999999999993</v>
      </c>
      <c r="K15" s="201">
        <v>6.85</v>
      </c>
      <c r="L15" s="201">
        <v>6.85</v>
      </c>
      <c r="M15" s="201">
        <v>6.85</v>
      </c>
      <c r="N15" s="201">
        <v>6.85</v>
      </c>
      <c r="O15" s="201">
        <v>6.85</v>
      </c>
      <c r="P15" s="201">
        <v>6.85</v>
      </c>
      <c r="Q15" s="201">
        <v>6.85</v>
      </c>
      <c r="R15" s="201">
        <v>6.85</v>
      </c>
      <c r="S15" s="201">
        <v>6.85</v>
      </c>
      <c r="T15" s="201">
        <v>6.85</v>
      </c>
      <c r="U15" s="201">
        <v>6.85</v>
      </c>
      <c r="V15" s="201">
        <v>6.95</v>
      </c>
      <c r="W15" s="201">
        <v>7.25</v>
      </c>
      <c r="X15" s="201">
        <v>7.25</v>
      </c>
      <c r="Y15" s="201">
        <v>7.25</v>
      </c>
      <c r="Z15" s="201">
        <v>7.25</v>
      </c>
      <c r="AA15" s="201">
        <v>7.25</v>
      </c>
      <c r="AB15" s="201">
        <v>7.25</v>
      </c>
      <c r="AC15" s="201">
        <v>7.25</v>
      </c>
      <c r="AD15" s="201">
        <v>7.25</v>
      </c>
      <c r="AE15" s="201">
        <v>7.25</v>
      </c>
      <c r="AF15" s="201">
        <v>7.25</v>
      </c>
      <c r="AG15" s="201">
        <v>7.25</v>
      </c>
      <c r="AH15" s="201">
        <v>7.25</v>
      </c>
      <c r="AI15" s="201">
        <v>7.25</v>
      </c>
      <c r="AJ15" s="201">
        <v>7.25</v>
      </c>
      <c r="AK15" s="201">
        <v>7.25</v>
      </c>
      <c r="AL15" s="201">
        <v>7.25</v>
      </c>
      <c r="AM15" s="201">
        <v>7.25</v>
      </c>
      <c r="AN15" s="201">
        <v>7.25</v>
      </c>
      <c r="AO15" s="201">
        <v>7.25</v>
      </c>
      <c r="AP15" s="201">
        <v>7.25</v>
      </c>
      <c r="AQ15" s="201">
        <v>7.25</v>
      </c>
      <c r="AR15" s="201">
        <v>7.25</v>
      </c>
      <c r="AS15" s="201">
        <v>7.25</v>
      </c>
    </row>
    <row r="16" spans="1:45" s="53" customFormat="1" ht="20.149999999999999" customHeight="1" x14ac:dyDescent="0.25">
      <c r="A16" s="53" t="s">
        <v>53</v>
      </c>
      <c r="B16" s="201">
        <v>10.5</v>
      </c>
      <c r="C16" s="201">
        <v>10.5</v>
      </c>
      <c r="D16" s="201">
        <v>10.5</v>
      </c>
      <c r="E16" s="201">
        <v>10.5</v>
      </c>
      <c r="F16" s="201">
        <v>10.5</v>
      </c>
      <c r="G16" s="201">
        <v>17.7</v>
      </c>
      <c r="H16" s="201">
        <v>17.7</v>
      </c>
      <c r="I16" s="201">
        <v>17.7</v>
      </c>
      <c r="J16" s="201">
        <v>17.7</v>
      </c>
      <c r="K16" s="201">
        <v>17.5</v>
      </c>
      <c r="L16" s="201">
        <v>17.5</v>
      </c>
      <c r="M16" s="201">
        <v>17.5</v>
      </c>
      <c r="N16" s="201">
        <v>17.5</v>
      </c>
      <c r="O16" s="201">
        <v>17.5</v>
      </c>
      <c r="P16" s="201">
        <v>17.5</v>
      </c>
      <c r="Q16" s="201">
        <v>17.5</v>
      </c>
      <c r="R16" s="201">
        <v>17.5</v>
      </c>
      <c r="S16" s="201">
        <v>17.5</v>
      </c>
      <c r="T16" s="201">
        <v>17.5</v>
      </c>
      <c r="U16" s="201">
        <v>17.5</v>
      </c>
      <c r="V16" s="201">
        <v>17.5</v>
      </c>
      <c r="W16" s="201">
        <v>17.5</v>
      </c>
      <c r="X16" s="201">
        <v>17.5</v>
      </c>
      <c r="Y16" s="201">
        <v>17.5</v>
      </c>
      <c r="Z16" s="201">
        <v>17.5</v>
      </c>
      <c r="AA16" s="201">
        <v>17.5</v>
      </c>
      <c r="AB16" s="201">
        <v>17.5</v>
      </c>
      <c r="AC16" s="201">
        <v>17.5</v>
      </c>
      <c r="AD16" s="201">
        <v>17.5</v>
      </c>
      <c r="AE16" s="201">
        <v>17.5</v>
      </c>
      <c r="AF16" s="201">
        <v>17.5</v>
      </c>
      <c r="AG16" s="201">
        <v>17.5</v>
      </c>
      <c r="AH16" s="201">
        <v>17.5</v>
      </c>
      <c r="AI16" s="201">
        <v>32.56</v>
      </c>
      <c r="AJ16" s="201">
        <v>32.56</v>
      </c>
      <c r="AK16" s="201">
        <v>32.56</v>
      </c>
      <c r="AL16" s="201">
        <v>69.34</v>
      </c>
      <c r="AM16" s="201">
        <v>69.34</v>
      </c>
      <c r="AN16" s="201">
        <v>69.34</v>
      </c>
      <c r="AO16" s="201">
        <v>69.34</v>
      </c>
      <c r="AP16" s="201">
        <v>69.34</v>
      </c>
      <c r="AQ16" s="201">
        <v>69.84</v>
      </c>
      <c r="AR16" s="201">
        <v>69.84</v>
      </c>
      <c r="AS16" s="201">
        <v>69.84</v>
      </c>
    </row>
    <row r="17" spans="1:45" s="53" customFormat="1" ht="20.149999999999999" customHeight="1" x14ac:dyDescent="0.25">
      <c r="A17" s="53" t="s">
        <v>122</v>
      </c>
      <c r="B17" s="201">
        <v>12.5</v>
      </c>
      <c r="C17" s="201">
        <v>12.5</v>
      </c>
      <c r="D17" s="201">
        <v>12.5</v>
      </c>
      <c r="E17" s="201">
        <v>12.5</v>
      </c>
      <c r="F17" s="201">
        <v>12.5</v>
      </c>
      <c r="G17" s="201">
        <v>12.5</v>
      </c>
      <c r="H17" s="201">
        <v>12.5</v>
      </c>
      <c r="I17" s="201">
        <v>12.5</v>
      </c>
      <c r="J17" s="201">
        <v>12.5</v>
      </c>
      <c r="K17" s="201">
        <v>12.5</v>
      </c>
      <c r="L17" s="201">
        <v>12.5</v>
      </c>
      <c r="M17" s="201">
        <v>12.5</v>
      </c>
      <c r="N17" s="201">
        <v>12.5</v>
      </c>
      <c r="O17" s="201">
        <v>12.5</v>
      </c>
      <c r="P17" s="201">
        <v>12.5</v>
      </c>
      <c r="Q17" s="201">
        <v>12.5</v>
      </c>
      <c r="R17" s="201">
        <v>12.5</v>
      </c>
      <c r="S17" s="201">
        <v>12.5</v>
      </c>
      <c r="T17" s="201">
        <v>12.5</v>
      </c>
      <c r="U17" s="201">
        <v>12.5</v>
      </c>
      <c r="V17" s="201">
        <v>12.5</v>
      </c>
      <c r="W17" s="201">
        <v>12.5</v>
      </c>
      <c r="X17" s="201">
        <v>12.5</v>
      </c>
      <c r="Y17" s="201">
        <v>12.5</v>
      </c>
      <c r="Z17" s="201">
        <v>12.5</v>
      </c>
      <c r="AA17" s="201">
        <v>12.5</v>
      </c>
      <c r="AB17" s="201">
        <v>12.5</v>
      </c>
      <c r="AC17" s="201">
        <v>12.5</v>
      </c>
      <c r="AD17" s="201">
        <v>12.5</v>
      </c>
      <c r="AE17" s="201">
        <v>12.5</v>
      </c>
      <c r="AF17" s="201">
        <v>12.5</v>
      </c>
      <c r="AG17" s="201">
        <v>12.5</v>
      </c>
      <c r="AH17" s="201">
        <v>12.5</v>
      </c>
      <c r="AI17" s="201">
        <v>12.5</v>
      </c>
      <c r="AJ17" s="201">
        <v>12.5</v>
      </c>
      <c r="AK17" s="201">
        <v>12.5</v>
      </c>
      <c r="AL17" s="201">
        <v>12.5</v>
      </c>
      <c r="AM17" s="201">
        <v>12.5</v>
      </c>
      <c r="AN17" s="201">
        <v>12.5</v>
      </c>
      <c r="AO17" s="201">
        <v>12.5</v>
      </c>
      <c r="AP17" s="201">
        <v>12.5</v>
      </c>
      <c r="AQ17" s="201">
        <v>12.5</v>
      </c>
      <c r="AR17" s="201">
        <v>12.5</v>
      </c>
      <c r="AS17" s="201">
        <v>12.5</v>
      </c>
    </row>
    <row r="18" spans="1:45" s="53" customFormat="1" ht="20.149999999999999" customHeight="1" x14ac:dyDescent="0.25">
      <c r="A18" s="53" t="s">
        <v>39</v>
      </c>
      <c r="B18" s="201">
        <v>4.49</v>
      </c>
      <c r="C18" s="201">
        <v>9.16</v>
      </c>
      <c r="D18" s="201">
        <v>9.18</v>
      </c>
      <c r="E18" s="201">
        <v>11.58</v>
      </c>
      <c r="F18" s="201">
        <v>14.28</v>
      </c>
      <c r="G18" s="201">
        <v>12.03</v>
      </c>
      <c r="H18" s="201">
        <v>12.03</v>
      </c>
      <c r="I18" s="201">
        <v>12.03</v>
      </c>
      <c r="J18" s="201">
        <v>15.08</v>
      </c>
      <c r="K18" s="201">
        <v>15.28</v>
      </c>
      <c r="L18" s="201">
        <v>15.28</v>
      </c>
      <c r="M18" s="201">
        <v>15.28</v>
      </c>
      <c r="N18" s="201">
        <v>16.61</v>
      </c>
      <c r="O18" s="201">
        <v>23.85</v>
      </c>
      <c r="P18" s="201">
        <v>23.84</v>
      </c>
      <c r="Q18" s="201">
        <v>24.04</v>
      </c>
      <c r="R18" s="201">
        <v>26.13</v>
      </c>
      <c r="S18" s="201">
        <v>26.78</v>
      </c>
      <c r="T18" s="201">
        <v>26.82</v>
      </c>
      <c r="U18" s="201">
        <v>28.69</v>
      </c>
      <c r="V18" s="201">
        <v>29.17</v>
      </c>
      <c r="W18" s="201">
        <v>32.07</v>
      </c>
      <c r="X18" s="201">
        <v>32.25</v>
      </c>
      <c r="Y18" s="201">
        <v>32.78</v>
      </c>
      <c r="Z18" s="201">
        <v>32.869999999999997</v>
      </c>
      <c r="AA18" s="201">
        <v>44.07</v>
      </c>
      <c r="AB18" s="201">
        <v>44.17</v>
      </c>
      <c r="AC18" s="201">
        <v>45.17</v>
      </c>
      <c r="AD18" s="201">
        <v>50.65</v>
      </c>
      <c r="AE18" s="201">
        <v>51.13</v>
      </c>
      <c r="AF18" s="201">
        <v>51.13</v>
      </c>
      <c r="AG18" s="201">
        <v>51.13</v>
      </c>
      <c r="AH18" s="201">
        <v>52.13</v>
      </c>
      <c r="AI18" s="201">
        <v>53.15</v>
      </c>
      <c r="AJ18" s="201">
        <v>53.15</v>
      </c>
      <c r="AK18" s="201">
        <v>53.15</v>
      </c>
      <c r="AL18" s="201">
        <v>53.15</v>
      </c>
      <c r="AM18" s="201">
        <v>53.5</v>
      </c>
      <c r="AN18" s="201">
        <v>53.5</v>
      </c>
      <c r="AO18" s="201">
        <v>53.5</v>
      </c>
      <c r="AP18" s="201">
        <v>53.73</v>
      </c>
      <c r="AQ18" s="201">
        <v>55.24</v>
      </c>
      <c r="AR18" s="201">
        <v>55.24</v>
      </c>
      <c r="AS18" s="201">
        <v>55.24</v>
      </c>
    </row>
    <row r="19" spans="1:45" s="53" customFormat="1" ht="20.149999999999999" customHeight="1" x14ac:dyDescent="0.25">
      <c r="A19" s="53" t="s">
        <v>123</v>
      </c>
      <c r="B19" s="201">
        <v>87.09</v>
      </c>
      <c r="C19" s="201">
        <v>85.91</v>
      </c>
      <c r="D19" s="201">
        <v>85.91</v>
      </c>
      <c r="E19" s="201">
        <v>85.91</v>
      </c>
      <c r="F19" s="201">
        <v>86.06</v>
      </c>
      <c r="G19" s="201">
        <v>85.88</v>
      </c>
      <c r="H19" s="201">
        <v>85.88</v>
      </c>
      <c r="I19" s="201">
        <v>85.88</v>
      </c>
      <c r="J19" s="201">
        <v>92.91</v>
      </c>
      <c r="K19" s="201">
        <v>101.61</v>
      </c>
      <c r="L19" s="201">
        <v>103.01</v>
      </c>
      <c r="M19" s="201">
        <v>103.01</v>
      </c>
      <c r="N19" s="201">
        <v>103.01</v>
      </c>
      <c r="O19" s="201">
        <v>168.01</v>
      </c>
      <c r="P19" s="201">
        <v>173.51</v>
      </c>
      <c r="Q19" s="201">
        <v>173.63</v>
      </c>
      <c r="R19" s="201">
        <v>173.63</v>
      </c>
      <c r="S19" s="201">
        <v>177.21</v>
      </c>
      <c r="T19" s="201">
        <v>177.21</v>
      </c>
      <c r="U19" s="201">
        <v>177.29</v>
      </c>
      <c r="V19" s="201">
        <v>177.29</v>
      </c>
      <c r="W19" s="201">
        <v>189.44</v>
      </c>
      <c r="X19" s="201">
        <v>189.55</v>
      </c>
      <c r="Y19" s="201">
        <v>189.59</v>
      </c>
      <c r="Z19" s="201">
        <v>196.09</v>
      </c>
      <c r="AA19" s="201">
        <v>220.62</v>
      </c>
      <c r="AB19" s="201">
        <v>220.62</v>
      </c>
      <c r="AC19" s="201">
        <v>220.62</v>
      </c>
      <c r="AD19" s="201">
        <v>220.62</v>
      </c>
      <c r="AE19" s="201">
        <v>258</v>
      </c>
      <c r="AF19" s="201">
        <v>258</v>
      </c>
      <c r="AG19" s="201">
        <v>258</v>
      </c>
      <c r="AH19" s="201">
        <v>258</v>
      </c>
      <c r="AI19" s="201">
        <v>258.22000000000003</v>
      </c>
      <c r="AJ19" s="201">
        <v>258.22000000000003</v>
      </c>
      <c r="AK19" s="201">
        <v>258.22000000000003</v>
      </c>
      <c r="AL19" s="201">
        <v>258.22000000000003</v>
      </c>
      <c r="AM19" s="201">
        <v>258.24</v>
      </c>
      <c r="AN19" s="201">
        <v>258.24</v>
      </c>
      <c r="AO19" s="201">
        <v>258.24</v>
      </c>
      <c r="AP19" s="201">
        <v>258.24</v>
      </c>
      <c r="AQ19" s="201">
        <v>258.24</v>
      </c>
      <c r="AR19" s="201">
        <v>258.24</v>
      </c>
      <c r="AS19" s="312">
        <v>258.24</v>
      </c>
    </row>
    <row r="20" spans="1:45" s="103" customFormat="1" ht="20.149999999999999" customHeight="1" x14ac:dyDescent="0.25">
      <c r="A20" s="101" t="s">
        <v>106</v>
      </c>
      <c r="B20" s="198">
        <v>4369.33</v>
      </c>
      <c r="C20" s="198">
        <v>4410.34</v>
      </c>
      <c r="D20" s="198">
        <v>4550.54</v>
      </c>
      <c r="E20" s="198">
        <v>4651.82</v>
      </c>
      <c r="F20" s="198">
        <v>4869.42</v>
      </c>
      <c r="G20" s="198">
        <v>5172.8100000000004</v>
      </c>
      <c r="H20" s="198">
        <v>5385.95</v>
      </c>
      <c r="I20" s="198">
        <v>5636.34</v>
      </c>
      <c r="J20" s="198">
        <v>5815.8</v>
      </c>
      <c r="K20" s="198">
        <v>6205.72</v>
      </c>
      <c r="L20" s="198">
        <v>6491.42</v>
      </c>
      <c r="M20" s="198">
        <v>6604.07</v>
      </c>
      <c r="N20" s="198">
        <v>6699.74</v>
      </c>
      <c r="O20" s="198">
        <v>6802.13</v>
      </c>
      <c r="P20" s="198">
        <v>7069.43</v>
      </c>
      <c r="Q20" s="198">
        <v>7189.12</v>
      </c>
      <c r="R20" s="198">
        <v>7339.84</v>
      </c>
      <c r="S20" s="198">
        <v>7425.71</v>
      </c>
      <c r="T20" s="198">
        <v>7477.89</v>
      </c>
      <c r="U20" s="198">
        <v>7626.72</v>
      </c>
      <c r="V20" s="198">
        <v>7788.23</v>
      </c>
      <c r="W20" s="198">
        <v>7992.2</v>
      </c>
      <c r="X20" s="198">
        <v>8092.62</v>
      </c>
      <c r="Y20" s="198">
        <v>8434.43</v>
      </c>
      <c r="Z20" s="198">
        <v>8826.09</v>
      </c>
      <c r="AA20" s="198">
        <v>9412.33</v>
      </c>
      <c r="AB20" s="198">
        <v>9708.09</v>
      </c>
      <c r="AC20" s="198">
        <v>9966.86</v>
      </c>
      <c r="AD20" s="198">
        <v>10011.969999999999</v>
      </c>
      <c r="AE20" s="198">
        <f t="shared" ref="AE20:AJ20" si="0">SUM(AE8:AE19)</f>
        <v>10342.280000000001</v>
      </c>
      <c r="AF20" s="198">
        <f t="shared" si="0"/>
        <v>10400.19</v>
      </c>
      <c r="AG20" s="198">
        <f t="shared" si="0"/>
        <v>10719.24</v>
      </c>
      <c r="AH20" s="198">
        <f t="shared" si="0"/>
        <v>10969.279999999999</v>
      </c>
      <c r="AI20" s="198">
        <f t="shared" si="0"/>
        <v>11313.349999999999</v>
      </c>
      <c r="AJ20" s="198">
        <f t="shared" si="0"/>
        <v>11673.869999999999</v>
      </c>
      <c r="AK20" s="198">
        <f t="shared" ref="AK20:AS20" si="1">SUM(AK8:AK19)</f>
        <v>11714.859999999999</v>
      </c>
      <c r="AL20" s="198">
        <f t="shared" si="1"/>
        <v>11753.519999999999</v>
      </c>
      <c r="AM20" s="198">
        <f t="shared" si="1"/>
        <v>11717.59</v>
      </c>
      <c r="AN20" s="198">
        <f t="shared" si="1"/>
        <v>11721.31</v>
      </c>
      <c r="AO20" s="198">
        <f t="shared" si="1"/>
        <v>11723.720000000001</v>
      </c>
      <c r="AP20" s="198">
        <f t="shared" si="1"/>
        <v>11817.830000000002</v>
      </c>
      <c r="AQ20" s="198">
        <f t="shared" si="1"/>
        <v>11928.029999999999</v>
      </c>
      <c r="AR20" s="198">
        <f t="shared" si="1"/>
        <v>12034.41</v>
      </c>
      <c r="AS20" s="198">
        <f t="shared" si="1"/>
        <v>12180.96</v>
      </c>
    </row>
    <row r="21" spans="1:45" s="53" customFormat="1" ht="20.149999999999999" customHeight="1" x14ac:dyDescent="0.25">
      <c r="A21" s="113"/>
      <c r="B21" s="199"/>
      <c r="C21" s="199"/>
      <c r="D21" s="199"/>
      <c r="E21" s="199"/>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80"/>
      <c r="AP21" s="180"/>
      <c r="AQ21" s="180"/>
      <c r="AR21" s="180"/>
    </row>
    <row r="22" spans="1:45" s="53" customFormat="1" ht="45" customHeight="1" x14ac:dyDescent="0.25">
      <c r="A22" s="86" t="s">
        <v>301</v>
      </c>
      <c r="B22" s="197" t="s">
        <v>156</v>
      </c>
      <c r="C22" s="197" t="s">
        <v>157</v>
      </c>
      <c r="D22" s="197" t="s">
        <v>158</v>
      </c>
      <c r="E22" s="197" t="s">
        <v>159</v>
      </c>
      <c r="F22" s="197" t="s">
        <v>160</v>
      </c>
      <c r="G22" s="197" t="s">
        <v>161</v>
      </c>
      <c r="H22" s="197" t="s">
        <v>162</v>
      </c>
      <c r="I22" s="197" t="s">
        <v>163</v>
      </c>
      <c r="J22" s="197" t="s">
        <v>164</v>
      </c>
      <c r="K22" s="197" t="s">
        <v>165</v>
      </c>
      <c r="L22" s="197" t="s">
        <v>166</v>
      </c>
      <c r="M22" s="197" t="s">
        <v>167</v>
      </c>
      <c r="N22" s="197" t="s">
        <v>168</v>
      </c>
      <c r="O22" s="197" t="s">
        <v>169</v>
      </c>
      <c r="P22" s="197" t="s">
        <v>170</v>
      </c>
      <c r="Q22" s="197" t="s">
        <v>171</v>
      </c>
      <c r="R22" s="197" t="s">
        <v>172</v>
      </c>
      <c r="S22" s="197" t="s">
        <v>173</v>
      </c>
      <c r="T22" s="197" t="s">
        <v>174</v>
      </c>
      <c r="U22" s="197" t="s">
        <v>175</v>
      </c>
      <c r="V22" s="197" t="s">
        <v>176</v>
      </c>
      <c r="W22" s="197" t="s">
        <v>177</v>
      </c>
      <c r="X22" s="197" t="s">
        <v>178</v>
      </c>
      <c r="Y22" s="197" t="s">
        <v>179</v>
      </c>
      <c r="Z22" s="197" t="s">
        <v>180</v>
      </c>
      <c r="AA22" s="197" t="s">
        <v>181</v>
      </c>
      <c r="AB22" s="197" t="s">
        <v>182</v>
      </c>
      <c r="AC22" s="197" t="s">
        <v>183</v>
      </c>
      <c r="AD22" s="197" t="s">
        <v>184</v>
      </c>
      <c r="AE22" s="197" t="s">
        <v>185</v>
      </c>
      <c r="AF22" s="197" t="s">
        <v>186</v>
      </c>
      <c r="AG22" s="197" t="s">
        <v>187</v>
      </c>
      <c r="AH22" s="197" t="s">
        <v>188</v>
      </c>
      <c r="AI22" s="197" t="s">
        <v>189</v>
      </c>
      <c r="AJ22" s="197" t="s">
        <v>190</v>
      </c>
      <c r="AK22" s="197" t="s">
        <v>191</v>
      </c>
      <c r="AL22" s="197" t="s">
        <v>192</v>
      </c>
      <c r="AM22" s="197" t="s">
        <v>193</v>
      </c>
      <c r="AN22" s="197" t="s">
        <v>194</v>
      </c>
      <c r="AO22" s="197" t="s">
        <v>195</v>
      </c>
      <c r="AP22" s="197" t="s">
        <v>196</v>
      </c>
      <c r="AQ22" s="197" t="s">
        <v>197</v>
      </c>
      <c r="AR22" s="197" t="s">
        <v>198</v>
      </c>
      <c r="AS22" s="309" t="s">
        <v>338</v>
      </c>
    </row>
    <row r="23" spans="1:45" s="53" customFormat="1" ht="20.149999999999999" customHeight="1" x14ac:dyDescent="0.25">
      <c r="A23" s="53" t="s">
        <v>4</v>
      </c>
      <c r="B23" s="213" t="s">
        <v>268</v>
      </c>
      <c r="C23" s="201">
        <v>1536.07</v>
      </c>
      <c r="D23" s="201">
        <v>1559.35</v>
      </c>
      <c r="E23" s="201">
        <v>1131.52</v>
      </c>
      <c r="F23" s="201">
        <v>2425.59</v>
      </c>
      <c r="G23" s="192">
        <v>2379.4499999999998</v>
      </c>
      <c r="H23" s="192">
        <v>1301.94</v>
      </c>
      <c r="I23" s="192">
        <v>1688.61</v>
      </c>
      <c r="J23" s="192">
        <v>2381.8200000000002</v>
      </c>
      <c r="K23" s="192">
        <v>2490.42</v>
      </c>
      <c r="L23" s="192">
        <v>2362.38</v>
      </c>
      <c r="M23" s="192">
        <v>1763.23</v>
      </c>
      <c r="N23" s="192">
        <v>3948.42</v>
      </c>
      <c r="O23" s="192">
        <v>4053.32</v>
      </c>
      <c r="P23" s="192">
        <v>1880.64</v>
      </c>
      <c r="Q23" s="192">
        <v>1744.46</v>
      </c>
      <c r="R23" s="192">
        <v>3452.37</v>
      </c>
      <c r="S23" s="192">
        <v>4324.6400000000003</v>
      </c>
      <c r="T23" s="192">
        <v>2811.82</v>
      </c>
      <c r="U23" s="192">
        <v>2264.8000000000002</v>
      </c>
      <c r="V23" s="192">
        <v>3938.17</v>
      </c>
      <c r="W23" s="192">
        <v>3455.77</v>
      </c>
      <c r="X23" s="192">
        <v>2313.0300000000002</v>
      </c>
      <c r="Y23" s="192">
        <v>2618.71</v>
      </c>
      <c r="Z23" s="192">
        <v>3525.76</v>
      </c>
      <c r="AA23" s="192">
        <v>4477.3</v>
      </c>
      <c r="AB23" s="192">
        <v>3635.03</v>
      </c>
      <c r="AC23" s="192">
        <v>3232.05</v>
      </c>
      <c r="AD23" s="192">
        <v>5242.6099999999997</v>
      </c>
      <c r="AE23" s="192">
        <v>5453.21</v>
      </c>
      <c r="AF23" s="192">
        <v>3232.7</v>
      </c>
      <c r="AG23" s="192">
        <v>3328.89</v>
      </c>
      <c r="AH23" s="192">
        <v>5887.59</v>
      </c>
      <c r="AI23" s="192">
        <v>5835.26</v>
      </c>
      <c r="AJ23" s="192">
        <v>3620.98</v>
      </c>
      <c r="AK23" s="192">
        <v>4014.27</v>
      </c>
      <c r="AL23" s="192">
        <v>5391.96</v>
      </c>
      <c r="AM23" s="192">
        <v>7428.16</v>
      </c>
      <c r="AN23" s="192">
        <v>3478.79</v>
      </c>
      <c r="AO23" s="192">
        <v>3829.12</v>
      </c>
      <c r="AP23" s="192">
        <v>4847.3</v>
      </c>
      <c r="AQ23" s="192">
        <v>5802.84</v>
      </c>
      <c r="AR23" s="192">
        <v>3206.11</v>
      </c>
      <c r="AS23" s="192">
        <v>2380.75</v>
      </c>
    </row>
    <row r="24" spans="1:45" s="53" customFormat="1" ht="20.149999999999999" customHeight="1" x14ac:dyDescent="0.25">
      <c r="A24" s="53" t="s">
        <v>23</v>
      </c>
      <c r="B24" s="213" t="s">
        <v>268</v>
      </c>
      <c r="C24" s="201">
        <v>127.48</v>
      </c>
      <c r="D24" s="201">
        <v>144.97999999999999</v>
      </c>
      <c r="E24" s="201">
        <v>122.33</v>
      </c>
      <c r="F24" s="201">
        <v>208.84</v>
      </c>
      <c r="G24" s="192">
        <v>145.97999999999999</v>
      </c>
      <c r="H24" s="192">
        <v>110.74</v>
      </c>
      <c r="I24" s="192">
        <v>127.56</v>
      </c>
      <c r="J24" s="192">
        <v>155.57</v>
      </c>
      <c r="K24" s="192">
        <v>158.63999999999999</v>
      </c>
      <c r="L24" s="192">
        <v>132.36000000000001</v>
      </c>
      <c r="M24" s="192">
        <v>101.09</v>
      </c>
      <c r="N24" s="192">
        <v>194.66</v>
      </c>
      <c r="O24" s="192">
        <v>202.05</v>
      </c>
      <c r="P24" s="192">
        <v>110</v>
      </c>
      <c r="Q24" s="192">
        <v>89.92</v>
      </c>
      <c r="R24" s="192">
        <v>167.26</v>
      </c>
      <c r="S24" s="192">
        <v>152.63</v>
      </c>
      <c r="T24" s="192">
        <v>125.25</v>
      </c>
      <c r="U24" s="192">
        <v>101.1</v>
      </c>
      <c r="V24" s="192">
        <v>159.59</v>
      </c>
      <c r="W24" s="192">
        <v>139.15</v>
      </c>
      <c r="X24" s="192">
        <v>111.92</v>
      </c>
      <c r="Y24" s="192">
        <v>114.25</v>
      </c>
      <c r="Z24" s="192">
        <v>137.11000000000001</v>
      </c>
      <c r="AA24" s="192">
        <v>158.88</v>
      </c>
      <c r="AB24" s="192">
        <v>128.46</v>
      </c>
      <c r="AC24" s="192">
        <v>123.33</v>
      </c>
      <c r="AD24" s="192">
        <v>203.49</v>
      </c>
      <c r="AE24" s="192">
        <v>345.02</v>
      </c>
      <c r="AF24" s="192">
        <v>252.5</v>
      </c>
      <c r="AG24" s="192">
        <v>232.39</v>
      </c>
      <c r="AH24" s="192">
        <v>378.8</v>
      </c>
      <c r="AI24" s="192">
        <v>776.2</v>
      </c>
      <c r="AJ24" s="192">
        <v>683.15</v>
      </c>
      <c r="AK24" s="192">
        <v>713.16</v>
      </c>
      <c r="AL24" s="192">
        <v>988.77</v>
      </c>
      <c r="AM24" s="192">
        <v>1190.99</v>
      </c>
      <c r="AN24" s="192">
        <v>645.88</v>
      </c>
      <c r="AO24" s="192">
        <v>672.24</v>
      </c>
      <c r="AP24" s="192">
        <v>982.61</v>
      </c>
      <c r="AQ24" s="192">
        <v>980.71</v>
      </c>
      <c r="AR24" s="192">
        <v>556.45000000000005</v>
      </c>
      <c r="AS24" s="192">
        <v>450.99</v>
      </c>
    </row>
    <row r="25" spans="1:45" s="53" customFormat="1" ht="20.149999999999999" customHeight="1" x14ac:dyDescent="0.25">
      <c r="A25" s="108" t="s">
        <v>127</v>
      </c>
      <c r="B25" s="214" t="s">
        <v>268</v>
      </c>
      <c r="C25" s="201">
        <v>0.09</v>
      </c>
      <c r="D25" s="201">
        <v>0.09</v>
      </c>
      <c r="E25" s="201">
        <v>0.12</v>
      </c>
      <c r="F25" s="201">
        <v>0.16</v>
      </c>
      <c r="G25" s="192">
        <v>0.25</v>
      </c>
      <c r="H25" s="192">
        <v>0.11</v>
      </c>
      <c r="I25" s="192">
        <v>0.09</v>
      </c>
      <c r="J25" s="192">
        <v>0.28000000000000003</v>
      </c>
      <c r="K25" s="192">
        <v>0.23</v>
      </c>
      <c r="L25" s="192">
        <v>0.22</v>
      </c>
      <c r="M25" s="192">
        <v>0.26</v>
      </c>
      <c r="N25" s="192">
        <v>0.68</v>
      </c>
      <c r="O25" s="192">
        <v>0.45</v>
      </c>
      <c r="P25" s="192">
        <v>0.93</v>
      </c>
      <c r="Q25" s="192">
        <v>0.21</v>
      </c>
      <c r="R25" s="192">
        <v>0.55000000000000004</v>
      </c>
      <c r="S25" s="192">
        <v>0.56000000000000005</v>
      </c>
      <c r="T25" s="192">
        <v>0.47</v>
      </c>
      <c r="U25" s="192">
        <v>0.48</v>
      </c>
      <c r="V25" s="192">
        <v>0.48</v>
      </c>
      <c r="W25" s="192">
        <v>0</v>
      </c>
      <c r="X25" s="192">
        <v>0</v>
      </c>
      <c r="Y25" s="192">
        <v>0</v>
      </c>
      <c r="Z25" s="192">
        <v>0.01</v>
      </c>
      <c r="AA25" s="192">
        <v>0.33</v>
      </c>
      <c r="AB25" s="192">
        <v>0.1</v>
      </c>
      <c r="AC25" s="192">
        <v>2.44</v>
      </c>
      <c r="AD25" s="192">
        <v>1.32</v>
      </c>
      <c r="AE25" s="192">
        <v>3.14</v>
      </c>
      <c r="AF25" s="192">
        <v>3.11</v>
      </c>
      <c r="AG25" s="192">
        <v>1.1399999999999999</v>
      </c>
      <c r="AH25" s="192">
        <v>1.91</v>
      </c>
      <c r="AI25" s="192">
        <v>3.16</v>
      </c>
      <c r="AJ25" s="192">
        <v>3.92</v>
      </c>
      <c r="AK25" s="192">
        <v>3.98</v>
      </c>
      <c r="AL25" s="192">
        <v>2.93</v>
      </c>
      <c r="AM25" s="192">
        <v>2.93</v>
      </c>
      <c r="AN25" s="192">
        <v>3.13</v>
      </c>
      <c r="AO25" s="192">
        <v>3.45</v>
      </c>
      <c r="AP25" s="192">
        <v>1.77</v>
      </c>
      <c r="AQ25" s="192">
        <v>1.34</v>
      </c>
      <c r="AR25" s="192">
        <v>1.25</v>
      </c>
      <c r="AS25" s="192">
        <v>0.85</v>
      </c>
    </row>
    <row r="26" spans="1:45" s="53" customFormat="1" ht="20.149999999999999" customHeight="1" x14ac:dyDescent="0.25">
      <c r="A26" s="108" t="s">
        <v>279</v>
      </c>
      <c r="B26" s="214" t="s">
        <v>268</v>
      </c>
      <c r="C26" s="201">
        <v>0.34</v>
      </c>
      <c r="D26" s="201">
        <v>2.4900000000000002</v>
      </c>
      <c r="E26" s="201">
        <v>3.72</v>
      </c>
      <c r="F26" s="201">
        <v>2.14</v>
      </c>
      <c r="G26" s="192">
        <v>8.85</v>
      </c>
      <c r="H26" s="192">
        <v>22.33</v>
      </c>
      <c r="I26" s="192">
        <v>29.01</v>
      </c>
      <c r="J26" s="192">
        <v>9.76</v>
      </c>
      <c r="K26" s="192">
        <v>7.46</v>
      </c>
      <c r="L26" s="192">
        <v>33.549999999999997</v>
      </c>
      <c r="M26" s="192">
        <v>40.32</v>
      </c>
      <c r="N26" s="192">
        <v>14.59</v>
      </c>
      <c r="O26" s="192">
        <v>20.11</v>
      </c>
      <c r="P26" s="192">
        <v>51.46</v>
      </c>
      <c r="Q26" s="192">
        <v>53.21</v>
      </c>
      <c r="R26" s="192">
        <v>18.38</v>
      </c>
      <c r="S26" s="192">
        <v>27.41</v>
      </c>
      <c r="T26" s="192">
        <v>73.17</v>
      </c>
      <c r="U26" s="192">
        <v>64.760000000000005</v>
      </c>
      <c r="V26" s="192">
        <v>19.89</v>
      </c>
      <c r="W26" s="192">
        <v>30.05</v>
      </c>
      <c r="X26" s="192">
        <v>94.43</v>
      </c>
      <c r="Y26" s="192">
        <v>90.54</v>
      </c>
      <c r="Z26" s="192">
        <v>31.5</v>
      </c>
      <c r="AA26" s="192">
        <v>40.200000000000003</v>
      </c>
      <c r="AB26" s="192">
        <v>115.48</v>
      </c>
      <c r="AC26" s="192">
        <v>99.51</v>
      </c>
      <c r="AD26" s="192">
        <v>34.380000000000003</v>
      </c>
      <c r="AE26" s="192">
        <v>46.67</v>
      </c>
      <c r="AF26" s="192">
        <v>129.51</v>
      </c>
      <c r="AG26" s="192">
        <v>117.28</v>
      </c>
      <c r="AH26" s="192">
        <v>38.32</v>
      </c>
      <c r="AI26" s="192">
        <v>57.78</v>
      </c>
      <c r="AJ26" s="192">
        <v>133.68</v>
      </c>
      <c r="AK26" s="192">
        <v>124.34</v>
      </c>
      <c r="AL26" s="192">
        <v>36.159999999999997</v>
      </c>
      <c r="AM26" s="192">
        <v>56.96</v>
      </c>
      <c r="AN26" s="192">
        <v>150.07</v>
      </c>
      <c r="AO26" s="192">
        <v>117.6</v>
      </c>
      <c r="AP26" s="192">
        <v>28.23</v>
      </c>
      <c r="AQ26" s="192">
        <v>42.99</v>
      </c>
      <c r="AR26" s="192">
        <v>126.02</v>
      </c>
      <c r="AS26" s="192">
        <v>116.35</v>
      </c>
    </row>
    <row r="27" spans="1:45" s="53" customFormat="1" ht="20.149999999999999" customHeight="1" x14ac:dyDescent="0.25">
      <c r="A27" s="108" t="s">
        <v>131</v>
      </c>
      <c r="B27" s="214" t="s">
        <v>268</v>
      </c>
      <c r="C27" s="201">
        <v>1199.8800000000001</v>
      </c>
      <c r="D27" s="201">
        <v>1085.04</v>
      </c>
      <c r="E27" s="201">
        <v>1143.95</v>
      </c>
      <c r="F27" s="201">
        <v>1900.77</v>
      </c>
      <c r="G27" s="192">
        <v>1705.6</v>
      </c>
      <c r="H27" s="192">
        <v>707.56</v>
      </c>
      <c r="I27" s="192">
        <v>948.96</v>
      </c>
      <c r="J27" s="192">
        <v>1484.46</v>
      </c>
      <c r="K27" s="192">
        <v>1145.73</v>
      </c>
      <c r="L27" s="192">
        <v>920.55</v>
      </c>
      <c r="M27" s="192">
        <v>689.23</v>
      </c>
      <c r="N27" s="192">
        <v>1613.96</v>
      </c>
      <c r="O27" s="192">
        <v>2078.09</v>
      </c>
      <c r="P27" s="192">
        <v>1051.1099999999999</v>
      </c>
      <c r="Q27" s="192">
        <v>737.5</v>
      </c>
      <c r="R27" s="192">
        <v>1616.9</v>
      </c>
      <c r="S27" s="192">
        <v>1862.67</v>
      </c>
      <c r="T27" s="192">
        <v>1342.37</v>
      </c>
      <c r="U27" s="192">
        <v>958.02</v>
      </c>
      <c r="V27" s="192">
        <v>1650.97</v>
      </c>
      <c r="W27" s="192">
        <v>1899.76</v>
      </c>
      <c r="X27" s="192">
        <v>861.34</v>
      </c>
      <c r="Y27" s="192">
        <v>1045.76</v>
      </c>
      <c r="Z27" s="192">
        <v>1108.92</v>
      </c>
      <c r="AA27" s="192">
        <v>1648.46</v>
      </c>
      <c r="AB27" s="192">
        <v>787.01</v>
      </c>
      <c r="AC27" s="192">
        <v>1150.43</v>
      </c>
      <c r="AD27" s="192">
        <v>1770.3</v>
      </c>
      <c r="AE27" s="192">
        <v>1397</v>
      </c>
      <c r="AF27" s="192">
        <v>872.92</v>
      </c>
      <c r="AG27" s="192">
        <v>837.23</v>
      </c>
      <c r="AH27" s="192">
        <v>1890.14</v>
      </c>
      <c r="AI27" s="192">
        <v>1683.65</v>
      </c>
      <c r="AJ27" s="192">
        <v>768.15</v>
      </c>
      <c r="AK27" s="192">
        <v>1297.9000000000001</v>
      </c>
      <c r="AL27" s="192">
        <v>1575.02</v>
      </c>
      <c r="AM27" s="192">
        <v>2187.16</v>
      </c>
      <c r="AN27" s="192">
        <v>1009.48</v>
      </c>
      <c r="AO27" s="192">
        <v>1060.29</v>
      </c>
      <c r="AP27" s="192">
        <v>1929.81</v>
      </c>
      <c r="AQ27" s="192">
        <v>1404.16</v>
      </c>
      <c r="AR27" s="192">
        <v>895.29</v>
      </c>
      <c r="AS27" s="192">
        <v>577.27</v>
      </c>
    </row>
    <row r="28" spans="1:45" s="53" customFormat="1" ht="20.149999999999999" customHeight="1" x14ac:dyDescent="0.25">
      <c r="A28" s="108" t="s">
        <v>129</v>
      </c>
      <c r="B28" s="214" t="s">
        <v>268</v>
      </c>
      <c r="C28" s="201">
        <v>124.86</v>
      </c>
      <c r="D28" s="201">
        <v>128.62</v>
      </c>
      <c r="E28" s="201">
        <v>133.94999999999999</v>
      </c>
      <c r="F28" s="201">
        <v>137.96</v>
      </c>
      <c r="G28" s="192">
        <v>140.94999999999999</v>
      </c>
      <c r="H28" s="192">
        <v>135.54</v>
      </c>
      <c r="I28" s="192">
        <v>137.32</v>
      </c>
      <c r="J28" s="192">
        <v>139.03</v>
      </c>
      <c r="K28" s="192">
        <v>143.9</v>
      </c>
      <c r="L28" s="192">
        <v>139.57</v>
      </c>
      <c r="M28" s="192">
        <v>137.6</v>
      </c>
      <c r="N28" s="192">
        <v>141.83000000000001</v>
      </c>
      <c r="O28" s="192">
        <v>135.88</v>
      </c>
      <c r="P28" s="192">
        <v>131.33000000000001</v>
      </c>
      <c r="Q28" s="192">
        <v>131.75</v>
      </c>
      <c r="R28" s="192">
        <v>134.07</v>
      </c>
      <c r="S28" s="192">
        <v>126.47</v>
      </c>
      <c r="T28" s="192">
        <v>127.56</v>
      </c>
      <c r="U28" s="192">
        <v>125.14</v>
      </c>
      <c r="V28" s="192">
        <v>124.26</v>
      </c>
      <c r="W28" s="192">
        <v>128.19999999999999</v>
      </c>
      <c r="X28" s="192">
        <v>122.38</v>
      </c>
      <c r="Y28" s="192">
        <v>121.56</v>
      </c>
      <c r="Z28" s="192">
        <v>120.67</v>
      </c>
      <c r="AA28" s="192">
        <v>113.04</v>
      </c>
      <c r="AB28" s="192">
        <v>110.94</v>
      </c>
      <c r="AC28" s="192">
        <v>110.77</v>
      </c>
      <c r="AD28" s="192">
        <v>110.73</v>
      </c>
      <c r="AE28" s="192">
        <v>106.04</v>
      </c>
      <c r="AF28" s="192">
        <v>105.42</v>
      </c>
      <c r="AG28" s="192">
        <v>105.07</v>
      </c>
      <c r="AH28" s="192">
        <v>105.52</v>
      </c>
      <c r="AI28" s="192">
        <v>104.96</v>
      </c>
      <c r="AJ28" s="192">
        <v>99.12</v>
      </c>
      <c r="AK28" s="192">
        <v>101.97</v>
      </c>
      <c r="AL28" s="192">
        <v>106.19</v>
      </c>
      <c r="AM28" s="192">
        <v>101.59</v>
      </c>
      <c r="AN28" s="192">
        <v>99.34</v>
      </c>
      <c r="AO28" s="192">
        <v>100.6</v>
      </c>
      <c r="AP28" s="192">
        <v>105.26</v>
      </c>
      <c r="AQ28" s="192">
        <v>98.91</v>
      </c>
      <c r="AR28" s="192">
        <v>93.01</v>
      </c>
      <c r="AS28" s="192">
        <v>92.71</v>
      </c>
    </row>
    <row r="29" spans="1:45" s="53" customFormat="1" ht="20.149999999999999" customHeight="1" x14ac:dyDescent="0.25">
      <c r="A29" s="108" t="s">
        <v>130</v>
      </c>
      <c r="B29" s="214" t="s">
        <v>268</v>
      </c>
      <c r="C29" s="201">
        <v>8.44</v>
      </c>
      <c r="D29" s="201">
        <v>9.16</v>
      </c>
      <c r="E29" s="201">
        <v>9.16</v>
      </c>
      <c r="F29" s="201">
        <v>8.86</v>
      </c>
      <c r="G29" s="192">
        <v>9.16</v>
      </c>
      <c r="H29" s="192">
        <v>8.6999999999999993</v>
      </c>
      <c r="I29" s="192">
        <v>9.5299999999999994</v>
      </c>
      <c r="J29" s="192">
        <v>9.67</v>
      </c>
      <c r="K29" s="192">
        <v>6.46</v>
      </c>
      <c r="L29" s="192">
        <v>8.39</v>
      </c>
      <c r="M29" s="192">
        <v>8.33</v>
      </c>
      <c r="N29" s="192">
        <v>7.46</v>
      </c>
      <c r="O29" s="192">
        <v>6.95</v>
      </c>
      <c r="P29" s="192">
        <v>7.41</v>
      </c>
      <c r="Q29" s="192">
        <v>7.6</v>
      </c>
      <c r="R29" s="192">
        <v>5.7</v>
      </c>
      <c r="S29" s="192">
        <v>7.66</v>
      </c>
      <c r="T29" s="192">
        <v>6.59</v>
      </c>
      <c r="U29" s="192">
        <v>5.84</v>
      </c>
      <c r="V29" s="192">
        <v>6.09</v>
      </c>
      <c r="W29" s="192">
        <v>7.06</v>
      </c>
      <c r="X29" s="192">
        <v>8.36</v>
      </c>
      <c r="Y29" s="192">
        <v>7.7</v>
      </c>
      <c r="Z29" s="192">
        <v>8.8699999999999992</v>
      </c>
      <c r="AA29" s="192">
        <v>9.3800000000000008</v>
      </c>
      <c r="AB29" s="192">
        <v>8.69</v>
      </c>
      <c r="AC29" s="192">
        <v>9.3800000000000008</v>
      </c>
      <c r="AD29" s="192">
        <v>8.51</v>
      </c>
      <c r="AE29" s="192">
        <v>8.9600000000000009</v>
      </c>
      <c r="AF29" s="192">
        <v>9.8000000000000007</v>
      </c>
      <c r="AG29" s="192">
        <v>8.18</v>
      </c>
      <c r="AH29" s="192">
        <v>8.15</v>
      </c>
      <c r="AI29" s="192">
        <v>7.26</v>
      </c>
      <c r="AJ29" s="192">
        <v>6.17</v>
      </c>
      <c r="AK29" s="192">
        <v>7.15</v>
      </c>
      <c r="AL29" s="192">
        <v>8.06</v>
      </c>
      <c r="AM29" s="192">
        <v>8.31</v>
      </c>
      <c r="AN29" s="192">
        <v>8.91</v>
      </c>
      <c r="AO29" s="192">
        <v>8.27</v>
      </c>
      <c r="AP29" s="192">
        <v>8.65</v>
      </c>
      <c r="AQ29" s="192">
        <v>8.6199999999999992</v>
      </c>
      <c r="AR29" s="192">
        <v>9.52</v>
      </c>
      <c r="AS29" s="192">
        <v>8.74</v>
      </c>
    </row>
    <row r="30" spans="1:45" s="53" customFormat="1" ht="20.149999999999999" customHeight="1" x14ac:dyDescent="0.25">
      <c r="A30" s="108" t="s">
        <v>290</v>
      </c>
      <c r="B30" s="214" t="s">
        <v>268</v>
      </c>
      <c r="C30" s="201">
        <v>175.46</v>
      </c>
      <c r="D30" s="201">
        <v>201.06</v>
      </c>
      <c r="E30" s="201">
        <v>195.34</v>
      </c>
      <c r="F30" s="201">
        <v>140.97999999999999</v>
      </c>
      <c r="G30" s="192">
        <v>230.69</v>
      </c>
      <c r="H30" s="192">
        <v>206.31</v>
      </c>
      <c r="I30" s="192">
        <v>211.71</v>
      </c>
      <c r="J30" s="192">
        <v>219.64</v>
      </c>
      <c r="K30" s="192">
        <v>141.03</v>
      </c>
      <c r="L30" s="192">
        <v>184.48</v>
      </c>
      <c r="M30" s="192">
        <v>221.56</v>
      </c>
      <c r="N30" s="192">
        <v>231.06</v>
      </c>
      <c r="O30" s="192">
        <v>238.01</v>
      </c>
      <c r="P30" s="192">
        <v>323.58999999999997</v>
      </c>
      <c r="Q30" s="192">
        <v>271.08999999999997</v>
      </c>
      <c r="R30" s="192">
        <v>322.74</v>
      </c>
      <c r="S30" s="192">
        <v>304.92</v>
      </c>
      <c r="T30" s="192">
        <v>337.13</v>
      </c>
      <c r="U30" s="192">
        <v>325.11</v>
      </c>
      <c r="V30" s="192">
        <v>366.8</v>
      </c>
      <c r="W30" s="192">
        <v>366.7</v>
      </c>
      <c r="X30" s="192">
        <v>302.18</v>
      </c>
      <c r="Y30" s="192">
        <v>346.01</v>
      </c>
      <c r="Z30" s="192">
        <v>357.89</v>
      </c>
      <c r="AA30" s="192">
        <v>497.99</v>
      </c>
      <c r="AB30" s="192">
        <v>473.86</v>
      </c>
      <c r="AC30" s="192">
        <v>478.71</v>
      </c>
      <c r="AD30" s="192">
        <v>518.29</v>
      </c>
      <c r="AE30" s="192">
        <v>477.19</v>
      </c>
      <c r="AF30" s="192">
        <v>419.66</v>
      </c>
      <c r="AG30" s="192">
        <v>373.4</v>
      </c>
      <c r="AH30" s="192">
        <v>420.12</v>
      </c>
      <c r="AI30" s="192">
        <v>519.57000000000005</v>
      </c>
      <c r="AJ30" s="192">
        <v>495.83</v>
      </c>
      <c r="AK30" s="192">
        <v>499.83</v>
      </c>
      <c r="AL30" s="192">
        <v>504.31</v>
      </c>
      <c r="AM30" s="192">
        <v>494.81</v>
      </c>
      <c r="AN30" s="192">
        <v>497.34</v>
      </c>
      <c r="AO30" s="192">
        <v>495.23</v>
      </c>
      <c r="AP30" s="192">
        <v>508.95</v>
      </c>
      <c r="AQ30" s="192">
        <v>525.34</v>
      </c>
      <c r="AR30" s="192">
        <v>528.73</v>
      </c>
      <c r="AS30" s="310">
        <v>461.46</v>
      </c>
    </row>
    <row r="31" spans="1:45" s="103" customFormat="1" ht="20.149999999999999" customHeight="1" x14ac:dyDescent="0.25">
      <c r="A31" s="110" t="s">
        <v>106</v>
      </c>
      <c r="B31" s="215" t="s">
        <v>268</v>
      </c>
      <c r="C31" s="198">
        <v>3172.62</v>
      </c>
      <c r="D31" s="198">
        <v>3130.79</v>
      </c>
      <c r="E31" s="198">
        <v>2740.09</v>
      </c>
      <c r="F31" s="198">
        <v>4825.3</v>
      </c>
      <c r="G31" s="198">
        <v>4620.93</v>
      </c>
      <c r="H31" s="198">
        <v>2493.2399999999998</v>
      </c>
      <c r="I31" s="198">
        <v>3152.8</v>
      </c>
      <c r="J31" s="198">
        <v>4400.24</v>
      </c>
      <c r="K31" s="198">
        <v>4093.87</v>
      </c>
      <c r="L31" s="198">
        <v>3781.49</v>
      </c>
      <c r="M31" s="198">
        <v>2961.62</v>
      </c>
      <c r="N31" s="198">
        <v>6152.66</v>
      </c>
      <c r="O31" s="198">
        <v>6734.86</v>
      </c>
      <c r="P31" s="198">
        <v>3556.49</v>
      </c>
      <c r="Q31" s="198">
        <v>3035.74</v>
      </c>
      <c r="R31" s="198">
        <v>5717.97</v>
      </c>
      <c r="S31" s="198">
        <v>6806.96</v>
      </c>
      <c r="T31" s="198">
        <v>4824.37</v>
      </c>
      <c r="U31" s="198">
        <v>3845.25</v>
      </c>
      <c r="V31" s="198">
        <v>6266.25</v>
      </c>
      <c r="W31" s="198">
        <v>6026.7</v>
      </c>
      <c r="X31" s="198">
        <v>3813.63</v>
      </c>
      <c r="Y31" s="198">
        <v>4344.5200000000004</v>
      </c>
      <c r="Z31" s="198">
        <v>5290.73</v>
      </c>
      <c r="AA31" s="198">
        <v>6945.58</v>
      </c>
      <c r="AB31" s="198">
        <v>5259.57</v>
      </c>
      <c r="AC31" s="198">
        <v>5206.6099999999997</v>
      </c>
      <c r="AD31" s="198">
        <v>7889.62</v>
      </c>
      <c r="AE31" s="198">
        <f>SUM(AE23:AE30)</f>
        <v>7837.23</v>
      </c>
      <c r="AF31" s="198">
        <f>SUM(AF23:AF30)</f>
        <v>5025.62</v>
      </c>
      <c r="AG31" s="198">
        <f>SUM(AG23:AG30)</f>
        <v>5003.58</v>
      </c>
      <c r="AH31" s="198">
        <f>SUM(AH23:AH30)</f>
        <v>8730.5500000000011</v>
      </c>
      <c r="AI31" s="198">
        <f t="shared" ref="AI31:AS31" si="2">SUM(AI23:AI30)</f>
        <v>8987.8399999999983</v>
      </c>
      <c r="AJ31" s="198">
        <f t="shared" si="2"/>
        <v>5811</v>
      </c>
      <c r="AK31" s="198">
        <f t="shared" si="2"/>
        <v>6762.5999999999995</v>
      </c>
      <c r="AL31" s="198">
        <f t="shared" si="2"/>
        <v>8613.4</v>
      </c>
      <c r="AM31" s="198">
        <f t="shared" si="2"/>
        <v>11470.909999999998</v>
      </c>
      <c r="AN31" s="198">
        <f t="shared" si="2"/>
        <v>5892.9400000000005</v>
      </c>
      <c r="AO31" s="198">
        <f t="shared" si="2"/>
        <v>6286.8000000000011</v>
      </c>
      <c r="AP31" s="198">
        <f t="shared" si="2"/>
        <v>8412.58</v>
      </c>
      <c r="AQ31" s="198">
        <f t="shared" si="2"/>
        <v>8864.9100000000017</v>
      </c>
      <c r="AR31" s="198">
        <f t="shared" si="2"/>
        <v>5416.380000000001</v>
      </c>
      <c r="AS31" s="198">
        <f t="shared" si="2"/>
        <v>4089.1199999999994</v>
      </c>
    </row>
    <row r="32" spans="1:45" s="53" customFormat="1" ht="20.149999999999999" customHeight="1" x14ac:dyDescent="0.25"/>
    <row r="33" spans="1:45" s="53" customFormat="1" ht="45" customHeight="1" x14ac:dyDescent="0.25">
      <c r="A33" s="86" t="s">
        <v>291</v>
      </c>
      <c r="B33" s="64" t="s">
        <v>156</v>
      </c>
      <c r="C33" s="64" t="s">
        <v>157</v>
      </c>
      <c r="D33" s="64" t="s">
        <v>158</v>
      </c>
      <c r="E33" s="64" t="s">
        <v>159</v>
      </c>
      <c r="F33" s="64" t="s">
        <v>160</v>
      </c>
      <c r="G33" s="64" t="s">
        <v>161</v>
      </c>
      <c r="H33" s="64" t="s">
        <v>162</v>
      </c>
      <c r="I33" s="64" t="s">
        <v>163</v>
      </c>
      <c r="J33" s="64" t="s">
        <v>164</v>
      </c>
      <c r="K33" s="64" t="s">
        <v>165</v>
      </c>
      <c r="L33" s="64" t="s">
        <v>166</v>
      </c>
      <c r="M33" s="64" t="s">
        <v>167</v>
      </c>
      <c r="N33" s="64" t="s">
        <v>168</v>
      </c>
      <c r="O33" s="64" t="s">
        <v>169</v>
      </c>
      <c r="P33" s="64" t="s">
        <v>170</v>
      </c>
      <c r="Q33" s="64" t="s">
        <v>171</v>
      </c>
      <c r="R33" s="64" t="s">
        <v>172</v>
      </c>
      <c r="S33" s="64" t="s">
        <v>173</v>
      </c>
      <c r="T33" s="64" t="s">
        <v>174</v>
      </c>
      <c r="U33" s="64" t="s">
        <v>175</v>
      </c>
      <c r="V33" s="64" t="s">
        <v>176</v>
      </c>
      <c r="W33" s="64" t="s">
        <v>177</v>
      </c>
      <c r="X33" s="64" t="s">
        <v>178</v>
      </c>
      <c r="Y33" s="64" t="s">
        <v>179</v>
      </c>
      <c r="Z33" s="64" t="s">
        <v>180</v>
      </c>
      <c r="AA33" s="64" t="s">
        <v>181</v>
      </c>
      <c r="AB33" s="64" t="s">
        <v>182</v>
      </c>
      <c r="AC33" s="64" t="s">
        <v>183</v>
      </c>
      <c r="AD33" s="64" t="s">
        <v>184</v>
      </c>
      <c r="AE33" s="64" t="s">
        <v>185</v>
      </c>
      <c r="AF33" s="64" t="s">
        <v>186</v>
      </c>
      <c r="AG33" s="64" t="s">
        <v>187</v>
      </c>
      <c r="AH33" s="64" t="s">
        <v>188</v>
      </c>
      <c r="AI33" s="64" t="s">
        <v>189</v>
      </c>
      <c r="AJ33" s="64" t="s">
        <v>190</v>
      </c>
      <c r="AK33" s="64" t="s">
        <v>191</v>
      </c>
      <c r="AL33" s="64" t="s">
        <v>192</v>
      </c>
      <c r="AM33" s="64" t="s">
        <v>193</v>
      </c>
      <c r="AN33" s="64" t="s">
        <v>194</v>
      </c>
      <c r="AO33" s="64" t="s">
        <v>195</v>
      </c>
      <c r="AP33" s="64" t="s">
        <v>196</v>
      </c>
      <c r="AQ33" s="64" t="s">
        <v>197</v>
      </c>
      <c r="AR33" s="64" t="s">
        <v>198</v>
      </c>
      <c r="AS33" s="309" t="s">
        <v>338</v>
      </c>
    </row>
    <row r="34" spans="1:45" s="53" customFormat="1" ht="20.149999999999999" customHeight="1" x14ac:dyDescent="0.25">
      <c r="A34" s="53" t="s">
        <v>4</v>
      </c>
      <c r="B34" s="139" t="s">
        <v>268</v>
      </c>
      <c r="C34" s="139" t="s">
        <v>268</v>
      </c>
      <c r="D34" s="99">
        <f>100000*D23/(AVERAGE(C8:D8)*24*Calculation_HIDE!D$71)</f>
        <v>27.857677483016687</v>
      </c>
      <c r="E34" s="99">
        <f>100000*E23/(AVERAGE(D8:E8)*24*Calculation_HIDE!E$71)</f>
        <v>19.17630606859586</v>
      </c>
      <c r="F34" s="99">
        <f>100000*F23/(AVERAGE(E8:F8)*24*Calculation_HIDE!F$71)</f>
        <v>39.14069376597714</v>
      </c>
      <c r="G34" s="99">
        <f>100000*G23/(AVERAGE(F8:G8)*24*Calculation_HIDE!G$71)</f>
        <v>35.881803498025022</v>
      </c>
      <c r="H34" s="99">
        <f>100000*H23/(AVERAGE(G8:H8)*24*Calculation_HIDE!H$71)</f>
        <v>18.209532429659166</v>
      </c>
      <c r="I34" s="99">
        <f>100000*I23/(AVERAGE(H8:I8)*24*Calculation_HIDE!I$71)</f>
        <v>21.906593061365019</v>
      </c>
      <c r="J34" s="99">
        <f>100000*J23/(AVERAGE(I8:J8)*24*Calculation_HIDE!J$71)</f>
        <v>29.255563133589263</v>
      </c>
      <c r="K34" s="99">
        <f>100000*K23/(AVERAGE(J8:K8)*24*Calculation_HIDE!K$71)</f>
        <v>29.164288245780742</v>
      </c>
      <c r="L34" s="99">
        <f>100000*L23/(AVERAGE(K8:L8)*24*Calculation_HIDE!L$71)</f>
        <v>25.300494213311161</v>
      </c>
      <c r="M34" s="99">
        <f>100000*M23/(AVERAGE(L8:M8)*24*Calculation_HIDE!M$71)</f>
        <v>17.907438480383078</v>
      </c>
      <c r="N34" s="99">
        <f>100000*N23/(AVERAGE(M8:N8)*24*Calculation_HIDE!N$71)</f>
        <v>39.307584419528865</v>
      </c>
      <c r="O34" s="99">
        <f>100000*O23/(AVERAGE(N8:O8)*24*Calculation_HIDE!O$71)</f>
        <v>40.875056079013468</v>
      </c>
      <c r="P34" s="99">
        <f>100000*P23/(AVERAGE(O8:P8)*24*Calculation_HIDE!P$71)</f>
        <v>18.250406689328365</v>
      </c>
      <c r="Q34" s="99">
        <f>100000*Q23/(AVERAGE(P8:Q8)*24*Calculation_HIDE!Q$71)</f>
        <v>16.135301119722524</v>
      </c>
      <c r="R34" s="99">
        <f>100000*R23/(AVERAGE(Q8:R8)*24*Calculation_HIDE!R$71)</f>
        <v>31.180949096078429</v>
      </c>
      <c r="S34" s="99">
        <f>100000*S23/(AVERAGE(R8:S8)*24*Calculation_HIDE!S$71)</f>
        <v>39.125547133770318</v>
      </c>
      <c r="T34" s="99">
        <f>100000*T23/(AVERAGE(S8:T8)*24*Calculation_HIDE!T$71)</f>
        <v>24.896006566223232</v>
      </c>
      <c r="U34" s="99">
        <f>100000*U23/(AVERAGE(T8:U8)*24*Calculation_HIDE!U$71)</f>
        <v>19.539882494559549</v>
      </c>
      <c r="V34" s="99">
        <f>100000*V23/(AVERAGE(U8:V8)*24*Calculation_HIDE!V$71)</f>
        <v>33.309985208907356</v>
      </c>
      <c r="W34" s="99">
        <f>100000*W23/(AVERAGE(V8:W8)*24*Calculation_HIDE!W$71)</f>
        <v>28.905326720317987</v>
      </c>
      <c r="X34" s="99">
        <f>100000*X23/(AVERAGE(W8:X8)*24*Calculation_HIDE!X$71)</f>
        <v>18.943817121483882</v>
      </c>
      <c r="Y34" s="99">
        <f>100000*Y23/(AVERAGE(X8:Y8)*24*Calculation_HIDE!Y$71)</f>
        <v>20.504640973290005</v>
      </c>
      <c r="Z34" s="99">
        <f>100000*Z23/(AVERAGE(Y8:Z8)*24*Calculation_HIDE!Z$71)</f>
        <v>26.101992766800933</v>
      </c>
      <c r="AA34" s="99">
        <f>100000*AA23/(AVERAGE(Z8:AA8)*24*Calculation_HIDE!AA$71)</f>
        <v>31.489371231251926</v>
      </c>
      <c r="AB34" s="99">
        <f>100000*AB23/(AVERAGE(AA8:AB8)*24*Calculation_HIDE!AB$71)</f>
        <v>23.7395231622206</v>
      </c>
      <c r="AC34" s="99">
        <f>100000*AC23/(AVERAGE(AB8:AC8)*24*Calculation_HIDE!AC$71)</f>
        <v>20.209255904107803</v>
      </c>
      <c r="AD34" s="99">
        <f>100000*AD23/(AVERAGE(AC8:AD8)*24*Calculation_HIDE!AD$71)</f>
        <v>32.38691373200249</v>
      </c>
      <c r="AE34" s="99">
        <f>100000*AE23/(AVERAGE(AD8:AE8)*24*Calculation_HIDE!AE$71)</f>
        <v>33.74105911834549</v>
      </c>
      <c r="AF34" s="99">
        <f>100000*AF23/(AVERAGE(AE8:AF8)*24*Calculation_HIDE!AF$71)</f>
        <v>19.320128785813807</v>
      </c>
      <c r="AG34" s="99">
        <f>100000*AG23/(AVERAGE(AF8:AG8)*24*Calculation_HIDE!AG$71)</f>
        <v>19.480512458174211</v>
      </c>
      <c r="AH34" s="99">
        <f>100000*AH23/(AVERAGE(AG8:AH8)*24*Calculation_HIDE!AH$71)</f>
        <v>34.019394679602627</v>
      </c>
      <c r="AI34" s="99">
        <f>100000*AI23/(AVERAGE(AH8:AI8)*24*Calculation_HIDE!AI$71)</f>
        <v>33.840713806240608</v>
      </c>
      <c r="AJ34" s="99">
        <f>100000*AJ23/(AVERAGE(AI8:AJ8)*24*Calculation_HIDE!AJ$71)</f>
        <v>20.295216920837163</v>
      </c>
      <c r="AK34" s="99">
        <f>100000*AK23/(AVERAGE(AJ8:AK8)*24*Calculation_HIDE!AK$71)</f>
        <v>21.960446650561938</v>
      </c>
      <c r="AL34" s="99">
        <f>100000*AL23/(AVERAGE(AK8:AL8)*24*Calculation_HIDE!AL$71)</f>
        <v>29.426462123120853</v>
      </c>
      <c r="AM34" s="99">
        <f>100000*AM23/(AVERAGE(AL8:AM8)*24*Calculation_HIDE!AM$71)</f>
        <v>41.085542766449528</v>
      </c>
      <c r="AN34" s="99">
        <f>100000*AN23/(AVERAGE(AM8:AN8)*24*Calculation_HIDE!AN$71)</f>
        <v>19.287104948303405</v>
      </c>
      <c r="AO34" s="99">
        <f>100000*AO23/(AVERAGE(AN8:AO8)*24*Calculation_HIDE!AO$71)</f>
        <v>20.996361765312894</v>
      </c>
      <c r="AP34" s="99">
        <f>100000*AP23/(AVERAGE(AO8:AP8)*24*Calculation_HIDE!AP$71)</f>
        <v>26.435520362208106</v>
      </c>
      <c r="AQ34" s="99">
        <v>32.01</v>
      </c>
      <c r="AR34" s="99">
        <v>17.309999999999999</v>
      </c>
      <c r="AS34" s="99">
        <v>12.54</v>
      </c>
    </row>
    <row r="35" spans="1:45" s="53" customFormat="1" ht="20.149999999999999" customHeight="1" x14ac:dyDescent="0.25">
      <c r="A35" s="53" t="s">
        <v>23</v>
      </c>
      <c r="B35" s="139" t="s">
        <v>268</v>
      </c>
      <c r="C35" s="139" t="s">
        <v>268</v>
      </c>
      <c r="D35" s="99">
        <f>IFERROR(100000*D24/(AVERAGE(C9:D9)*24*Calculation_HIDE!D$71),"-")</f>
        <v>34.938307306728355</v>
      </c>
      <c r="E35" s="99">
        <f>IFERROR(100000*E24/(AVERAGE(D9:E9)*24*Calculation_HIDE!E$71),"-")</f>
        <v>29.159515636918382</v>
      </c>
      <c r="F35" s="99">
        <f>IFERROR(100000*F24/(AVERAGE(E9:F9)*24*Calculation_HIDE!F$71),"-")</f>
        <v>49.780701754385966</v>
      </c>
      <c r="G35" s="99">
        <f>IFERROR(100000*G24/(AVERAGE(F9:G9)*24*Calculation_HIDE!G$71),"-")</f>
        <v>35.179294389820704</v>
      </c>
      <c r="H35" s="99">
        <f>IFERROR(100000*H24/(AVERAGE(G9:H9)*24*Calculation_HIDE!H$71),"-")</f>
        <v>26.686909581646425</v>
      </c>
      <c r="I35" s="99">
        <f>IFERROR(100000*I24/(AVERAGE(H9:I9)*24*Calculation_HIDE!I$71),"-")</f>
        <v>30.406178489702516</v>
      </c>
      <c r="J35" s="99">
        <f>IFERROR(100000*J24/(AVERAGE(I9:J9)*24*Calculation_HIDE!J$71),"-")</f>
        <v>37.082856598016782</v>
      </c>
      <c r="K35" s="99">
        <f>IFERROR(100000*K24/(AVERAGE(J9:K9)*24*Calculation_HIDE!K$71),"-")</f>
        <v>38.654970760233915</v>
      </c>
      <c r="L35" s="99">
        <f>IFERROR(100000*L24/(AVERAGE(K9:L9)*24*Calculation_HIDE!L$71),"-")</f>
        <v>31.897050318102956</v>
      </c>
      <c r="M35" s="99">
        <f>IFERROR(100000*M24/(AVERAGE(L9:M9)*24*Calculation_HIDE!M$71),"-")</f>
        <v>24.096586575133486</v>
      </c>
      <c r="N35" s="99">
        <f>IFERROR(100000*N24/(AVERAGE(M9:N9)*24*Calculation_HIDE!N$71),"-")</f>
        <v>46.400648360030509</v>
      </c>
      <c r="O35" s="99">
        <f>IFERROR(100000*O24/(AVERAGE(N9:O9)*24*Calculation_HIDE!O$71),"-")</f>
        <v>48.298265995439088</v>
      </c>
      <c r="P35" s="99">
        <f>IFERROR(100000*P24/(AVERAGE(O9:P9)*24*Calculation_HIDE!P$71),"-")</f>
        <v>25.521307507626233</v>
      </c>
      <c r="Q35" s="99">
        <f>IFERROR(100000*Q24/(AVERAGE(P9:Q9)*24*Calculation_HIDE!Q$71),"-")</f>
        <v>20.635742427747363</v>
      </c>
      <c r="R35" s="99">
        <f>IFERROR(100000*R24/(AVERAGE(Q9:R9)*24*Calculation_HIDE!R$71),"-")</f>
        <v>38.384500427769396</v>
      </c>
      <c r="S35" s="99">
        <f>IFERROR(100000*S24/(AVERAGE(R9:S9)*24*Calculation_HIDE!S$71),"-")</f>
        <v>36.73617730025321</v>
      </c>
      <c r="T35" s="99">
        <f>IFERROR(100000*T24/(AVERAGE(S9:T9)*24*Calculation_HIDE!T$71),"-")</f>
        <v>30.610569041313639</v>
      </c>
      <c r="U35" s="99">
        <f>IFERROR(100000*U24/(AVERAGE(T9:U9)*24*Calculation_HIDE!U$71),"-")</f>
        <v>24.439841728455228</v>
      </c>
      <c r="V35" s="99">
        <f>IFERROR(100000*V24/(AVERAGE(U9:V9)*24*Calculation_HIDE!V$71),"-")</f>
        <v>38.579172516757367</v>
      </c>
      <c r="W35" s="99">
        <f>IFERROR(100000*W24/(AVERAGE(V9:W9)*24*Calculation_HIDE!W$71),"-")</f>
        <v>34.688101245879928</v>
      </c>
      <c r="X35" s="99">
        <f>IFERROR(100000*X24/(AVERAGE(W9:X9)*24*Calculation_HIDE!X$71),"-")</f>
        <v>28.46967846967847</v>
      </c>
      <c r="Y35" s="99">
        <f>IFERROR(100000*Y24/(AVERAGE(X9:Y9)*24*Calculation_HIDE!Y$71),"-")</f>
        <v>28.746477455716587</v>
      </c>
      <c r="Z35" s="99">
        <f>IFERROR(100000*Z24/(AVERAGE(Y9:Z9)*24*Calculation_HIDE!Z$71),"-")</f>
        <v>34.498289049919492</v>
      </c>
      <c r="AA35" s="99">
        <f>IFERROR(100000*AA24/(AVERAGE(Z9:AA9)*24*Calculation_HIDE!AA$71),"-")</f>
        <v>40.864197530864196</v>
      </c>
      <c r="AB35" s="99">
        <f>IFERROR(100000*AB24/(AVERAGE(AA9:AB9)*24*Calculation_HIDE!AB$71),"-")</f>
        <v>32.67704517704518</v>
      </c>
      <c r="AC35" s="99">
        <f>IFERROR(100000*AC24/(AVERAGE(AB9:AC9)*24*Calculation_HIDE!AC$71),"-")</f>
        <v>27.313436802381204</v>
      </c>
      <c r="AD35" s="99">
        <f>IFERROR(100000*AD24/(AVERAGE(AC9:AD9)*24*Calculation_HIDE!AD$71),"-")</f>
        <v>38.722826086956523</v>
      </c>
      <c r="AE35" s="99">
        <f>IFERROR(100000*AE24/(AVERAGE(AD9:AE9)*24*Calculation_HIDE!AE$71),"-")</f>
        <v>68.79788154688552</v>
      </c>
      <c r="AF35" s="99">
        <f>IFERROR(100000*AF24/(AVERAGE(AE9:AF9)*24*Calculation_HIDE!AF$71),"-")</f>
        <v>53.192340977020073</v>
      </c>
      <c r="AG35" s="99">
        <f>IFERROR(100000*AG24/(AVERAGE(AF9:AG9)*24*Calculation_HIDE!AG$71),"-")</f>
        <v>32.359444797201704</v>
      </c>
      <c r="AH35" s="99">
        <f>IFERROR(100000*AH24/(AVERAGE(AG9:AH9)*24*Calculation_HIDE!AH$71),"-")</f>
        <v>33.628926985101003</v>
      </c>
      <c r="AI35" s="99">
        <f>IFERROR(100000*AI24/(AVERAGE(AH9:AI9)*24*Calculation_HIDE!AI$71),"-")</f>
        <v>55.060423175032852</v>
      </c>
      <c r="AJ35" s="99">
        <f>IFERROR(100000*AJ24/(AVERAGE(AI9:AJ9)*24*Calculation_HIDE!AJ$71),"-")</f>
        <v>38.705391208020671</v>
      </c>
      <c r="AK35" s="99">
        <f>IFERROR(100000*AK24/(AVERAGE(AJ9:AK9)*24*Calculation_HIDE!AK$71),"-")</f>
        <v>35.961602230672227</v>
      </c>
      <c r="AL35" s="99">
        <f>IFERROR(100000*AL24/(AVERAGE(AK9:AL9)*24*Calculation_HIDE!AL$71),"-")</f>
        <v>49.85943327951901</v>
      </c>
      <c r="AM35" s="99">
        <f>IFERROR(100000*AM24/(AVERAGE(AL9:AM9)*24*Calculation_HIDE!AM$71),"-")</f>
        <v>60.716482945509284</v>
      </c>
      <c r="AN35" s="99">
        <f>IFERROR(100000*AN24/(AVERAGE(AM9:AN9)*24*Calculation_HIDE!AN$71),"-")</f>
        <v>32.926860850926992</v>
      </c>
      <c r="AO35" s="99">
        <f>IFERROR(100000*AO24/(AVERAGE(AN9:AO9)*24*Calculation_HIDE!AO$71),"-")</f>
        <v>33.898182011816559</v>
      </c>
      <c r="AP35" s="99">
        <f>IFERROR(100000*AP24/(AVERAGE(AO9:AP9)*24*Calculation_HIDE!AP$71),"-")</f>
        <v>49.548810880981598</v>
      </c>
      <c r="AQ35" s="99">
        <v>50.55</v>
      </c>
      <c r="AR35" s="99">
        <v>28.24</v>
      </c>
      <c r="AS35" s="99">
        <v>22.54</v>
      </c>
    </row>
    <row r="36" spans="1:45" s="53" customFormat="1" ht="20.149999999999999" customHeight="1" x14ac:dyDescent="0.25">
      <c r="A36" s="108" t="s">
        <v>27</v>
      </c>
      <c r="B36" s="139" t="s">
        <v>268</v>
      </c>
      <c r="C36" s="139" t="s">
        <v>268</v>
      </c>
      <c r="D36" s="99">
        <f>100000*D27/(AVERAGE(C12:D13)*2*24*Calculation_HIDE!D$71)</f>
        <v>33.600924326422614</v>
      </c>
      <c r="E36" s="99">
        <f>100000*E27/(AVERAGE(D12:E13)*2*24*Calculation_HIDE!E$71)</f>
        <v>34.979596463608821</v>
      </c>
      <c r="F36" s="99">
        <f>100000*F27/(AVERAGE(E12:F13)*2*24*Calculation_HIDE!F$71)</f>
        <v>58.022847589449647</v>
      </c>
      <c r="G36" s="99">
        <f>100000*G27/(AVERAGE(F12:G13)*2*24*Calculation_HIDE!G$71)</f>
        <v>52.554880193299425</v>
      </c>
      <c r="H36" s="99">
        <f>100000*H27/(AVERAGE(G12:H13)*2*24*Calculation_HIDE!H$71)</f>
        <v>21.749741296854367</v>
      </c>
      <c r="I36" s="99">
        <f>100000*I27/(AVERAGE(H12:I13)*2*24*Calculation_HIDE!I$71)</f>
        <v>28.797312367375053</v>
      </c>
      <c r="J36" s="99">
        <f>100000*J27/(AVERAGE(I12:J13)*2*24*Calculation_HIDE!J$71)</f>
        <v>44.979128637144584</v>
      </c>
      <c r="K36" s="99">
        <f>100000*K27/(AVERAGE(J12:K13)*2*24*Calculation_HIDE!K$71)</f>
        <v>35.433376234522541</v>
      </c>
      <c r="L36" s="99">
        <f>100000*L27/(AVERAGE(K12:L13)*2*24*Calculation_HIDE!L$71)</f>
        <v>28.115561564292857</v>
      </c>
      <c r="M36" s="99">
        <f>100000*M27/(AVERAGE(L12:M13)*2*24*Calculation_HIDE!M$71)</f>
        <v>20.777325624328448</v>
      </c>
      <c r="N36" s="99">
        <f>100000*N27/(AVERAGE(M12:N13)*2*24*Calculation_HIDE!N$71)</f>
        <v>48.516234571695527</v>
      </c>
      <c r="O36" s="99">
        <f>100000*O27/(AVERAGE(N12:O13)*2*24*Calculation_HIDE!O$71)</f>
        <v>63.561652316058172</v>
      </c>
      <c r="P36" s="99">
        <f>100000*P27/(AVERAGE(O12:P13)*2*24*Calculation_HIDE!P$71)</f>
        <v>31.694999392641417</v>
      </c>
      <c r="Q36" s="99">
        <f>100000*Q27/(AVERAGE(P12:Q13)*2*24*Calculation_HIDE!Q$71)</f>
        <v>21.963536728965806</v>
      </c>
      <c r="R36" s="99">
        <f>100000*R27/(AVERAGE(Q12:R13)*2*24*Calculation_HIDE!R$71)</f>
        <v>48.021644851314612</v>
      </c>
      <c r="S36" s="99">
        <f>100000*S27/(AVERAGE(R12:S13)*2*24*Calculation_HIDE!S$71)</f>
        <v>56.322254479455701</v>
      </c>
      <c r="T36" s="99">
        <f>100000*T27/(AVERAGE(S12:T13)*2*24*Calculation_HIDE!T$71)</f>
        <v>39.987396777544333</v>
      </c>
      <c r="U36" s="99">
        <f>100000*U27/(AVERAGE(T12:U13)*2*24*Calculation_HIDE!U$71)</f>
        <v>28.142518351946489</v>
      </c>
      <c r="V36" s="99">
        <f>100000*V27/(AVERAGE(U12:V13)*2*24*Calculation_HIDE!V$71)</f>
        <v>48.004283490455293</v>
      </c>
      <c r="W36" s="99">
        <f>100000*W27/(AVERAGE(V12:W13)*2*24*Calculation_HIDE!W$71)</f>
        <v>55.277401388108267</v>
      </c>
      <c r="X36" s="99">
        <f>100000*X27/(AVERAGE(W12:X13)*2*24*Calculation_HIDE!X$71)</f>
        <v>24.998110935239541</v>
      </c>
      <c r="Y36" s="99">
        <f>100000*Y27/(AVERAGE(X12:Y13)*2*24*Calculation_HIDE!Y$71)</f>
        <v>29.695640133912072</v>
      </c>
      <c r="Z36" s="99">
        <f>100000*Z27/(AVERAGE(Y12:Z13)*2*24*Calculation_HIDE!Z$71)</f>
        <v>31.02951783198327</v>
      </c>
      <c r="AA36" s="99">
        <f>100000*AA27/(AVERAGE(Z12:AA13)*2*24*Calculation_HIDE!AA$71)</f>
        <v>47.087825138110503</v>
      </c>
      <c r="AB36" s="99">
        <f>100000*AB27/(AVERAGE(AA12:AB13)*2*24*Calculation_HIDE!AB$71)</f>
        <v>22.288424704971277</v>
      </c>
      <c r="AC36" s="99">
        <f>100000*AC27/(AVERAGE(AB12:AC13)*2*24*Calculation_HIDE!AC$71)</f>
        <v>31.892421196614137</v>
      </c>
      <c r="AD36" s="99">
        <f>100000*AD27/(AVERAGE(AC12:AD13)*2*24*Calculation_HIDE!AD$71)</f>
        <v>48.632276759965919</v>
      </c>
      <c r="AE36" s="99">
        <f>100000*AE27/(AVERAGE(AD12:AE13)*2*24*Calculation_HIDE!AE$71)</f>
        <v>39.178179218098897</v>
      </c>
      <c r="AF36" s="99">
        <f>100000*AF27/(AVERAGE(AE12:AF13)*2*24*Calculation_HIDE!AF$71)</f>
        <v>24.178786833386951</v>
      </c>
      <c r="AG36" s="99">
        <f>100000*AG27/(AVERAGE(AF12:AG13)*2*24*Calculation_HIDE!AG$71)</f>
        <v>22.922481682713141</v>
      </c>
      <c r="AH36" s="99">
        <f>100000*AH27/(AVERAGE(AG12:AH13)*2*24*Calculation_HIDE!AH$71)</f>
        <v>51.75568796144308</v>
      </c>
      <c r="AI36" s="99">
        <f>100000*AI27/(AVERAGE(AH12:AI13)*2*24*Calculation_HIDE!AI$71)</f>
        <v>47.150588278257061</v>
      </c>
      <c r="AJ36" s="99">
        <f>100000*AJ27/(AVERAGE(AI12:AJ13)*2*24*Calculation_HIDE!AJ$71)</f>
        <v>21.271192022149087</v>
      </c>
      <c r="AK36" s="99">
        <f>100000*AK27/(AVERAGE(AJ12:AK13)*2*24*Calculation_HIDE!AK$71)</f>
        <v>35.550080676962502</v>
      </c>
      <c r="AL36" s="99">
        <f>100000*AL27/(AVERAGE(AK12:AL13)*2*24*Calculation_HIDE!AL$71)</f>
        <v>43.140525516472358</v>
      </c>
      <c r="AM36" s="99">
        <f>100000*AM27/(AVERAGE(AL12:AM13)*2*24*Calculation_HIDE!AM$71)</f>
        <v>60.627427961949891</v>
      </c>
      <c r="AN36" s="99">
        <f>100000*AN27/(AVERAGE(AM12:AN13)*2*24*Calculation_HIDE!AN$71)</f>
        <v>28.003169616597582</v>
      </c>
      <c r="AO36" s="99">
        <f>100000*AO27/(AVERAGE(AN12:AO13)*2*24*Calculation_HIDE!AO$71)</f>
        <v>29.08475239077109</v>
      </c>
      <c r="AP36" s="99">
        <f>100000*AP27/(AVERAGE(AO12:AP13)*2*24*Calculation_HIDE!AP$71)</f>
        <v>52.908624641260651</v>
      </c>
      <c r="AQ36" s="99">
        <v>39.22</v>
      </c>
      <c r="AR36" s="99">
        <v>24.66</v>
      </c>
      <c r="AS36" s="99">
        <v>15.72</v>
      </c>
    </row>
    <row r="37" spans="1:45" s="53" customFormat="1" ht="20.149999999999999" customHeight="1" x14ac:dyDescent="0.25">
      <c r="A37" s="108" t="s">
        <v>9</v>
      </c>
      <c r="B37" s="139" t="s">
        <v>268</v>
      </c>
      <c r="C37" s="139" t="s">
        <v>268</v>
      </c>
      <c r="D37" s="99">
        <f>100000*D28/(AVERAGE(C14:D14)*24*Calculation_HIDE!D$71)</f>
        <v>52.209167900657263</v>
      </c>
      <c r="E37" s="99">
        <f>100000*E28/(AVERAGE(D14:E14)*24*Calculation_HIDE!E$71)</f>
        <v>53.781702898550719</v>
      </c>
      <c r="F37" s="99">
        <f>100000*F28/(AVERAGE(E14:F14)*24*Calculation_HIDE!F$71)</f>
        <v>55.391741186144515</v>
      </c>
      <c r="G37" s="99">
        <f>100000*G28/(AVERAGE(F14:G14)*24*Calculation_HIDE!G$71)</f>
        <v>56.698920085698028</v>
      </c>
      <c r="H37" s="99">
        <f>100000*H28/(AVERAGE(G14:H14)*24*Calculation_HIDE!H$71)</f>
        <v>54.036081463160272</v>
      </c>
      <c r="I37" s="99">
        <f>100000*I28/(AVERAGE(H14:I14)*24*Calculation_HIDE!I$71)</f>
        <v>54.150656495870486</v>
      </c>
      <c r="J37" s="99">
        <f>100000*J28/(AVERAGE(I14:J14)*24*Calculation_HIDE!J$71)</f>
        <v>54.824976497384753</v>
      </c>
      <c r="K37" s="99">
        <f>100000*K28/(AVERAGE(J14:K14)*24*Calculation_HIDE!K$71)</f>
        <v>58.006417388219745</v>
      </c>
      <c r="L37" s="99">
        <f>100000*L28/(AVERAGE(K14:L14)*24*Calculation_HIDE!L$71)</f>
        <v>55.526698805871625</v>
      </c>
      <c r="M37" s="99">
        <f>100000*M28/(AVERAGE(L14:M14)*24*Calculation_HIDE!M$71)</f>
        <v>54.035238515312706</v>
      </c>
      <c r="N37" s="99">
        <f>100000*N28/(AVERAGE(M14:N14)*24*Calculation_HIDE!N$71)</f>
        <v>55.696350862113384</v>
      </c>
      <c r="O37" s="99">
        <f>100000*O28/(AVERAGE(N14:O14)*24*Calculation_HIDE!O$71)</f>
        <v>54.310116038511097</v>
      </c>
      <c r="P37" s="99">
        <f>100000*P28/(AVERAGE(O14:P14)*24*Calculation_HIDE!P$71)</f>
        <v>51.691553238875521</v>
      </c>
      <c r="Q37" s="99">
        <f>100000*Q28/(AVERAGE(P14:Q14)*24*Calculation_HIDE!Q$71)</f>
        <v>51.293203866561512</v>
      </c>
      <c r="R37" s="99">
        <f>100000*R28/(AVERAGE(Q14:R14)*24*Calculation_HIDE!R$71)</f>
        <v>52.196431441289583</v>
      </c>
      <c r="S37" s="99">
        <f>100000*S28/(AVERAGE(R14:S14)*24*Calculation_HIDE!S$71)</f>
        <v>50.331750989362952</v>
      </c>
      <c r="T37" s="99">
        <f>100000*T28/(AVERAGE(S14:T14)*24*Calculation_HIDE!T$71)</f>
        <v>50.207679366107975</v>
      </c>
      <c r="U37" s="99">
        <f>100000*U28/(AVERAGE(T14:U14)*24*Calculation_HIDE!U$71)</f>
        <v>48.719783923047501</v>
      </c>
      <c r="V37" s="99">
        <f>100000*V28/(AVERAGE(U14:V14)*24*Calculation_HIDE!V$71)</f>
        <v>48.377180360219612</v>
      </c>
      <c r="W37" s="99">
        <f>100000*W28/(AVERAGE(V14:W14)*24*Calculation_HIDE!W$71)</f>
        <v>50.459583684031365</v>
      </c>
      <c r="X37" s="99">
        <f>100000*X28/(AVERAGE(W14:X14)*24*Calculation_HIDE!X$71)</f>
        <v>48.168828792915441</v>
      </c>
      <c r="Y37" s="99">
        <f>100000*Y28/(AVERAGE(X14:Y14)*24*Calculation_HIDE!Y$71)</f>
        <v>47.32601033790678</v>
      </c>
      <c r="Z37" s="99">
        <f>100000*Z28/(AVERAGE(Y14:Z14)*24*Calculation_HIDE!Z$71)</f>
        <v>46.97951355277403</v>
      </c>
      <c r="AA37" s="99">
        <f>100000*AA28/(AVERAGE(Z14:AA14)*24*Calculation_HIDE!AA$71)</f>
        <v>45.083850218240293</v>
      </c>
      <c r="AB37" s="99">
        <f>100000*AB28/(AVERAGE(AA14:AB14)*24*Calculation_HIDE!AB$71)</f>
        <v>43.854531034018216</v>
      </c>
      <c r="AC37" s="99">
        <f>100000*AC28/(AVERAGE(AB14:AC14)*24*Calculation_HIDE!AC$71)</f>
        <v>43.311380871767341</v>
      </c>
      <c r="AD37" s="99">
        <f>100000*AD28/(AVERAGE(AC14:AD14)*24*Calculation_HIDE!AD$71)</f>
        <v>43.295740759508874</v>
      </c>
      <c r="AE37" s="99">
        <f>100000*AE28/(AVERAGE(AD14:AE14)*24*Calculation_HIDE!AE$71)</f>
        <v>42.377826054290296</v>
      </c>
      <c r="AF37" s="99">
        <f>100000*AF28/(AVERAGE(AE14:AF14)*24*Calculation_HIDE!AF$71)</f>
        <v>41.661687182142906</v>
      </c>
      <c r="AG37" s="99">
        <f>100000*AG28/(AVERAGE(AF14:AG14)*24*Calculation_HIDE!AG$71)</f>
        <v>41.07202720925055</v>
      </c>
      <c r="AH37" s="99">
        <f>100000*AH28/(AVERAGE(AG14:AH14)*24*Calculation_HIDE!AH$71)</f>
        <v>41.247932912535624</v>
      </c>
      <c r="AI37" s="99">
        <f>100000*AI28/(AVERAGE(AH14:AI14)*24*Calculation_HIDE!AI$71)</f>
        <v>41.940784215943893</v>
      </c>
      <c r="AJ37" s="99">
        <f>100000*AJ28/(AVERAGE(AI14:AJ14)*24*Calculation_HIDE!AJ$71)</f>
        <v>39.171944920261858</v>
      </c>
      <c r="AK37" s="99">
        <f>100000*AK28/(AVERAGE(AJ14:AK14)*24*Calculation_HIDE!AK$71)</f>
        <v>39.860232364397817</v>
      </c>
      <c r="AL37" s="99">
        <f>100000*AL28/(AVERAGE(AK14:AL14)*24*Calculation_HIDE!AL$71)</f>
        <v>41.509836959648958</v>
      </c>
      <c r="AM37" s="99">
        <f>100000*AM28/(AVERAGE(AL14:AM14)*24*Calculation_HIDE!AM$71)</f>
        <v>40.148081965792997</v>
      </c>
      <c r="AN37" s="99">
        <f>100000*AN28/(AVERAGE(AM14:AN14)*24*Calculation_HIDE!AN$71)</f>
        <v>39.25888830083548</v>
      </c>
      <c r="AO37" s="99">
        <f>100000*AO28/(AVERAGE(AN14:AO14)*24*Calculation_HIDE!AO$71)</f>
        <v>39.324697223285476</v>
      </c>
      <c r="AP37" s="99">
        <f>100000*AP28/(AVERAGE(AO14:AP14)*24*Calculation_HIDE!AP$71)</f>
        <v>41.146298506193133</v>
      </c>
      <c r="AQ37" s="99">
        <v>39.520000000000003</v>
      </c>
      <c r="AR37" s="99">
        <v>36.76</v>
      </c>
      <c r="AS37" s="99">
        <v>36.24</v>
      </c>
    </row>
    <row r="38" spans="1:45" s="53" customFormat="1" ht="20.149999999999999" customHeight="1" x14ac:dyDescent="0.25">
      <c r="A38" s="140" t="s">
        <v>10</v>
      </c>
      <c r="B38" s="162" t="s">
        <v>268</v>
      </c>
      <c r="C38" s="162" t="s">
        <v>268</v>
      </c>
      <c r="D38" s="142">
        <f>100000*D29/(AVERAGE(C15:D15)*24*Calculation_HIDE!D$71)</f>
        <v>44.382425334806285</v>
      </c>
      <c r="E38" s="142">
        <f>100000*E29/(AVERAGE(D15:E15)*24*Calculation_HIDE!E$71)</f>
        <v>43.900007668123614</v>
      </c>
      <c r="F38" s="142">
        <f>100000*F29/(AVERAGE(E15:F15)*24*Calculation_HIDE!F$71)</f>
        <v>42.462234491220002</v>
      </c>
      <c r="G38" s="142">
        <f>100000*G29/(AVERAGE(F15:G15)*24*Calculation_HIDE!G$71)</f>
        <v>44.382425334806285</v>
      </c>
      <c r="H38" s="142">
        <f>100000*H29/(AVERAGE(G15:H15)*24*Calculation_HIDE!H$71)</f>
        <v>42.15361358218501</v>
      </c>
      <c r="I38" s="142">
        <f>100000*I29/(AVERAGE(H15:I15)*24*Calculation_HIDE!I$71)</f>
        <v>45.673261252971393</v>
      </c>
      <c r="J38" s="142">
        <f>100000*J29/(AVERAGE(I15:J15)*24*Calculation_HIDE!J$71)</f>
        <v>46.34422206885975</v>
      </c>
      <c r="K38" s="142">
        <f>100000*K29/(AVERAGE(J15:K15)*24*Calculation_HIDE!K$71)</f>
        <v>36.696205407861861</v>
      </c>
      <c r="L38" s="142">
        <f>100000*L29/(AVERAGE(K15:L15)*24*Calculation_HIDE!L$71)</f>
        <v>56.081388198176526</v>
      </c>
      <c r="M38" s="142">
        <f>100000*M29/(AVERAGE(L15:M15)*24*Calculation_HIDE!M$71)</f>
        <v>55.075108431185875</v>
      </c>
      <c r="N38" s="142">
        <f>100000*N29/(AVERAGE(M15:N15)*24*Calculation_HIDE!N$71)</f>
        <v>49.322966254099235</v>
      </c>
      <c r="O38" s="142">
        <f>100000*O29/(AVERAGE(N15:O15)*24*Calculation_HIDE!O$71)</f>
        <v>46.972154636388218</v>
      </c>
      <c r="P38" s="142">
        <f>100000*P29/(AVERAGE(O15:P15)*24*Calculation_HIDE!P$71)</f>
        <v>49.530761209593337</v>
      </c>
      <c r="Q38" s="142">
        <f>100000*Q29/(AVERAGE(P15:Q15)*24*Calculation_HIDE!Q$71)</f>
        <v>50.248598328572946</v>
      </c>
      <c r="R38" s="142">
        <f>100000*R29/(AVERAGE(Q15:R15)*24*Calculation_HIDE!R$71)</f>
        <v>37.686448746429711</v>
      </c>
      <c r="S38" s="142">
        <f>100000*S29/(AVERAGE(R15:S15)*24*Calculation_HIDE!S$71)</f>
        <v>51.770748851040828</v>
      </c>
      <c r="T38" s="142">
        <f>100000*T29/(AVERAGE(S15:T15)*24*Calculation_HIDE!T$71)</f>
        <v>44.049624341595148</v>
      </c>
      <c r="U38" s="142">
        <f>100000*U29/(AVERAGE(T15:U15)*24*Calculation_HIDE!U$71)</f>
        <v>38.612080820903422</v>
      </c>
      <c r="V38" s="142">
        <f>100000*V29/(AVERAGE(U15:V15)*24*Calculation_HIDE!V$71)</f>
        <v>39.973219911783232</v>
      </c>
      <c r="W38" s="142">
        <f>100000*W29/(AVERAGE(V15:W15)*24*Calculation_HIDE!W$71)</f>
        <v>45.529587783108916</v>
      </c>
      <c r="X38" s="142">
        <f>100000*X29/(AVERAGE(W15:X15)*24*Calculation_HIDE!X$71)</f>
        <v>52.797776935707972</v>
      </c>
      <c r="Y38" s="142">
        <f>100000*Y29/(AVERAGE(X15:Y15)*24*Calculation_HIDE!Y$71)</f>
        <v>48.100949525237382</v>
      </c>
      <c r="Z38" s="142">
        <f>100000*Z29/(AVERAGE(Y15:Z15)*24*Calculation_HIDE!Z$71)</f>
        <v>55.409795102448768</v>
      </c>
      <c r="AA38" s="142">
        <f>100000*AA29/(AVERAGE(Z15:AA15)*24*Calculation_HIDE!AA$71)</f>
        <v>59.897828863346113</v>
      </c>
      <c r="AB38" s="142">
        <f>100000*AB29/(AVERAGE(AA15:AB15)*24*Calculation_HIDE!AB$71)</f>
        <v>54.881899709485914</v>
      </c>
      <c r="AC38" s="142">
        <f>100000*AC29/(AVERAGE(AB15:AC15)*24*Calculation_HIDE!AC$71)</f>
        <v>58.595702148925547</v>
      </c>
      <c r="AD38" s="142">
        <f>100000*AD29/(AVERAGE(AC15:AD15)*24*Calculation_HIDE!AD$71)</f>
        <v>53.160919540229884</v>
      </c>
      <c r="AE38" s="142">
        <f>100000*AE29/(AVERAGE(AD15:AE15)*24*Calculation_HIDE!AE$71)</f>
        <v>57.215836526181363</v>
      </c>
      <c r="AF38" s="142">
        <f>100000*AF29/(AVERAGE(AE15:AF15)*24*Calculation_HIDE!AF$71)</f>
        <v>61.892130857648105</v>
      </c>
      <c r="AG38" s="142">
        <f>100000*AG29/(AVERAGE(AF15:AG15)*24*Calculation_HIDE!AG$71)</f>
        <v>51.099450274862569</v>
      </c>
      <c r="AH38" s="142">
        <f>100000*AH29/(AVERAGE(AG15:AH15)*24*Calculation_HIDE!AH$71)</f>
        <v>50.912043978010992</v>
      </c>
      <c r="AI38" s="142">
        <f>100000*AI29/(AVERAGE(AH15:AI15)*24*Calculation_HIDE!AI$71)</f>
        <v>46.360153256704983</v>
      </c>
      <c r="AJ38" s="142">
        <f>100000*AJ29/(AVERAGE(AI15:AJ15)*24*Calculation_HIDE!AJ$71)</f>
        <v>38.966780346090694</v>
      </c>
      <c r="AK38" s="142">
        <f>100000*AK29/(AVERAGE(AJ15:AK15)*24*Calculation_HIDE!AK$71)</f>
        <v>44.665167416291851</v>
      </c>
      <c r="AL38" s="142">
        <f>100000*AL29/(AVERAGE(AK15:AL15)*24*Calculation_HIDE!AL$71)</f>
        <v>50.349825087456274</v>
      </c>
      <c r="AM38" s="142">
        <f>100000*AM29/(AVERAGE(AL15:AM15)*24*Calculation_HIDE!AM$71)</f>
        <v>52.482000757862828</v>
      </c>
      <c r="AN38" s="142">
        <f>100000*AN29/(AVERAGE(AM15:AN15)*24*Calculation_HIDE!AN$71)</f>
        <v>56.271314892004547</v>
      </c>
      <c r="AO38" s="142">
        <f>100000*AO29/(AVERAGE(AN15:AO15)*24*Calculation_HIDE!AO$71)</f>
        <v>51.661669165417294</v>
      </c>
      <c r="AP38" s="142">
        <f>100000*AP29/(AVERAGE(AO15:AP15)*24*Calculation_HIDE!AP$71)</f>
        <v>54.035482258870566</v>
      </c>
      <c r="AQ38" s="142">
        <v>55.04</v>
      </c>
      <c r="AR38" s="142">
        <v>60.12</v>
      </c>
      <c r="AS38" s="99">
        <v>54.6</v>
      </c>
    </row>
    <row r="39" spans="1:45" s="53" customFormat="1" ht="20.149999999999999" customHeight="1" x14ac:dyDescent="0.25">
      <c r="A39" s="108"/>
    </row>
    <row r="40" spans="1:45" s="53" customFormat="1" ht="20.149999999999999" customHeight="1" x14ac:dyDescent="0.25"/>
    <row r="41" spans="1:45" s="53" customFormat="1" ht="20.149999999999999" customHeight="1" x14ac:dyDescent="0.25">
      <c r="G41" s="97"/>
      <c r="H41" s="97"/>
      <c r="I41" s="97"/>
      <c r="J41" s="97"/>
    </row>
    <row r="42" spans="1:45" s="53" customFormat="1" ht="20.149999999999999" customHeight="1" x14ac:dyDescent="0.25">
      <c r="G42" s="97"/>
      <c r="H42" s="97"/>
      <c r="I42" s="97"/>
      <c r="J42" s="97"/>
    </row>
    <row r="43" spans="1:45" s="53" customFormat="1" ht="20.149999999999999" customHeight="1" x14ac:dyDescent="0.25">
      <c r="G43" s="97"/>
      <c r="H43" s="97"/>
      <c r="I43" s="97"/>
      <c r="J43" s="97"/>
    </row>
    <row r="44" spans="1:45" s="53" customFormat="1" ht="20.149999999999999" customHeight="1" x14ac:dyDescent="0.25">
      <c r="G44" s="97"/>
      <c r="H44" s="97"/>
      <c r="I44" s="97"/>
      <c r="J44" s="97"/>
    </row>
    <row r="45" spans="1:45" s="53" customFormat="1" ht="20.149999999999999" customHeight="1" x14ac:dyDescent="0.25">
      <c r="G45" s="97"/>
      <c r="H45" s="97"/>
      <c r="I45" s="97"/>
      <c r="J45" s="97"/>
    </row>
    <row r="46" spans="1:45" s="53" customFormat="1" ht="20.149999999999999" customHeight="1" x14ac:dyDescent="0.25">
      <c r="G46" s="97"/>
      <c r="H46" s="97"/>
      <c r="I46" s="97"/>
      <c r="J46" s="97"/>
    </row>
    <row r="47" spans="1:45" s="53" customFormat="1" ht="20.149999999999999" customHeight="1" x14ac:dyDescent="0.25">
      <c r="G47" s="97"/>
      <c r="H47" s="97"/>
      <c r="I47" s="97"/>
      <c r="J47" s="97"/>
    </row>
    <row r="48" spans="1:45" s="53" customFormat="1" ht="20.149999999999999" customHeight="1" x14ac:dyDescent="0.25"/>
    <row r="49" spans="1:1" s="53" customFormat="1" ht="20.149999999999999" customHeight="1" x14ac:dyDescent="0.25">
      <c r="A49" s="161"/>
    </row>
    <row r="50" spans="1:1" s="53" customFormat="1" ht="20.149999999999999" customHeight="1" x14ac:dyDescent="0.25">
      <c r="A50" s="161"/>
    </row>
    <row r="51" spans="1:1" s="53" customFormat="1" ht="20.149999999999999" customHeight="1" x14ac:dyDescent="0.25"/>
    <row r="52" spans="1:1" s="53" customFormat="1" ht="20.149999999999999" customHeight="1" x14ac:dyDescent="0.25"/>
    <row r="53" spans="1:1" s="53" customFormat="1" ht="20.149999999999999" customHeight="1" x14ac:dyDescent="0.25"/>
    <row r="54" spans="1:1" s="53" customFormat="1" ht="20.149999999999999" customHeight="1" x14ac:dyDescent="0.25">
      <c r="A54" s="78"/>
    </row>
  </sheetData>
  <phoneticPr fontId="17" type="noConversion"/>
  <pageMargins left="0.25" right="0.25" top="0.75" bottom="0.75" header="0.3" footer="0.3"/>
  <pageSetup paperSize="9" scale="10" orientation="landscape"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pageSetUpPr fitToPage="1"/>
  </sheetPr>
  <dimension ref="A1:S45"/>
  <sheetViews>
    <sheetView showGridLines="0" zoomScaleNormal="100" workbookViewId="0">
      <pane xSplit="1" topLeftCell="B1" activePane="topRight" state="frozen"/>
      <selection pane="topRight"/>
    </sheetView>
  </sheetViews>
  <sheetFormatPr defaultColWidth="9.1796875" defaultRowHeight="20.149999999999999" customHeight="1" x14ac:dyDescent="0.25"/>
  <cols>
    <col min="1" max="1" width="51.26953125" style="53" customWidth="1"/>
    <col min="2" max="6" width="11" style="53" customWidth="1"/>
    <col min="7" max="7" width="12" style="53" customWidth="1"/>
    <col min="8" max="8" width="11.453125" style="53" customWidth="1"/>
    <col min="9" max="9" width="12.453125" style="53" customWidth="1"/>
    <col min="10" max="10" width="12" style="53" customWidth="1"/>
    <col min="11" max="11" width="12.453125" style="53" customWidth="1"/>
    <col min="12" max="13" width="13.453125" style="53" customWidth="1"/>
    <col min="14" max="14" width="13.81640625" style="53" customWidth="1"/>
    <col min="15" max="18" width="13" style="53" customWidth="1"/>
    <col min="19" max="19" width="11.81640625" style="53" customWidth="1"/>
    <col min="20" max="16384" width="9.1796875" style="53"/>
  </cols>
  <sheetData>
    <row r="1" spans="1:19" s="32" customFormat="1" ht="45" customHeight="1" x14ac:dyDescent="0.25">
      <c r="A1" s="150" t="s">
        <v>303</v>
      </c>
    </row>
    <row r="2" spans="1:19" ht="20.149999999999999" customHeight="1" x14ac:dyDescent="0.25">
      <c r="A2" s="53" t="s">
        <v>294</v>
      </c>
    </row>
    <row r="3" spans="1:19" ht="20.149999999999999" customHeight="1" x14ac:dyDescent="0.25">
      <c r="A3" s="57" t="s">
        <v>292</v>
      </c>
    </row>
    <row r="4" spans="1:19" ht="20.149999999999999" customHeight="1" x14ac:dyDescent="0.25">
      <c r="A4" s="53" t="s">
        <v>313</v>
      </c>
    </row>
    <row r="5" spans="1:19" ht="20.149999999999999" customHeight="1" x14ac:dyDescent="0.25">
      <c r="A5" s="53" t="s">
        <v>312</v>
      </c>
    </row>
    <row r="6" spans="1:19" ht="20.149999999999999" customHeight="1" x14ac:dyDescent="0.25">
      <c r="A6" s="55" t="s">
        <v>136</v>
      </c>
    </row>
    <row r="7" spans="1:19" ht="30" customHeight="1" x14ac:dyDescent="0.25">
      <c r="A7" s="52" t="s">
        <v>283</v>
      </c>
      <c r="B7" s="166" t="s">
        <v>278</v>
      </c>
      <c r="C7" s="166" t="s">
        <v>143</v>
      </c>
      <c r="D7" s="166" t="s">
        <v>144</v>
      </c>
      <c r="E7" s="166" t="s">
        <v>145</v>
      </c>
      <c r="F7" s="166" t="s">
        <v>146</v>
      </c>
      <c r="G7" s="166" t="s">
        <v>147</v>
      </c>
      <c r="H7" s="166" t="s">
        <v>148</v>
      </c>
      <c r="I7" s="166" t="s">
        <v>149</v>
      </c>
      <c r="J7" s="166" t="s">
        <v>150</v>
      </c>
      <c r="K7" s="166" t="s">
        <v>151</v>
      </c>
      <c r="L7" s="166" t="s">
        <v>152</v>
      </c>
      <c r="M7" s="166" t="s">
        <v>139</v>
      </c>
      <c r="N7" s="166" t="s">
        <v>140</v>
      </c>
    </row>
    <row r="8" spans="1:19" ht="20.149999999999999" customHeight="1" x14ac:dyDescent="0.25">
      <c r="A8" s="112" t="s">
        <v>32</v>
      </c>
      <c r="B8" s="180">
        <v>375</v>
      </c>
      <c r="C8" s="180">
        <v>533</v>
      </c>
      <c r="D8" s="180">
        <v>538</v>
      </c>
      <c r="E8" s="180">
        <f>SUM('Wales - Qtr'!F8:F9)</f>
        <v>578.9</v>
      </c>
      <c r="F8" s="180">
        <f>SUM('Wales - Qtr'!J8:J9)</f>
        <v>643.81999999999994</v>
      </c>
      <c r="G8" s="180">
        <f>SUM('Wales - Qtr'!N8:N9)</f>
        <v>769.6099999999999</v>
      </c>
      <c r="H8" s="180">
        <f>SUM('Wales - Qtr'!R8:R9)</f>
        <v>1185.78</v>
      </c>
      <c r="I8" s="180">
        <f>SUM('Wales - Qtr'!V8:V9)</f>
        <v>1370.0900000000001</v>
      </c>
      <c r="J8" s="180">
        <f>SUM('Wales - Qtr'!Z8:Z9)</f>
        <v>1555.22</v>
      </c>
      <c r="K8" s="180">
        <f>SUM('Wales - Qtr'!AD8:AD9)</f>
        <v>1743.75</v>
      </c>
      <c r="L8" s="180">
        <f>SUM('Wales - Qtr'!AH8:AH9)</f>
        <v>1858.49</v>
      </c>
      <c r="M8" s="180">
        <f>SUM('Wales - Qtr'!AL8:AL9)</f>
        <v>1997.58</v>
      </c>
      <c r="N8" s="180">
        <f>SUM('Wales - Qtr'!AP8:AP9)</f>
        <v>2037.57</v>
      </c>
    </row>
    <row r="9" spans="1:19" ht="20.149999999999999" customHeight="1" x14ac:dyDescent="0.25">
      <c r="A9" s="108" t="s">
        <v>5</v>
      </c>
      <c r="B9" s="180">
        <v>0</v>
      </c>
      <c r="C9" s="180">
        <v>0</v>
      </c>
      <c r="D9" s="180">
        <v>0</v>
      </c>
      <c r="E9" s="180">
        <f>'Wales - Qtr'!F10</f>
        <v>0</v>
      </c>
      <c r="F9" s="180">
        <f>'Wales - Qtr'!J10</f>
        <v>0</v>
      </c>
      <c r="G9" s="180">
        <f>'Wales - Qtr'!N10</f>
        <v>0</v>
      </c>
      <c r="H9" s="180">
        <f>'Wales - Qtr'!R10</f>
        <v>0</v>
      </c>
      <c r="I9" s="180">
        <f>'Wales - Qtr'!V10</f>
        <v>0</v>
      </c>
      <c r="J9" s="180">
        <f>'Wales - Qtr'!Z10</f>
        <v>0.38</v>
      </c>
      <c r="K9" s="180">
        <f>'Wales - Qtr'!AD10</f>
        <v>0.38</v>
      </c>
      <c r="L9" s="180">
        <f>'Wales - Qtr'!AH10</f>
        <v>0.38</v>
      </c>
      <c r="M9" s="180">
        <f>'Wales - Qtr'!AL10</f>
        <v>0.38</v>
      </c>
      <c r="N9" s="180">
        <f>'Wales - Qtr'!AP10</f>
        <v>0.38</v>
      </c>
    </row>
    <row r="10" spans="1:19" ht="20.149999999999999" customHeight="1" x14ac:dyDescent="0.25">
      <c r="A10" s="108" t="s">
        <v>64</v>
      </c>
      <c r="B10" s="180">
        <v>0</v>
      </c>
      <c r="C10" s="180">
        <v>0</v>
      </c>
      <c r="D10" s="180">
        <v>3</v>
      </c>
      <c r="E10" s="180">
        <f>'Wales - Qtr'!F11</f>
        <v>62.33</v>
      </c>
      <c r="F10" s="180">
        <f>'Wales - Qtr'!J11</f>
        <v>112.86</v>
      </c>
      <c r="G10" s="180">
        <f>'Wales - Qtr'!N11</f>
        <v>155.01</v>
      </c>
      <c r="H10" s="180">
        <f>'Wales - Qtr'!R11</f>
        <v>382.76</v>
      </c>
      <c r="I10" s="180">
        <f>'Wales - Qtr'!V11</f>
        <v>682.8</v>
      </c>
      <c r="J10" s="180">
        <f>'Wales - Qtr'!Z11</f>
        <v>951.27</v>
      </c>
      <c r="K10" s="180">
        <f>'Wales - Qtr'!AD11</f>
        <v>1044.57</v>
      </c>
      <c r="L10" s="180">
        <f>'Wales - Qtr'!AH11</f>
        <v>1090.71</v>
      </c>
      <c r="M10" s="180">
        <f>'Wales - Qtr'!AL11</f>
        <v>1092.18</v>
      </c>
      <c r="N10" s="180">
        <f>'Wales - Qtr'!AP11</f>
        <v>1120.6600000000001</v>
      </c>
    </row>
    <row r="11" spans="1:19" ht="20.149999999999999" customHeight="1" x14ac:dyDescent="0.25">
      <c r="A11" s="108" t="s">
        <v>27</v>
      </c>
      <c r="B11" s="180">
        <v>147</v>
      </c>
      <c r="C11" s="180">
        <v>149</v>
      </c>
      <c r="D11" s="180">
        <v>149</v>
      </c>
      <c r="E11" s="180">
        <f>SUM('Wales - Qtr'!F12:F13)</f>
        <v>155.54000000000002</v>
      </c>
      <c r="F11" s="180">
        <f>SUM('Wales - Qtr'!J12:J13)</f>
        <v>156.13</v>
      </c>
      <c r="G11" s="180">
        <f>SUM('Wales - Qtr'!N12:N13)</f>
        <v>158.16</v>
      </c>
      <c r="H11" s="180">
        <f>SUM('Wales - Qtr'!R12:R13)</f>
        <v>159.39000000000001</v>
      </c>
      <c r="I11" s="180">
        <f>SUM('Wales - Qtr'!V12:V13)</f>
        <v>161.06</v>
      </c>
      <c r="J11" s="180">
        <f>SUM('Wales - Qtr'!Z12:Z13)</f>
        <v>161.01</v>
      </c>
      <c r="K11" s="180">
        <f>SUM('Wales - Qtr'!AD12:AD13)</f>
        <v>168.15</v>
      </c>
      <c r="L11" s="180">
        <f>SUM('Wales - Qtr'!AH12:AH13)</f>
        <v>169.53</v>
      </c>
      <c r="M11" s="180">
        <f>SUM('Wales - Qtr'!AL12:AL13)</f>
        <v>169.70000000000002</v>
      </c>
      <c r="N11" s="180">
        <f>SUM('Wales - Qtr'!AP12:AP13)</f>
        <v>167.44</v>
      </c>
    </row>
    <row r="12" spans="1:19" ht="20.149999999999999" customHeight="1" x14ac:dyDescent="0.25">
      <c r="A12" s="108" t="s">
        <v>65</v>
      </c>
      <c r="B12" s="180">
        <v>44</v>
      </c>
      <c r="C12" s="180">
        <v>45</v>
      </c>
      <c r="D12" s="180">
        <v>46</v>
      </c>
      <c r="E12" s="180">
        <f>'Wales - Qtr'!F14</f>
        <v>45.17</v>
      </c>
      <c r="F12" s="180">
        <f>'Wales - Qtr'!J14</f>
        <v>45.17</v>
      </c>
      <c r="G12" s="180">
        <f>'Wales - Qtr'!N14</f>
        <v>45.5</v>
      </c>
      <c r="H12" s="180">
        <f>'Wales - Qtr'!R14</f>
        <v>47.24</v>
      </c>
      <c r="I12" s="180">
        <f>'Wales - Qtr'!V14</f>
        <v>47.24</v>
      </c>
      <c r="J12" s="180">
        <f>'Wales - Qtr'!Z14</f>
        <v>47.3</v>
      </c>
      <c r="K12" s="180">
        <f>'Wales - Qtr'!AD14</f>
        <v>46.75</v>
      </c>
      <c r="L12" s="180">
        <f>'Wales - Qtr'!AH14</f>
        <v>46.76</v>
      </c>
      <c r="M12" s="180">
        <f>'Wales - Qtr'!AL14</f>
        <v>46.76</v>
      </c>
      <c r="N12" s="180">
        <f>'Wales - Qtr'!AP14</f>
        <v>46.76</v>
      </c>
    </row>
    <row r="13" spans="1:19" ht="20.149999999999999" customHeight="1" x14ac:dyDescent="0.25">
      <c r="A13" s="108" t="s">
        <v>10</v>
      </c>
      <c r="B13" s="180">
        <v>9</v>
      </c>
      <c r="C13" s="180">
        <v>9</v>
      </c>
      <c r="D13" s="180">
        <v>12</v>
      </c>
      <c r="E13" s="180">
        <f>'Wales - Qtr'!F15</f>
        <v>11.91</v>
      </c>
      <c r="F13" s="180">
        <f>'Wales - Qtr'!J15</f>
        <v>13.11</v>
      </c>
      <c r="G13" s="180">
        <f>'Wales - Qtr'!N15</f>
        <v>13.11</v>
      </c>
      <c r="H13" s="180">
        <f>'Wales - Qtr'!R15</f>
        <v>13.11</v>
      </c>
      <c r="I13" s="180">
        <f>'Wales - Qtr'!V15</f>
        <v>13.11</v>
      </c>
      <c r="J13" s="180">
        <f>'Wales - Qtr'!Z15</f>
        <v>12.53</v>
      </c>
      <c r="K13" s="180">
        <f>'Wales - Qtr'!AD15</f>
        <v>12.53</v>
      </c>
      <c r="L13" s="180">
        <f>'Wales - Qtr'!AH15</f>
        <v>12.53</v>
      </c>
      <c r="M13" s="180">
        <f>'Wales - Qtr'!AL15</f>
        <v>12.53</v>
      </c>
      <c r="N13" s="180">
        <f>'Wales - Qtr'!AP15</f>
        <v>12.53</v>
      </c>
    </row>
    <row r="14" spans="1:19" ht="20.149999999999999" customHeight="1" x14ac:dyDescent="0.25">
      <c r="A14" s="108" t="s">
        <v>274</v>
      </c>
      <c r="B14" s="180">
        <v>20</v>
      </c>
      <c r="C14" s="180">
        <v>37</v>
      </c>
      <c r="D14" s="180">
        <v>40</v>
      </c>
      <c r="E14" s="180">
        <f>SUM('Wales - Qtr'!F16:F19)</f>
        <v>42.88</v>
      </c>
      <c r="F14" s="180">
        <f>SUM('Wales - Qtr'!J16:J19)</f>
        <v>39.79</v>
      </c>
      <c r="G14" s="180">
        <f>SUM('Wales - Qtr'!N16:N19)</f>
        <v>40.99</v>
      </c>
      <c r="H14" s="180">
        <f>SUM('Wales - Qtr'!R16:R19)</f>
        <v>48.120000000000005</v>
      </c>
      <c r="I14" s="180">
        <f>SUM('Wales - Qtr'!V16:V19)</f>
        <v>86.7</v>
      </c>
      <c r="J14" s="180">
        <f>SUM('Wales - Qtr'!Z16:Z19)</f>
        <v>102.21000000000001</v>
      </c>
      <c r="K14" s="180">
        <f>SUM('Wales - Qtr'!AD16:AD19)</f>
        <v>157.92000000000002</v>
      </c>
      <c r="L14" s="180">
        <f>SUM('Wales - Qtr'!AH16:AH19)</f>
        <v>189.13</v>
      </c>
      <c r="M14" s="180">
        <f>SUM('Wales - Qtr'!AL16:AL19)</f>
        <v>217.91</v>
      </c>
      <c r="N14" s="180">
        <f>SUM('Wales - Qtr'!AP16:AP19)</f>
        <v>233.91</v>
      </c>
    </row>
    <row r="15" spans="1:19" s="103" customFormat="1" ht="20.149999999999999" customHeight="1" thickBot="1" x14ac:dyDescent="0.3">
      <c r="A15" s="159" t="s">
        <v>106</v>
      </c>
      <c r="B15" s="216">
        <f t="shared" ref="B15:G15" si="0">SUM(B8:B14)</f>
        <v>595</v>
      </c>
      <c r="C15" s="216">
        <f t="shared" si="0"/>
        <v>773</v>
      </c>
      <c r="D15" s="216">
        <f t="shared" si="0"/>
        <v>788</v>
      </c>
      <c r="E15" s="216">
        <f t="shared" si="0"/>
        <v>896.7299999999999</v>
      </c>
      <c r="F15" s="216">
        <f t="shared" si="0"/>
        <v>1010.8799999999999</v>
      </c>
      <c r="G15" s="216">
        <f t="shared" si="0"/>
        <v>1182.3799999999999</v>
      </c>
      <c r="H15" s="216">
        <f t="shared" ref="H15:M15" si="1">SUM(H8:H14)</f>
        <v>1836.4</v>
      </c>
      <c r="I15" s="216">
        <f t="shared" si="1"/>
        <v>2361</v>
      </c>
      <c r="J15" s="216">
        <f t="shared" si="1"/>
        <v>2829.9200000000005</v>
      </c>
      <c r="K15" s="216">
        <f t="shared" si="1"/>
        <v>3174.05</v>
      </c>
      <c r="L15" s="216">
        <f t="shared" si="1"/>
        <v>3367.5300000000007</v>
      </c>
      <c r="M15" s="216">
        <f t="shared" si="1"/>
        <v>3537.0400000000004</v>
      </c>
      <c r="N15" s="216">
        <f>SUM(N8:N14)</f>
        <v>3619.2500000000005</v>
      </c>
    </row>
    <row r="16" spans="1:19" ht="20.149999999999999" customHeight="1" thickTop="1" x14ac:dyDescent="0.25">
      <c r="A16" s="113"/>
      <c r="B16" s="192"/>
      <c r="C16" s="199"/>
      <c r="D16" s="192"/>
      <c r="E16" s="180"/>
      <c r="F16" s="180"/>
      <c r="G16" s="180"/>
      <c r="H16" s="180"/>
      <c r="I16" s="180"/>
      <c r="J16" s="180"/>
      <c r="K16" s="180"/>
      <c r="L16" s="180"/>
      <c r="M16" s="180"/>
      <c r="N16" s="180"/>
      <c r="O16" s="54"/>
      <c r="P16" s="54"/>
      <c r="Q16" s="54"/>
      <c r="R16" s="54"/>
      <c r="S16" s="54"/>
    </row>
    <row r="17" spans="1:14" ht="30" customHeight="1" x14ac:dyDescent="0.25">
      <c r="A17" s="86" t="s">
        <v>284</v>
      </c>
      <c r="B17" s="211" t="s">
        <v>278</v>
      </c>
      <c r="C17" s="211" t="s">
        <v>143</v>
      </c>
      <c r="D17" s="211" t="s">
        <v>144</v>
      </c>
      <c r="E17" s="211" t="s">
        <v>145</v>
      </c>
      <c r="F17" s="211" t="s">
        <v>146</v>
      </c>
      <c r="G17" s="211" t="s">
        <v>147</v>
      </c>
      <c r="H17" s="211" t="s">
        <v>148</v>
      </c>
      <c r="I17" s="211" t="s">
        <v>149</v>
      </c>
      <c r="J17" s="211" t="s">
        <v>150</v>
      </c>
      <c r="K17" s="211" t="s">
        <v>151</v>
      </c>
      <c r="L17" s="211" t="s">
        <v>152</v>
      </c>
      <c r="M17" s="211" t="s">
        <v>139</v>
      </c>
      <c r="N17" s="211" t="s">
        <v>140</v>
      </c>
    </row>
    <row r="18" spans="1:14" ht="20.149999999999999" customHeight="1" x14ac:dyDescent="0.25">
      <c r="A18" s="112" t="s">
        <v>32</v>
      </c>
      <c r="B18" s="180">
        <v>989</v>
      </c>
      <c r="C18" s="180">
        <v>905</v>
      </c>
      <c r="D18" s="180">
        <v>986</v>
      </c>
      <c r="E18" s="180">
        <f>SUM('Wales - Qtr'!C23:F24)</f>
        <v>1458.1</v>
      </c>
      <c r="F18" s="180">
        <f>SUM('Wales - Qtr'!G23:J24)</f>
        <v>1446.5100000000002</v>
      </c>
      <c r="G18" s="180">
        <f>SUM('Wales - Qtr'!K23:N24)</f>
        <v>1668.9999999999995</v>
      </c>
      <c r="H18" s="180">
        <f>SUM('Wales - Qtr'!O23:R24)</f>
        <v>2290.7799999999997</v>
      </c>
      <c r="I18" s="180">
        <f>SUM('Wales - Qtr'!S23:V24)</f>
        <v>3560.7400000000002</v>
      </c>
      <c r="J18" s="180">
        <f>SUM('Wales - Qtr'!W23:Z24)</f>
        <v>3429.58</v>
      </c>
      <c r="K18" s="180">
        <f>SUM('Wales - Qtr'!AA23:AD24)</f>
        <v>4850.71</v>
      </c>
      <c r="L18" s="180">
        <f>SUM('Wales - Qtr'!AE23:AH24)</f>
        <v>4807.0499999999993</v>
      </c>
      <c r="M18" s="180">
        <f>SUM('Wales - Qtr'!AI23:AL24)</f>
        <v>5088.1000000000004</v>
      </c>
      <c r="N18" s="180">
        <f>SUM('Wales - Qtr'!AM23:AP24)</f>
        <v>5981.52</v>
      </c>
    </row>
    <row r="19" spans="1:14" ht="20.149999999999999" customHeight="1" x14ac:dyDescent="0.25">
      <c r="A19" s="108" t="s">
        <v>5</v>
      </c>
      <c r="B19" s="180">
        <v>0</v>
      </c>
      <c r="C19" s="180">
        <v>0</v>
      </c>
      <c r="D19" s="180">
        <v>0</v>
      </c>
      <c r="E19" s="180">
        <f>SUM('Wales - Qtr'!C25:F25)</f>
        <v>0</v>
      </c>
      <c r="F19" s="180">
        <f>SUM('Wales - Qtr'!G25:J25)</f>
        <v>0</v>
      </c>
      <c r="G19" s="180">
        <f>SUM('Wales - Qtr'!K25:N25)</f>
        <v>0</v>
      </c>
      <c r="H19" s="180">
        <f>SUM('Wales - Qtr'!O25:R25)</f>
        <v>0</v>
      </c>
      <c r="I19" s="180">
        <f>SUM('Wales - Qtr'!S25:V25)</f>
        <v>0</v>
      </c>
      <c r="J19" s="180">
        <f>SUM('Wales - Qtr'!W25:Z25)</f>
        <v>0</v>
      </c>
      <c r="K19" s="180">
        <f>SUM('Wales - Qtr'!AA25:AD25)</f>
        <v>0</v>
      </c>
      <c r="L19" s="180">
        <f>SUM('Wales - Qtr'!AE25:AH25)</f>
        <v>0</v>
      </c>
      <c r="M19" s="180">
        <f>SUM('Wales - Qtr'!AI25:AL25)</f>
        <v>0</v>
      </c>
      <c r="N19" s="180">
        <f>SUM('Wales - Qtr'!AM25:AP25)</f>
        <v>0</v>
      </c>
    </row>
    <row r="20" spans="1:14" ht="20.149999999999999" customHeight="1" x14ac:dyDescent="0.25">
      <c r="A20" s="108" t="s">
        <v>64</v>
      </c>
      <c r="B20" s="180">
        <v>0</v>
      </c>
      <c r="C20" s="180">
        <v>0</v>
      </c>
      <c r="D20" s="180">
        <v>1</v>
      </c>
      <c r="E20" s="180">
        <f>SUM('Wales - Qtr'!C26:F26)</f>
        <v>12.14</v>
      </c>
      <c r="F20" s="180">
        <f>SUM('Wales - Qtr'!G26:J26)</f>
        <v>86.92</v>
      </c>
      <c r="G20" s="180">
        <f>SUM('Wales - Qtr'!K26:N26)</f>
        <v>118.69</v>
      </c>
      <c r="H20" s="180">
        <f>SUM('Wales - Qtr'!O26:R26)</f>
        <v>234.91000000000003</v>
      </c>
      <c r="I20" s="180">
        <f>SUM('Wales - Qtr'!S26:V26)</f>
        <v>531.45000000000005</v>
      </c>
      <c r="J20" s="180">
        <f>SUM('Wales - Qtr'!W26:Z26)</f>
        <v>805.74</v>
      </c>
      <c r="K20" s="180">
        <f>SUM('Wales - Qtr'!AA26:AD26)</f>
        <v>914.39</v>
      </c>
      <c r="L20" s="180">
        <f>SUM('Wales - Qtr'!AE26:AH26)</f>
        <v>1038.97</v>
      </c>
      <c r="M20" s="180">
        <f>SUM('Wales - Qtr'!AI26:AL26)</f>
        <v>1049.1099999999999</v>
      </c>
      <c r="N20" s="180">
        <f>SUM('Wales - Qtr'!AM26:AP26)</f>
        <v>1062.76</v>
      </c>
    </row>
    <row r="21" spans="1:14" ht="20.149999999999999" customHeight="1" x14ac:dyDescent="0.25">
      <c r="A21" s="108" t="s">
        <v>27</v>
      </c>
      <c r="B21" s="180">
        <v>334</v>
      </c>
      <c r="C21" s="180">
        <v>266</v>
      </c>
      <c r="D21" s="180">
        <v>213</v>
      </c>
      <c r="E21" s="180">
        <f>SUM('Wales - Qtr'!C27:F27)</f>
        <v>269.77</v>
      </c>
      <c r="F21" s="180">
        <f>SUM('Wales - Qtr'!G27:J27)</f>
        <v>347.85</v>
      </c>
      <c r="G21" s="180">
        <f>SUM('Wales - Qtr'!K27:N27)</f>
        <v>228.51</v>
      </c>
      <c r="H21" s="180">
        <f>SUM('Wales - Qtr'!O27:R27)</f>
        <v>277.49</v>
      </c>
      <c r="I21" s="180">
        <f>SUM('Wales - Qtr'!S27:V27)</f>
        <v>351.64</v>
      </c>
      <c r="J21" s="180">
        <f>SUM('Wales - Qtr'!W27:Z27)</f>
        <v>338.96</v>
      </c>
      <c r="K21" s="180">
        <f>SUM('Wales - Qtr'!AA27:AD27)</f>
        <v>370.94</v>
      </c>
      <c r="L21" s="180">
        <f>SUM('Wales - Qtr'!AE27:AH27)</f>
        <v>288.90999999999997</v>
      </c>
      <c r="M21" s="180">
        <f>SUM('Wales - Qtr'!AI27:AL27)</f>
        <v>357.44</v>
      </c>
      <c r="N21" s="180">
        <f>SUM('Wales - Qtr'!AM27:AP27)</f>
        <v>375.28</v>
      </c>
    </row>
    <row r="22" spans="1:14" ht="20.149999999999999" customHeight="1" x14ac:dyDescent="0.25">
      <c r="A22" s="108" t="s">
        <v>65</v>
      </c>
      <c r="B22" s="180">
        <v>221</v>
      </c>
      <c r="C22" s="180">
        <v>234</v>
      </c>
      <c r="D22" s="180">
        <v>223</v>
      </c>
      <c r="E22" s="180">
        <f>SUM('Wales - Qtr'!C28:F28)</f>
        <v>220.01000000000002</v>
      </c>
      <c r="F22" s="180">
        <f>SUM('Wales - Qtr'!G28:J28)</f>
        <v>214.97</v>
      </c>
      <c r="G22" s="180">
        <f>SUM('Wales - Qtr'!K28:N28)</f>
        <v>200.39</v>
      </c>
      <c r="H22" s="180">
        <f>SUM('Wales - Qtr'!O28:R28)</f>
        <v>193.43</v>
      </c>
      <c r="I22" s="180">
        <f>SUM('Wales - Qtr'!S28:V28)</f>
        <v>179.21</v>
      </c>
      <c r="J22" s="180">
        <f>SUM('Wales - Qtr'!W28:Z28)</f>
        <v>155.45999999999998</v>
      </c>
      <c r="K22" s="180">
        <f>SUM('Wales - Qtr'!AA28:AD28)</f>
        <v>141.61000000000001</v>
      </c>
      <c r="L22" s="180">
        <f>SUM('Wales - Qtr'!AE28:AH28)</f>
        <v>126.32</v>
      </c>
      <c r="M22" s="180">
        <f>SUM('Wales - Qtr'!AI28:AL28)</f>
        <v>112.58000000000001</v>
      </c>
      <c r="N22" s="180">
        <f>SUM('Wales - Qtr'!AM28:AP28)</f>
        <v>116.83</v>
      </c>
    </row>
    <row r="23" spans="1:14" ht="20.149999999999999" customHeight="1" x14ac:dyDescent="0.25">
      <c r="A23" s="108" t="s">
        <v>10</v>
      </c>
      <c r="B23" s="180">
        <v>5</v>
      </c>
      <c r="C23" s="180">
        <v>7</v>
      </c>
      <c r="D23" s="180">
        <v>13</v>
      </c>
      <c r="E23" s="180">
        <f>SUM('Wales - Qtr'!C29:F29)</f>
        <v>38.08</v>
      </c>
      <c r="F23" s="180">
        <f>SUM('Wales - Qtr'!G29:J29)</f>
        <v>38.28</v>
      </c>
      <c r="G23" s="180">
        <f>SUM('Wales - Qtr'!K29:N29)</f>
        <v>44.99</v>
      </c>
      <c r="H23" s="180">
        <f>SUM('Wales - Qtr'!O29:R29)</f>
        <v>43.960000000000008</v>
      </c>
      <c r="I23" s="180">
        <f>SUM('Wales - Qtr'!S29:V29)</f>
        <v>52.07</v>
      </c>
      <c r="J23" s="180">
        <f>SUM('Wales - Qtr'!W29:Z29)</f>
        <v>45.79</v>
      </c>
      <c r="K23" s="180">
        <f>SUM('Wales - Qtr'!AA29:AD29)</f>
        <v>44.64</v>
      </c>
      <c r="L23" s="180">
        <f>SUM('Wales - Qtr'!AE29:AH29)</f>
        <v>44.17</v>
      </c>
      <c r="M23" s="180">
        <f>SUM('Wales - Qtr'!AI29:AL29)</f>
        <v>48.650000000000006</v>
      </c>
      <c r="N23" s="180">
        <f>SUM('Wales - Qtr'!AM29:AP29)</f>
        <v>47.669999999999995</v>
      </c>
    </row>
    <row r="24" spans="1:14" ht="20.149999999999999" customHeight="1" x14ac:dyDescent="0.25">
      <c r="A24" s="108" t="s">
        <v>298</v>
      </c>
      <c r="B24" s="180">
        <v>162</v>
      </c>
      <c r="C24" s="180">
        <v>349</v>
      </c>
      <c r="D24" s="180">
        <v>296</v>
      </c>
      <c r="E24" s="180">
        <f>SUM('Wales - Qtr'!C30:F30)</f>
        <v>371.43</v>
      </c>
      <c r="F24" s="180">
        <f>SUM('Wales - Qtr'!G30:J30)</f>
        <v>355.66</v>
      </c>
      <c r="G24" s="180">
        <f>SUM('Wales - Qtr'!K30:N30)</f>
        <v>377.62</v>
      </c>
      <c r="H24" s="180">
        <f>SUM('Wales - Qtr'!O30:R30)</f>
        <v>339.23</v>
      </c>
      <c r="I24" s="180">
        <f>SUM('Wales - Qtr'!S30:V30)</f>
        <v>523.46</v>
      </c>
      <c r="J24" s="180">
        <f>SUM('Wales - Qtr'!W30:Z30)</f>
        <v>527.57999999999993</v>
      </c>
      <c r="K24" s="180">
        <f>SUM('Wales - Qtr'!AA30:AD30)</f>
        <v>751.79</v>
      </c>
      <c r="L24" s="180">
        <f>SUM('Wales - Qtr'!AE30:AH30)</f>
        <v>967.7299999999999</v>
      </c>
      <c r="M24" s="180">
        <f>SUM('Wales - Qtr'!AI30:AL30)</f>
        <v>972.46</v>
      </c>
      <c r="N24" s="180">
        <f>SUM('Wales - Qtr'!AM30:AP30)</f>
        <v>1233.1600000000001</v>
      </c>
    </row>
    <row r="25" spans="1:14" s="103" customFormat="1" ht="20.149999999999999" customHeight="1" thickBot="1" x14ac:dyDescent="0.3">
      <c r="A25" s="48" t="s">
        <v>106</v>
      </c>
      <c r="B25" s="212">
        <f t="shared" ref="B25:G25" si="2">SUM(B18:B24)</f>
        <v>1711</v>
      </c>
      <c r="C25" s="216">
        <f t="shared" si="2"/>
        <v>1761</v>
      </c>
      <c r="D25" s="216">
        <f t="shared" si="2"/>
        <v>1732</v>
      </c>
      <c r="E25" s="216">
        <f t="shared" si="2"/>
        <v>2369.5299999999997</v>
      </c>
      <c r="F25" s="216">
        <f t="shared" si="2"/>
        <v>2490.19</v>
      </c>
      <c r="G25" s="216">
        <f t="shared" si="2"/>
        <v>2639.1999999999994</v>
      </c>
      <c r="H25" s="216">
        <f t="shared" ref="H25:M25" si="3">SUM(H18:H24)</f>
        <v>3379.7999999999993</v>
      </c>
      <c r="I25" s="216">
        <f t="shared" si="3"/>
        <v>5198.5700000000006</v>
      </c>
      <c r="J25" s="216">
        <f t="shared" si="3"/>
        <v>5303.11</v>
      </c>
      <c r="K25" s="216">
        <f t="shared" si="3"/>
        <v>7074.08</v>
      </c>
      <c r="L25" s="216">
        <f t="shared" si="3"/>
        <v>7273.1499999999987</v>
      </c>
      <c r="M25" s="216">
        <f t="shared" si="3"/>
        <v>7628.3399999999992</v>
      </c>
      <c r="N25" s="216">
        <f>SUM(N18:N24)</f>
        <v>8817.2200000000012</v>
      </c>
    </row>
    <row r="26" spans="1:14" ht="20.149999999999999" customHeight="1" thickTop="1" x14ac:dyDescent="0.25"/>
    <row r="27" spans="1:14" ht="30" customHeight="1" x14ac:dyDescent="0.25">
      <c r="A27" s="86" t="s">
        <v>302</v>
      </c>
      <c r="B27" s="166" t="s">
        <v>278</v>
      </c>
      <c r="C27" s="166" t="s">
        <v>143</v>
      </c>
      <c r="D27" s="166" t="s">
        <v>144</v>
      </c>
      <c r="E27" s="166" t="s">
        <v>145</v>
      </c>
      <c r="F27" s="166" t="s">
        <v>146</v>
      </c>
      <c r="G27" s="166" t="s">
        <v>147</v>
      </c>
      <c r="H27" s="166" t="s">
        <v>148</v>
      </c>
      <c r="I27" s="166" t="s">
        <v>149</v>
      </c>
      <c r="J27" s="166" t="s">
        <v>150</v>
      </c>
      <c r="K27" s="166" t="s">
        <v>151</v>
      </c>
      <c r="L27" s="166" t="s">
        <v>152</v>
      </c>
      <c r="M27" s="166" t="s">
        <v>139</v>
      </c>
      <c r="N27" s="166" t="s">
        <v>140</v>
      </c>
    </row>
    <row r="28" spans="1:14" ht="20.149999999999999" customHeight="1" x14ac:dyDescent="0.25">
      <c r="A28" s="108" t="s">
        <v>32</v>
      </c>
      <c r="B28" s="139" t="s">
        <v>268</v>
      </c>
      <c r="C28" s="99">
        <f>100000*C18/(AVERAGE(B8:C8)*24*Calculation_HIDE!H$67)</f>
        <v>22.755617242974676</v>
      </c>
      <c r="D28" s="99">
        <f>100000*D18/(AVERAGE(C8:D8)*24*Calculation_HIDE!I$67)</f>
        <v>21.019062114952526</v>
      </c>
      <c r="E28" s="99">
        <f>100000*E18/(AVERAGE(D8:E8)*24*Calculation_HIDE!J$67)</f>
        <v>29.805671356343041</v>
      </c>
      <c r="F28" s="99">
        <f>100000*F18/(AVERAGE(E8:F8)*24*Calculation_HIDE!K$67)</f>
        <v>26.935937327938937</v>
      </c>
      <c r="G28" s="99">
        <f>100000*G18/(AVERAGE(F8:G8)*24*Calculation_HIDE!L$67)</f>
        <v>26.959257148249453</v>
      </c>
      <c r="H28" s="99">
        <f>100000*H18/(AVERAGE(G8:H8)*24*Calculation_HIDE!M$67)</f>
        <v>26.747049561473226</v>
      </c>
      <c r="I28" s="99">
        <f>100000*I18/(AVERAGE(H8:I8)*24*Calculation_HIDE!N$67)</f>
        <v>31.807343014298201</v>
      </c>
      <c r="J28" s="99">
        <f>100000*J18/(AVERAGE(I8:J8)*24*Calculation_HIDE!O$67)</f>
        <v>26.693573098434996</v>
      </c>
      <c r="K28" s="99">
        <f>100000*K18/(AVERAGE(J8:K8)*24*Calculation_HIDE!P$67)</f>
        <v>33.57011541571098</v>
      </c>
      <c r="L28" s="99">
        <f>100000*L18/(AVERAGE(K8:L8)*24*Calculation_HIDE!Q$67)</f>
        <v>30.46715377098694</v>
      </c>
      <c r="M28" s="99">
        <f>100000*M18/(AVERAGE(L8:M8)*24*Calculation_HIDE!R$67)</f>
        <v>30.125663348089297</v>
      </c>
      <c r="N28" s="99">
        <f>100000*N18/(AVERAGE(M8:N8)*24*Calculation_HIDE!S$67)</f>
        <v>33.751225315193018</v>
      </c>
    </row>
    <row r="29" spans="1:14" ht="20.149999999999999" customHeight="1" x14ac:dyDescent="0.25">
      <c r="A29" s="108" t="s">
        <v>27</v>
      </c>
      <c r="B29" s="139" t="s">
        <v>268</v>
      </c>
      <c r="C29" s="99">
        <f>100000*C21/(AVERAGE(B11:C11)*24*Calculation_HIDE!H$67)</f>
        <v>20.517092434900654</v>
      </c>
      <c r="D29" s="99">
        <f>100000*D21/(AVERAGE(C11:D11)*24*Calculation_HIDE!I$67)</f>
        <v>16.318837914866233</v>
      </c>
      <c r="E29" s="99">
        <f>100000*E21/(AVERAGE(D11:E11)*24*Calculation_HIDE!J$67)</f>
        <v>20.224379129478304</v>
      </c>
      <c r="F29" s="99">
        <f>100000*F21/(AVERAGE(E11:F11)*24*Calculation_HIDE!K$67)</f>
        <v>25.411755918802307</v>
      </c>
      <c r="G29" s="99">
        <f>100000*G21/(AVERAGE(F11:G11)*24*Calculation_HIDE!L$67)</f>
        <v>16.599711373798826</v>
      </c>
      <c r="H29" s="99">
        <f>100000*H21/(AVERAGE(G11:H11)*24*Calculation_HIDE!M$67)</f>
        <v>19.950836491430895</v>
      </c>
      <c r="I29" s="99">
        <f>100000*I21/(AVERAGE(H11:I11)*24*Calculation_HIDE!N$67)</f>
        <v>25.053239202006878</v>
      </c>
      <c r="J29" s="99">
        <f>100000*J21/(AVERAGE(I11:J11)*24*Calculation_HIDE!O$67)</f>
        <v>23.962705275748416</v>
      </c>
      <c r="K29" s="99">
        <f>100000*K21/(AVERAGE(J11:K11)*24*Calculation_HIDE!P$67)</f>
        <v>25.728976095787758</v>
      </c>
      <c r="L29" s="99">
        <f>100000*L21/(AVERAGE(K11:L11)*24*Calculation_HIDE!Q$67)</f>
        <v>19.533637530979586</v>
      </c>
      <c r="M29" s="99">
        <f>100000*M21/(AVERAGE(L11:M11)*24*Calculation_HIDE!R$67)</f>
        <v>24.056629996189326</v>
      </c>
      <c r="N29" s="99">
        <f>100000*N21/(AVERAGE(M11:N11)*24*Calculation_HIDE!S$67)</f>
        <v>25.34444620575109</v>
      </c>
    </row>
    <row r="30" spans="1:14" ht="20.149999999999999" customHeight="1" x14ac:dyDescent="0.25">
      <c r="A30" s="108" t="s">
        <v>9</v>
      </c>
      <c r="B30" s="139" t="s">
        <v>268</v>
      </c>
      <c r="C30" s="99">
        <f>100000*C22/(AVERAGE(B12:C12)*24*Calculation_HIDE!H$67)</f>
        <v>60.027705094659076</v>
      </c>
      <c r="D30" s="99">
        <f>100000*D22/(AVERAGE(C12:D12)*24*Calculation_HIDE!I$67)</f>
        <v>55.948617592453211</v>
      </c>
      <c r="E30" s="99">
        <f>100000*E22/(AVERAGE(D12:E12)*24*Calculation_HIDE!J$67)</f>
        <v>55.095528800379455</v>
      </c>
      <c r="F30" s="99">
        <f>100000*F22/(AVERAGE(E12:F12)*24*Calculation_HIDE!K$67)</f>
        <v>54.179555639432174</v>
      </c>
      <c r="G30" s="99">
        <f>100000*G22/(AVERAGE(F12:G12)*24*Calculation_HIDE!L$67)</f>
        <v>50.45896277987363</v>
      </c>
      <c r="H30" s="99">
        <f>100000*H22/(AVERAGE(G12:H12)*24*Calculation_HIDE!M$67)</f>
        <v>47.619258633406304</v>
      </c>
      <c r="I30" s="99">
        <f>100000*I22/(AVERAGE(H12:I12)*24*Calculation_HIDE!N$67)</f>
        <v>43.306017267310807</v>
      </c>
      <c r="J30" s="99">
        <f>100000*J22/(AVERAGE(I12:J12)*24*Calculation_HIDE!O$67)</f>
        <v>37.440421899077613</v>
      </c>
      <c r="K30" s="99">
        <f>100000*K22/(AVERAGE(J12:K12)*24*Calculation_HIDE!P$67)</f>
        <v>34.376448940255727</v>
      </c>
      <c r="L30" s="99">
        <f>100000*L22/(AVERAGE(K12:L12)*24*Calculation_HIDE!Q$67)</f>
        <v>30.841816541976076</v>
      </c>
      <c r="M30" s="99">
        <f>100000*M22/(AVERAGE(L12:M12)*24*Calculation_HIDE!R$67)</f>
        <v>27.484170602044451</v>
      </c>
      <c r="N30" s="99">
        <f>100000*N22/(AVERAGE(M12:N12)*24*Calculation_HIDE!S$67)</f>
        <v>28.443795469170947</v>
      </c>
    </row>
    <row r="31" spans="1:14" ht="20.149999999999999" customHeight="1" thickBot="1" x14ac:dyDescent="0.3">
      <c r="A31" s="163" t="s">
        <v>10</v>
      </c>
      <c r="B31" s="164" t="s">
        <v>268</v>
      </c>
      <c r="C31" s="160">
        <f>100000*C23/(AVERAGE(B13:C13)*24*Calculation_HIDE!H$67)</f>
        <v>8.8787417554540848</v>
      </c>
      <c r="D31" s="160">
        <f>100000*D23/(AVERAGE(C13:D13)*24*Calculation_HIDE!I$67)</f>
        <v>14.133507284192216</v>
      </c>
      <c r="E31" s="160">
        <f>100000*E23/(AVERAGE(D13:E13)*24*Calculation_HIDE!J$67)</f>
        <v>36.361622446426765</v>
      </c>
      <c r="F31" s="160">
        <f>100000*F23/(AVERAGE(E13:F13)*24*Calculation_HIDE!K$67)</f>
        <v>34.835519562492081</v>
      </c>
      <c r="G31" s="160">
        <f>100000*G23/(AVERAGE(F13:G13)*24*Calculation_HIDE!L$67)</f>
        <v>39.175017153763903</v>
      </c>
      <c r="H31" s="160">
        <f>100000*H23/(AVERAGE(G13:H13)*24*Calculation_HIDE!M$67)</f>
        <v>38.278145234040046</v>
      </c>
      <c r="I31" s="160">
        <f>100000*I23/(AVERAGE(H13:I13)*24*Calculation_HIDE!N$67)</f>
        <v>45.339923165069713</v>
      </c>
      <c r="J31" s="160">
        <f>100000*J23/(AVERAGE(I13:J13)*24*Calculation_HIDE!O$67)</f>
        <v>40.662145611507519</v>
      </c>
      <c r="K31" s="160">
        <f>100000*K23/(AVERAGE(J13:K13)*24*Calculation_HIDE!P$67)</f>
        <v>40.669516448195566</v>
      </c>
      <c r="L31" s="160">
        <f>100000*L23/(AVERAGE(K13:L13)*24*Calculation_HIDE!Q$67)</f>
        <v>40.241320374480246</v>
      </c>
      <c r="M31" s="160">
        <f>100000*M23/(AVERAGE(L13:M13)*24*Calculation_HIDE!R$67)</f>
        <v>44.322848906915652</v>
      </c>
      <c r="N31" s="160">
        <f>100000*N23/(AVERAGE(M13:N13)*24*Calculation_HIDE!S$67)</f>
        <v>43.311353298531607</v>
      </c>
    </row>
    <row r="32" spans="1:14" ht="20.149999999999999" customHeight="1" thickTop="1" x14ac:dyDescent="0.25">
      <c r="A32" s="108"/>
    </row>
    <row r="40" spans="1:17" ht="20.149999999999999" customHeight="1" x14ac:dyDescent="0.25">
      <c r="A40" s="161"/>
      <c r="Q40" s="97"/>
    </row>
    <row r="45" spans="1:17" ht="20.149999999999999" customHeight="1" x14ac:dyDescent="0.25">
      <c r="A45" s="78"/>
    </row>
  </sheetData>
  <pageMargins left="0.70866141732283472" right="0.70866141732283472" top="0.74803149606299213" bottom="0.74803149606299213" header="0.31496062992125984" footer="0.31496062992125984"/>
  <pageSetup paperSize="9" scale="10" orientation="landscape" r:id="rId1"/>
  <ignoredErrors>
    <ignoredError sqref="J16:L16 M16 N16 O16:P16 Q16 R16 S16" formulaRange="1"/>
  </ignoredErrors>
  <tableParts count="3">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pageSetUpPr fitToPage="1"/>
  </sheetPr>
  <dimension ref="A1:AS54"/>
  <sheetViews>
    <sheetView showGridLines="0" zoomScaleNormal="100" workbookViewId="0">
      <pane xSplit="1" topLeftCell="AQ1" activePane="topRight" state="frozen"/>
      <selection pane="topRight"/>
    </sheetView>
  </sheetViews>
  <sheetFormatPr defaultColWidth="9.1796875" defaultRowHeight="20.149999999999999" customHeight="1" x14ac:dyDescent="0.25"/>
  <cols>
    <col min="1" max="1" width="46.54296875" style="155" customWidth="1"/>
    <col min="2" max="45" width="15.54296875" style="155" customWidth="1"/>
    <col min="46" max="16384" width="9.1796875" style="155"/>
  </cols>
  <sheetData>
    <row r="1" spans="1:45" ht="45" customHeight="1" x14ac:dyDescent="0.25">
      <c r="A1" s="150" t="s">
        <v>300</v>
      </c>
      <c r="B1" s="217"/>
      <c r="C1" s="217"/>
      <c r="D1" s="217"/>
      <c r="E1" s="217"/>
    </row>
    <row r="2" spans="1:45" ht="20.149999999999999" customHeight="1" x14ac:dyDescent="0.25">
      <c r="A2" s="53" t="s">
        <v>294</v>
      </c>
      <c r="B2" s="217"/>
      <c r="C2" s="217"/>
      <c r="D2" s="217"/>
      <c r="E2" s="217"/>
    </row>
    <row r="3" spans="1:45" ht="20.149999999999999" customHeight="1" x14ac:dyDescent="0.25">
      <c r="A3" s="57" t="s">
        <v>292</v>
      </c>
      <c r="B3" s="217"/>
      <c r="C3" s="217"/>
      <c r="D3" s="217"/>
      <c r="E3" s="217"/>
    </row>
    <row r="4" spans="1:45" ht="20.149999999999999" customHeight="1" x14ac:dyDescent="0.25">
      <c r="A4" s="53" t="s">
        <v>313</v>
      </c>
      <c r="B4" s="217"/>
      <c r="C4" s="217"/>
      <c r="D4" s="217"/>
      <c r="E4" s="217"/>
      <c r="AP4" s="218"/>
    </row>
    <row r="5" spans="1:45" ht="20.149999999999999" customHeight="1" x14ac:dyDescent="0.25">
      <c r="A5" s="53" t="s">
        <v>312</v>
      </c>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c r="AH5" s="219"/>
      <c r="AI5" s="219"/>
      <c r="AJ5" s="219"/>
      <c r="AK5" s="219"/>
      <c r="AL5" s="219"/>
      <c r="AM5" s="219"/>
      <c r="AN5" s="219"/>
      <c r="AO5" s="219"/>
      <c r="AP5" s="219"/>
      <c r="AQ5" s="219"/>
      <c r="AR5" s="219"/>
    </row>
    <row r="6" spans="1:45" ht="20.149999999999999" customHeight="1" x14ac:dyDescent="0.25">
      <c r="A6" s="55" t="s">
        <v>136</v>
      </c>
      <c r="B6" s="220"/>
      <c r="C6" s="220"/>
      <c r="D6" s="220"/>
      <c r="E6" s="220"/>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0"/>
      <c r="AH6" s="220"/>
      <c r="AI6" s="220"/>
      <c r="AJ6" s="220"/>
      <c r="AK6" s="220"/>
      <c r="AL6" s="220"/>
      <c r="AM6" s="220"/>
      <c r="AN6" s="220"/>
      <c r="AO6" s="220"/>
      <c r="AP6" s="220"/>
      <c r="AQ6" s="220"/>
      <c r="AR6" s="220"/>
    </row>
    <row r="7" spans="1:45" ht="45" customHeight="1" x14ac:dyDescent="0.25">
      <c r="A7" s="221" t="s">
        <v>315</v>
      </c>
      <c r="B7" s="64" t="s">
        <v>156</v>
      </c>
      <c r="C7" s="64" t="s">
        <v>157</v>
      </c>
      <c r="D7" s="64" t="s">
        <v>158</v>
      </c>
      <c r="E7" s="64" t="s">
        <v>159</v>
      </c>
      <c r="F7" s="64" t="s">
        <v>160</v>
      </c>
      <c r="G7" s="64" t="s">
        <v>161</v>
      </c>
      <c r="H7" s="64" t="s">
        <v>162</v>
      </c>
      <c r="I7" s="64" t="s">
        <v>163</v>
      </c>
      <c r="J7" s="64" t="s">
        <v>164</v>
      </c>
      <c r="K7" s="64" t="s">
        <v>165</v>
      </c>
      <c r="L7" s="64" t="s">
        <v>166</v>
      </c>
      <c r="M7" s="64" t="s">
        <v>167</v>
      </c>
      <c r="N7" s="64" t="s">
        <v>168</v>
      </c>
      <c r="O7" s="64" t="s">
        <v>169</v>
      </c>
      <c r="P7" s="64" t="s">
        <v>170</v>
      </c>
      <c r="Q7" s="64" t="s">
        <v>171</v>
      </c>
      <c r="R7" s="64" t="s">
        <v>172</v>
      </c>
      <c r="S7" s="64" t="s">
        <v>173</v>
      </c>
      <c r="T7" s="64" t="s">
        <v>174</v>
      </c>
      <c r="U7" s="64" t="s">
        <v>175</v>
      </c>
      <c r="V7" s="64" t="s">
        <v>176</v>
      </c>
      <c r="W7" s="64" t="s">
        <v>177</v>
      </c>
      <c r="X7" s="64" t="s">
        <v>178</v>
      </c>
      <c r="Y7" s="64" t="s">
        <v>179</v>
      </c>
      <c r="Z7" s="64" t="s">
        <v>180</v>
      </c>
      <c r="AA7" s="64" t="s">
        <v>181</v>
      </c>
      <c r="AB7" s="64" t="s">
        <v>182</v>
      </c>
      <c r="AC7" s="64" t="s">
        <v>183</v>
      </c>
      <c r="AD7" s="64" t="s">
        <v>184</v>
      </c>
      <c r="AE7" s="64" t="s">
        <v>185</v>
      </c>
      <c r="AF7" s="64" t="s">
        <v>186</v>
      </c>
      <c r="AG7" s="64" t="s">
        <v>187</v>
      </c>
      <c r="AH7" s="64" t="s">
        <v>188</v>
      </c>
      <c r="AI7" s="64" t="s">
        <v>189</v>
      </c>
      <c r="AJ7" s="64" t="s">
        <v>190</v>
      </c>
      <c r="AK7" s="64" t="s">
        <v>191</v>
      </c>
      <c r="AL7" s="64" t="s">
        <v>192</v>
      </c>
      <c r="AM7" s="64" t="s">
        <v>193</v>
      </c>
      <c r="AN7" s="64" t="s">
        <v>194</v>
      </c>
      <c r="AO7" s="64" t="s">
        <v>195</v>
      </c>
      <c r="AP7" s="64" t="s">
        <v>196</v>
      </c>
      <c r="AQ7" s="64" t="s">
        <v>197</v>
      </c>
      <c r="AR7" s="64" t="s">
        <v>198</v>
      </c>
      <c r="AS7" s="309" t="s">
        <v>338</v>
      </c>
    </row>
    <row r="8" spans="1:45" ht="20.149999999999999" customHeight="1" x14ac:dyDescent="0.25">
      <c r="A8" s="155" t="s">
        <v>4</v>
      </c>
      <c r="B8" s="222">
        <v>387.75</v>
      </c>
      <c r="C8" s="222">
        <v>415.42</v>
      </c>
      <c r="D8" s="222">
        <v>428.36</v>
      </c>
      <c r="E8" s="222">
        <v>428.6</v>
      </c>
      <c r="F8" s="222">
        <v>428.9</v>
      </c>
      <c r="G8" s="222">
        <v>452.12</v>
      </c>
      <c r="H8" s="222">
        <v>452.85</v>
      </c>
      <c r="I8" s="223">
        <v>453.77</v>
      </c>
      <c r="J8" s="223">
        <v>493.82</v>
      </c>
      <c r="K8" s="224">
        <v>545.11</v>
      </c>
      <c r="L8" s="224">
        <v>545.71</v>
      </c>
      <c r="M8" s="224">
        <v>570.89</v>
      </c>
      <c r="N8" s="224">
        <v>576.41</v>
      </c>
      <c r="O8" s="224">
        <v>581.16999999999996</v>
      </c>
      <c r="P8" s="224">
        <v>584.44000000000005</v>
      </c>
      <c r="Q8" s="224">
        <v>597</v>
      </c>
      <c r="R8" s="224">
        <v>607.38</v>
      </c>
      <c r="S8" s="224">
        <v>608.41999999999996</v>
      </c>
      <c r="T8" s="224">
        <v>633.27</v>
      </c>
      <c r="U8" s="224">
        <v>639.52</v>
      </c>
      <c r="V8" s="224">
        <v>644.09</v>
      </c>
      <c r="W8" s="224">
        <v>633.20000000000005</v>
      </c>
      <c r="X8" s="224">
        <v>634.71</v>
      </c>
      <c r="Y8" s="224">
        <v>693.95</v>
      </c>
      <c r="Z8" s="224">
        <v>829.22</v>
      </c>
      <c r="AA8" s="224">
        <v>983.82</v>
      </c>
      <c r="AB8" s="224">
        <v>1017.26</v>
      </c>
      <c r="AC8" s="224">
        <v>1017.58</v>
      </c>
      <c r="AD8" s="224">
        <v>1017.75</v>
      </c>
      <c r="AE8" s="224">
        <v>1093.48</v>
      </c>
      <c r="AF8" s="224">
        <v>1093.48</v>
      </c>
      <c r="AG8" s="224">
        <v>1093.69</v>
      </c>
      <c r="AH8" s="224">
        <v>1132.49</v>
      </c>
      <c r="AI8" s="224">
        <v>1175.97</v>
      </c>
      <c r="AJ8" s="224">
        <v>1193.97</v>
      </c>
      <c r="AK8" s="224">
        <v>1239.97</v>
      </c>
      <c r="AL8" s="224">
        <v>1271.58</v>
      </c>
      <c r="AM8" s="224">
        <v>1268.8699999999999</v>
      </c>
      <c r="AN8" s="224">
        <v>1268.8699999999999</v>
      </c>
      <c r="AO8" s="224">
        <v>1268.8699999999999</v>
      </c>
      <c r="AP8" s="224">
        <v>1313.57</v>
      </c>
      <c r="AQ8" s="224">
        <v>1278.48</v>
      </c>
      <c r="AR8" s="224">
        <v>1278.48</v>
      </c>
      <c r="AS8" s="224">
        <v>1278.48</v>
      </c>
    </row>
    <row r="9" spans="1:45" ht="20.149999999999999" customHeight="1" x14ac:dyDescent="0.25">
      <c r="A9" s="155" t="s">
        <v>23</v>
      </c>
      <c r="B9" s="222">
        <v>150</v>
      </c>
      <c r="C9" s="222">
        <v>150</v>
      </c>
      <c r="D9" s="222">
        <v>150</v>
      </c>
      <c r="E9" s="222">
        <v>150</v>
      </c>
      <c r="F9" s="222">
        <v>150</v>
      </c>
      <c r="G9" s="222">
        <v>150</v>
      </c>
      <c r="H9" s="222">
        <v>150</v>
      </c>
      <c r="I9" s="223">
        <v>150</v>
      </c>
      <c r="J9" s="223">
        <v>150</v>
      </c>
      <c r="K9" s="224">
        <v>150</v>
      </c>
      <c r="L9" s="224">
        <v>150</v>
      </c>
      <c r="M9" s="224">
        <v>153.6</v>
      </c>
      <c r="N9" s="224">
        <v>193.2</v>
      </c>
      <c r="O9" s="224">
        <v>222</v>
      </c>
      <c r="P9" s="224">
        <v>290.39999999999998</v>
      </c>
      <c r="Q9" s="224">
        <v>524.4</v>
      </c>
      <c r="R9" s="224">
        <v>578.4</v>
      </c>
      <c r="S9" s="224">
        <v>693.6</v>
      </c>
      <c r="T9" s="224">
        <v>726</v>
      </c>
      <c r="U9" s="224">
        <v>726</v>
      </c>
      <c r="V9" s="224">
        <v>726</v>
      </c>
      <c r="W9" s="224">
        <v>726</v>
      </c>
      <c r="X9" s="224">
        <v>726</v>
      </c>
      <c r="Y9" s="224">
        <v>726</v>
      </c>
      <c r="Z9" s="224">
        <v>726</v>
      </c>
      <c r="AA9" s="224">
        <v>726</v>
      </c>
      <c r="AB9" s="224">
        <v>726</v>
      </c>
      <c r="AC9" s="224">
        <v>726</v>
      </c>
      <c r="AD9" s="224">
        <v>726</v>
      </c>
      <c r="AE9" s="224">
        <v>726</v>
      </c>
      <c r="AF9" s="224">
        <v>726</v>
      </c>
      <c r="AG9" s="224">
        <v>726</v>
      </c>
      <c r="AH9" s="224">
        <v>726</v>
      </c>
      <c r="AI9" s="224">
        <v>726</v>
      </c>
      <c r="AJ9" s="224">
        <v>726</v>
      </c>
      <c r="AK9" s="224">
        <v>726</v>
      </c>
      <c r="AL9" s="224">
        <v>726</v>
      </c>
      <c r="AM9" s="224">
        <v>724</v>
      </c>
      <c r="AN9" s="224">
        <v>724</v>
      </c>
      <c r="AO9" s="224">
        <v>724</v>
      </c>
      <c r="AP9" s="224">
        <v>724</v>
      </c>
      <c r="AQ9" s="224">
        <v>724</v>
      </c>
      <c r="AR9" s="224">
        <v>724</v>
      </c>
      <c r="AS9" s="224">
        <v>724</v>
      </c>
    </row>
    <row r="10" spans="1:45" ht="20.149999999999999" customHeight="1" x14ac:dyDescent="0.25">
      <c r="A10" s="155" t="s">
        <v>5</v>
      </c>
      <c r="B10" s="222">
        <v>0</v>
      </c>
      <c r="C10" s="222">
        <v>0</v>
      </c>
      <c r="D10" s="222">
        <v>0</v>
      </c>
      <c r="E10" s="222">
        <v>0</v>
      </c>
      <c r="F10" s="222">
        <v>0</v>
      </c>
      <c r="G10" s="222">
        <v>0</v>
      </c>
      <c r="H10" s="222">
        <v>0</v>
      </c>
      <c r="I10" s="223">
        <v>0</v>
      </c>
      <c r="J10" s="223">
        <v>0</v>
      </c>
      <c r="K10" s="224">
        <v>0</v>
      </c>
      <c r="L10" s="224">
        <v>0</v>
      </c>
      <c r="M10" s="224">
        <v>0</v>
      </c>
      <c r="N10" s="224">
        <v>0</v>
      </c>
      <c r="O10" s="224">
        <v>0</v>
      </c>
      <c r="P10" s="224">
        <v>0</v>
      </c>
      <c r="Q10" s="224">
        <v>0</v>
      </c>
      <c r="R10" s="224">
        <v>0</v>
      </c>
      <c r="S10" s="224">
        <v>0</v>
      </c>
      <c r="T10" s="224">
        <v>0</v>
      </c>
      <c r="U10" s="224">
        <v>0</v>
      </c>
      <c r="V10" s="224">
        <v>0</v>
      </c>
      <c r="W10" s="224">
        <v>0.38</v>
      </c>
      <c r="X10" s="224">
        <v>0.38</v>
      </c>
      <c r="Y10" s="224">
        <v>0.38</v>
      </c>
      <c r="Z10" s="224">
        <v>0.38</v>
      </c>
      <c r="AA10" s="224">
        <v>0.38</v>
      </c>
      <c r="AB10" s="224">
        <v>0.38</v>
      </c>
      <c r="AC10" s="224">
        <v>0.38</v>
      </c>
      <c r="AD10" s="224">
        <v>0.38</v>
      </c>
      <c r="AE10" s="224">
        <v>0.38</v>
      </c>
      <c r="AF10" s="224">
        <v>0.38</v>
      </c>
      <c r="AG10" s="224">
        <v>0.38</v>
      </c>
      <c r="AH10" s="224">
        <v>0.38</v>
      </c>
      <c r="AI10" s="224">
        <v>0.38</v>
      </c>
      <c r="AJ10" s="224">
        <v>0.38</v>
      </c>
      <c r="AK10" s="224">
        <v>0.38</v>
      </c>
      <c r="AL10" s="224">
        <v>0.38</v>
      </c>
      <c r="AM10" s="224">
        <v>0.38</v>
      </c>
      <c r="AN10" s="224">
        <v>0.38</v>
      </c>
      <c r="AO10" s="224">
        <v>0.38</v>
      </c>
      <c r="AP10" s="224">
        <v>0.38</v>
      </c>
      <c r="AQ10" s="224">
        <v>0.38</v>
      </c>
      <c r="AR10" s="224">
        <v>0.38</v>
      </c>
      <c r="AS10" s="224">
        <v>0.38</v>
      </c>
    </row>
    <row r="11" spans="1:45" ht="20.149999999999999" customHeight="1" x14ac:dyDescent="0.25">
      <c r="A11" s="155" t="s">
        <v>6</v>
      </c>
      <c r="B11" s="222">
        <v>3.5</v>
      </c>
      <c r="C11" s="222">
        <v>6.1</v>
      </c>
      <c r="D11" s="222">
        <v>10.48</v>
      </c>
      <c r="E11" s="222">
        <v>27.55</v>
      </c>
      <c r="F11" s="222">
        <v>62.33</v>
      </c>
      <c r="G11" s="222">
        <v>83.49</v>
      </c>
      <c r="H11" s="222">
        <v>89.98</v>
      </c>
      <c r="I11" s="223">
        <v>107.46</v>
      </c>
      <c r="J11" s="223">
        <v>112.86</v>
      </c>
      <c r="K11" s="224">
        <v>132.9</v>
      </c>
      <c r="L11" s="224">
        <v>141.54</v>
      </c>
      <c r="M11" s="224">
        <v>147.77000000000001</v>
      </c>
      <c r="N11" s="224">
        <v>155.01</v>
      </c>
      <c r="O11" s="224">
        <v>350.47</v>
      </c>
      <c r="P11" s="224">
        <v>365.55</v>
      </c>
      <c r="Q11" s="224">
        <v>373.08</v>
      </c>
      <c r="R11" s="224">
        <v>382.76</v>
      </c>
      <c r="S11" s="224">
        <v>562.01</v>
      </c>
      <c r="T11" s="224">
        <v>575.67999999999995</v>
      </c>
      <c r="U11" s="224">
        <v>597</v>
      </c>
      <c r="V11" s="224">
        <v>682.8</v>
      </c>
      <c r="W11" s="224">
        <v>860.45</v>
      </c>
      <c r="X11" s="224">
        <v>897.54</v>
      </c>
      <c r="Y11" s="224">
        <v>908.9</v>
      </c>
      <c r="Z11" s="224">
        <v>951.27</v>
      </c>
      <c r="AA11" s="224">
        <v>955.52</v>
      </c>
      <c r="AB11" s="224">
        <v>1005.38</v>
      </c>
      <c r="AC11" s="224">
        <v>1032.8499999999999</v>
      </c>
      <c r="AD11" s="224">
        <v>1044.57</v>
      </c>
      <c r="AE11" s="224">
        <v>1088.81</v>
      </c>
      <c r="AF11" s="224">
        <v>1089.4100000000001</v>
      </c>
      <c r="AG11" s="224">
        <v>1090.01</v>
      </c>
      <c r="AH11" s="224">
        <v>1090.71</v>
      </c>
      <c r="AI11" s="224">
        <v>1087.23</v>
      </c>
      <c r="AJ11" s="224">
        <v>1088.43</v>
      </c>
      <c r="AK11" s="224">
        <v>1090.1400000000001</v>
      </c>
      <c r="AL11" s="224">
        <v>1092.18</v>
      </c>
      <c r="AM11" s="224">
        <v>1103.1300000000001</v>
      </c>
      <c r="AN11" s="224">
        <v>1113.25</v>
      </c>
      <c r="AO11" s="224">
        <v>1115.9100000000001</v>
      </c>
      <c r="AP11" s="224">
        <v>1120.6600000000001</v>
      </c>
      <c r="AQ11" s="224">
        <v>1132.3599999999999</v>
      </c>
      <c r="AR11" s="224">
        <v>1136.3699999999999</v>
      </c>
      <c r="AS11" s="224">
        <v>1140.8800000000001</v>
      </c>
    </row>
    <row r="12" spans="1:45" ht="20.149999999999999" customHeight="1" x14ac:dyDescent="0.25">
      <c r="A12" s="155" t="s">
        <v>7</v>
      </c>
      <c r="B12" s="222">
        <v>23.53</v>
      </c>
      <c r="C12" s="222">
        <v>23.53</v>
      </c>
      <c r="D12" s="222">
        <v>23.56</v>
      </c>
      <c r="E12" s="222">
        <v>23.83</v>
      </c>
      <c r="F12" s="222">
        <v>23.86</v>
      </c>
      <c r="G12" s="222">
        <v>23.95</v>
      </c>
      <c r="H12" s="222">
        <v>24.26</v>
      </c>
      <c r="I12" s="223">
        <v>24.29</v>
      </c>
      <c r="J12" s="223">
        <v>24.45</v>
      </c>
      <c r="K12" s="224">
        <v>25.26</v>
      </c>
      <c r="L12" s="224">
        <v>25.89</v>
      </c>
      <c r="M12" s="224">
        <v>25.9</v>
      </c>
      <c r="N12" s="224">
        <v>26.48</v>
      </c>
      <c r="O12" s="224">
        <v>26.78</v>
      </c>
      <c r="P12" s="224">
        <v>26.88</v>
      </c>
      <c r="Q12" s="224">
        <v>26.95</v>
      </c>
      <c r="R12" s="224">
        <v>27.71</v>
      </c>
      <c r="S12" s="224">
        <v>28.5</v>
      </c>
      <c r="T12" s="224">
        <v>28.72</v>
      </c>
      <c r="U12" s="224">
        <v>29.38</v>
      </c>
      <c r="V12" s="224">
        <v>29.38</v>
      </c>
      <c r="W12" s="224">
        <v>29.33</v>
      </c>
      <c r="X12" s="224">
        <v>29.33</v>
      </c>
      <c r="Y12" s="224">
        <v>29.33</v>
      </c>
      <c r="Z12" s="224">
        <v>29.33</v>
      </c>
      <c r="AA12" s="224">
        <v>35.94</v>
      </c>
      <c r="AB12" s="224">
        <v>36.24</v>
      </c>
      <c r="AC12" s="224">
        <v>36.43</v>
      </c>
      <c r="AD12" s="224">
        <v>36.47</v>
      </c>
      <c r="AE12" s="224">
        <v>37.75</v>
      </c>
      <c r="AF12" s="224">
        <v>37.75</v>
      </c>
      <c r="AG12" s="224">
        <v>37.75</v>
      </c>
      <c r="AH12" s="224">
        <v>37.85</v>
      </c>
      <c r="AI12" s="224">
        <v>38.020000000000003</v>
      </c>
      <c r="AJ12" s="224">
        <v>38.020000000000003</v>
      </c>
      <c r="AK12" s="224">
        <v>38.020000000000003</v>
      </c>
      <c r="AL12" s="224">
        <v>38.020000000000003</v>
      </c>
      <c r="AM12" s="224">
        <v>37.89</v>
      </c>
      <c r="AN12" s="224">
        <v>37.799999999999997</v>
      </c>
      <c r="AO12" s="224">
        <v>37.799999999999997</v>
      </c>
      <c r="AP12" s="224">
        <v>37.76</v>
      </c>
      <c r="AQ12" s="224">
        <v>40.79</v>
      </c>
      <c r="AR12" s="224">
        <v>40.79</v>
      </c>
      <c r="AS12" s="224">
        <v>40.79</v>
      </c>
    </row>
    <row r="13" spans="1:45" ht="20.149999999999999" customHeight="1" x14ac:dyDescent="0.25">
      <c r="A13" s="155" t="s">
        <v>8</v>
      </c>
      <c r="B13" s="222">
        <v>131.68</v>
      </c>
      <c r="C13" s="222">
        <v>131.68</v>
      </c>
      <c r="D13" s="222">
        <v>131.68</v>
      </c>
      <c r="E13" s="222">
        <v>131.68</v>
      </c>
      <c r="F13" s="222">
        <v>131.68</v>
      </c>
      <c r="G13" s="222">
        <v>131.68</v>
      </c>
      <c r="H13" s="222">
        <v>131.68</v>
      </c>
      <c r="I13" s="223">
        <v>131.68</v>
      </c>
      <c r="J13" s="223">
        <v>131.68</v>
      </c>
      <c r="K13" s="224">
        <v>131.68</v>
      </c>
      <c r="L13" s="224">
        <v>131.68</v>
      </c>
      <c r="M13" s="224">
        <v>131.68</v>
      </c>
      <c r="N13" s="224">
        <v>131.68</v>
      </c>
      <c r="O13" s="224">
        <v>131.68</v>
      </c>
      <c r="P13" s="224">
        <v>131.68</v>
      </c>
      <c r="Q13" s="224">
        <v>131.68</v>
      </c>
      <c r="R13" s="224">
        <v>131.68</v>
      </c>
      <c r="S13" s="224">
        <v>131.68</v>
      </c>
      <c r="T13" s="224">
        <v>131.68</v>
      </c>
      <c r="U13" s="224">
        <v>131.68</v>
      </c>
      <c r="V13" s="224">
        <v>131.68</v>
      </c>
      <c r="W13" s="224">
        <v>131.68</v>
      </c>
      <c r="X13" s="224">
        <v>131.68</v>
      </c>
      <c r="Y13" s="224">
        <v>131.68</v>
      </c>
      <c r="Z13" s="224">
        <v>131.68</v>
      </c>
      <c r="AA13" s="224">
        <v>131.68</v>
      </c>
      <c r="AB13" s="224">
        <v>131.68</v>
      </c>
      <c r="AC13" s="224">
        <v>131.68</v>
      </c>
      <c r="AD13" s="224">
        <v>131.68</v>
      </c>
      <c r="AE13" s="224">
        <v>131.68</v>
      </c>
      <c r="AF13" s="224">
        <v>131.68</v>
      </c>
      <c r="AG13" s="224">
        <v>131.68</v>
      </c>
      <c r="AH13" s="224">
        <v>131.68</v>
      </c>
      <c r="AI13" s="224">
        <v>131.68</v>
      </c>
      <c r="AJ13" s="224">
        <v>131.68</v>
      </c>
      <c r="AK13" s="224">
        <v>131.68</v>
      </c>
      <c r="AL13" s="224">
        <v>131.68</v>
      </c>
      <c r="AM13" s="224">
        <v>130.08000000000001</v>
      </c>
      <c r="AN13" s="224">
        <v>130.08000000000001</v>
      </c>
      <c r="AO13" s="224">
        <v>130.08000000000001</v>
      </c>
      <c r="AP13" s="224">
        <v>129.68</v>
      </c>
      <c r="AQ13" s="224">
        <v>129.68</v>
      </c>
      <c r="AR13" s="224">
        <v>129.68</v>
      </c>
      <c r="AS13" s="224">
        <v>129.68</v>
      </c>
    </row>
    <row r="14" spans="1:45" ht="20.149999999999999" customHeight="1" x14ac:dyDescent="0.25">
      <c r="A14" s="155" t="s">
        <v>9</v>
      </c>
      <c r="B14" s="222">
        <v>45.84</v>
      </c>
      <c r="C14" s="222">
        <v>45.17</v>
      </c>
      <c r="D14" s="222">
        <v>45.17</v>
      </c>
      <c r="E14" s="222">
        <v>45.17</v>
      </c>
      <c r="F14" s="222">
        <v>45.17</v>
      </c>
      <c r="G14" s="222">
        <v>45.17</v>
      </c>
      <c r="H14" s="222">
        <v>45.17</v>
      </c>
      <c r="I14" s="223">
        <v>45.17</v>
      </c>
      <c r="J14" s="223">
        <v>45.17</v>
      </c>
      <c r="K14" s="224">
        <v>45.5</v>
      </c>
      <c r="L14" s="224">
        <v>45.5</v>
      </c>
      <c r="M14" s="224">
        <v>45.5</v>
      </c>
      <c r="N14" s="224">
        <v>45.5</v>
      </c>
      <c r="O14" s="224">
        <v>47.24</v>
      </c>
      <c r="P14" s="224">
        <v>47.24</v>
      </c>
      <c r="Q14" s="224">
        <v>47.24</v>
      </c>
      <c r="R14" s="224">
        <v>47.24</v>
      </c>
      <c r="S14" s="224">
        <v>47.24</v>
      </c>
      <c r="T14" s="224">
        <v>47.24</v>
      </c>
      <c r="U14" s="224">
        <v>47.24</v>
      </c>
      <c r="V14" s="224">
        <v>47.24</v>
      </c>
      <c r="W14" s="224">
        <v>47.3</v>
      </c>
      <c r="X14" s="224">
        <v>47.3</v>
      </c>
      <c r="Y14" s="224">
        <v>47.3</v>
      </c>
      <c r="Z14" s="224">
        <v>47.3</v>
      </c>
      <c r="AA14" s="224">
        <v>46.75</v>
      </c>
      <c r="AB14" s="224">
        <v>46.75</v>
      </c>
      <c r="AC14" s="224">
        <v>46.75</v>
      </c>
      <c r="AD14" s="224">
        <v>46.75</v>
      </c>
      <c r="AE14" s="224">
        <v>46.76</v>
      </c>
      <c r="AF14" s="224">
        <v>46.76</v>
      </c>
      <c r="AG14" s="224">
        <v>46.76</v>
      </c>
      <c r="AH14" s="224">
        <v>46.76</v>
      </c>
      <c r="AI14" s="224">
        <v>46.76</v>
      </c>
      <c r="AJ14" s="224">
        <v>46.76</v>
      </c>
      <c r="AK14" s="224">
        <v>46.76</v>
      </c>
      <c r="AL14" s="224">
        <v>46.76</v>
      </c>
      <c r="AM14" s="224">
        <v>46.76</v>
      </c>
      <c r="AN14" s="224">
        <v>46.76</v>
      </c>
      <c r="AO14" s="224">
        <v>46.76</v>
      </c>
      <c r="AP14" s="224">
        <v>46.76</v>
      </c>
      <c r="AQ14" s="224">
        <v>46.76</v>
      </c>
      <c r="AR14" s="224">
        <v>46.76</v>
      </c>
      <c r="AS14" s="224">
        <v>46.76</v>
      </c>
    </row>
    <row r="15" spans="1:45" ht="20.149999999999999" customHeight="1" x14ac:dyDescent="0.25">
      <c r="A15" s="155" t="s">
        <v>10</v>
      </c>
      <c r="B15" s="222">
        <v>11.91</v>
      </c>
      <c r="C15" s="222">
        <v>11.91</v>
      </c>
      <c r="D15" s="222">
        <v>11.91</v>
      </c>
      <c r="E15" s="222">
        <v>11.91</v>
      </c>
      <c r="F15" s="222">
        <v>11.91</v>
      </c>
      <c r="G15" s="222">
        <v>13.11</v>
      </c>
      <c r="H15" s="222">
        <v>13.11</v>
      </c>
      <c r="I15" s="223">
        <v>13.11</v>
      </c>
      <c r="J15" s="223">
        <v>13.11</v>
      </c>
      <c r="K15" s="224">
        <v>13.11</v>
      </c>
      <c r="L15" s="224">
        <v>13.11</v>
      </c>
      <c r="M15" s="224">
        <v>13.11</v>
      </c>
      <c r="N15" s="224">
        <v>13.11</v>
      </c>
      <c r="O15" s="224">
        <v>13.11</v>
      </c>
      <c r="P15" s="224">
        <v>13.11</v>
      </c>
      <c r="Q15" s="224">
        <v>13.11</v>
      </c>
      <c r="R15" s="224">
        <v>13.11</v>
      </c>
      <c r="S15" s="224">
        <v>13.11</v>
      </c>
      <c r="T15" s="224">
        <v>13.11</v>
      </c>
      <c r="U15" s="224">
        <v>13.11</v>
      </c>
      <c r="V15" s="224">
        <v>13.11</v>
      </c>
      <c r="W15" s="224">
        <v>12.53</v>
      </c>
      <c r="X15" s="224">
        <v>12.53</v>
      </c>
      <c r="Y15" s="224">
        <v>12.53</v>
      </c>
      <c r="Z15" s="224">
        <v>12.53</v>
      </c>
      <c r="AA15" s="224">
        <v>12.53</v>
      </c>
      <c r="AB15" s="224">
        <v>12.53</v>
      </c>
      <c r="AC15" s="224">
        <v>12.53</v>
      </c>
      <c r="AD15" s="224">
        <v>12.53</v>
      </c>
      <c r="AE15" s="224">
        <v>12.53</v>
      </c>
      <c r="AF15" s="224">
        <v>12.53</v>
      </c>
      <c r="AG15" s="224">
        <v>12.53</v>
      </c>
      <c r="AH15" s="224">
        <v>12.53</v>
      </c>
      <c r="AI15" s="224">
        <v>12.53</v>
      </c>
      <c r="AJ15" s="224">
        <v>12.53</v>
      </c>
      <c r="AK15" s="224">
        <v>12.53</v>
      </c>
      <c r="AL15" s="224">
        <v>12.53</v>
      </c>
      <c r="AM15" s="224">
        <v>12.53</v>
      </c>
      <c r="AN15" s="224">
        <v>12.53</v>
      </c>
      <c r="AO15" s="224">
        <v>12.53</v>
      </c>
      <c r="AP15" s="224">
        <v>12.53</v>
      </c>
      <c r="AQ15" s="224">
        <v>12.53</v>
      </c>
      <c r="AR15" s="224">
        <v>12.53</v>
      </c>
      <c r="AS15" s="224">
        <v>12.53</v>
      </c>
    </row>
    <row r="16" spans="1:45" ht="20.149999999999999" customHeight="1" x14ac:dyDescent="0.25">
      <c r="A16" s="155" t="s">
        <v>53</v>
      </c>
      <c r="B16" s="222">
        <v>0</v>
      </c>
      <c r="C16" s="222">
        <v>0</v>
      </c>
      <c r="D16" s="222">
        <v>0</v>
      </c>
      <c r="E16" s="222">
        <v>0</v>
      </c>
      <c r="F16" s="222">
        <v>0</v>
      </c>
      <c r="G16" s="222">
        <v>0</v>
      </c>
      <c r="H16" s="222">
        <v>0</v>
      </c>
      <c r="I16" s="223">
        <v>0</v>
      </c>
      <c r="J16" s="223">
        <v>0</v>
      </c>
      <c r="K16" s="224">
        <v>0</v>
      </c>
      <c r="L16" s="224">
        <v>0</v>
      </c>
      <c r="M16" s="224">
        <v>0</v>
      </c>
      <c r="N16" s="224">
        <v>0</v>
      </c>
      <c r="O16" s="224">
        <v>0</v>
      </c>
      <c r="P16" s="224">
        <v>0</v>
      </c>
      <c r="Q16" s="224">
        <v>0</v>
      </c>
      <c r="R16" s="224">
        <v>0</v>
      </c>
      <c r="S16" s="224">
        <v>34.200000000000003</v>
      </c>
      <c r="T16" s="224">
        <v>34.200000000000003</v>
      </c>
      <c r="U16" s="224">
        <v>34.200000000000003</v>
      </c>
      <c r="V16" s="224">
        <v>34.200000000000003</v>
      </c>
      <c r="W16" s="224">
        <v>34.200000000000003</v>
      </c>
      <c r="X16" s="224">
        <v>34.200000000000003</v>
      </c>
      <c r="Y16" s="224">
        <v>34.200000000000003</v>
      </c>
      <c r="Z16" s="224">
        <v>34.200000000000003</v>
      </c>
      <c r="AA16" s="224">
        <v>34.200000000000003</v>
      </c>
      <c r="AB16" s="224">
        <v>34.200000000000003</v>
      </c>
      <c r="AC16" s="224">
        <v>34.200000000000003</v>
      </c>
      <c r="AD16" s="224">
        <v>34.200000000000003</v>
      </c>
      <c r="AE16" s="224">
        <v>34.200000000000003</v>
      </c>
      <c r="AF16" s="224">
        <v>34.200000000000003</v>
      </c>
      <c r="AG16" s="224">
        <v>34.200000000000003</v>
      </c>
      <c r="AH16" s="224">
        <v>34.200000000000003</v>
      </c>
      <c r="AI16" s="224">
        <v>34.200000000000003</v>
      </c>
      <c r="AJ16" s="224">
        <v>34.200000000000003</v>
      </c>
      <c r="AK16" s="224">
        <v>34.200000000000003</v>
      </c>
      <c r="AL16" s="224">
        <v>34.200000000000003</v>
      </c>
      <c r="AM16" s="224">
        <v>50.2</v>
      </c>
      <c r="AN16" s="224">
        <v>50.2</v>
      </c>
      <c r="AO16" s="224">
        <v>50.2</v>
      </c>
      <c r="AP16" s="224">
        <v>50.2</v>
      </c>
      <c r="AQ16" s="224">
        <v>73.2</v>
      </c>
      <c r="AR16" s="224">
        <v>73.2</v>
      </c>
      <c r="AS16" s="224">
        <v>73.2</v>
      </c>
    </row>
    <row r="17" spans="1:45" ht="20.149999999999999" customHeight="1" x14ac:dyDescent="0.25">
      <c r="A17" s="155" t="s">
        <v>122</v>
      </c>
      <c r="B17" s="222">
        <v>0</v>
      </c>
      <c r="C17" s="222">
        <v>0</v>
      </c>
      <c r="D17" s="222">
        <v>0</v>
      </c>
      <c r="E17" s="222">
        <v>0</v>
      </c>
      <c r="F17" s="222">
        <v>0</v>
      </c>
      <c r="G17" s="222">
        <v>0</v>
      </c>
      <c r="H17" s="222">
        <v>0</v>
      </c>
      <c r="I17" s="223">
        <v>0</v>
      </c>
      <c r="J17" s="223">
        <v>0</v>
      </c>
      <c r="K17" s="224">
        <v>0</v>
      </c>
      <c r="L17" s="224">
        <v>0</v>
      </c>
      <c r="M17" s="224">
        <v>0</v>
      </c>
      <c r="N17" s="224">
        <v>0</v>
      </c>
      <c r="O17" s="224">
        <v>0</v>
      </c>
      <c r="P17" s="224">
        <v>0</v>
      </c>
      <c r="Q17" s="224">
        <v>0</v>
      </c>
      <c r="R17" s="224">
        <v>0</v>
      </c>
      <c r="S17" s="224">
        <v>0</v>
      </c>
      <c r="T17" s="224">
        <v>0</v>
      </c>
      <c r="U17" s="224">
        <v>0</v>
      </c>
      <c r="V17" s="224">
        <v>0</v>
      </c>
      <c r="W17" s="224">
        <v>0</v>
      </c>
      <c r="X17" s="224">
        <v>0</v>
      </c>
      <c r="Y17" s="224">
        <v>0</v>
      </c>
      <c r="Z17" s="224">
        <v>0</v>
      </c>
      <c r="AA17" s="224">
        <v>0</v>
      </c>
      <c r="AB17" s="224">
        <v>0</v>
      </c>
      <c r="AC17" s="224">
        <v>0</v>
      </c>
      <c r="AD17" s="224">
        <v>0</v>
      </c>
      <c r="AE17" s="224">
        <v>0</v>
      </c>
      <c r="AF17" s="224">
        <v>0</v>
      </c>
      <c r="AG17" s="224">
        <v>0</v>
      </c>
      <c r="AH17" s="224">
        <v>0</v>
      </c>
      <c r="AI17" s="224">
        <v>0</v>
      </c>
      <c r="AJ17" s="224">
        <v>0</v>
      </c>
      <c r="AK17" s="224">
        <v>0</v>
      </c>
      <c r="AL17" s="224">
        <v>0</v>
      </c>
      <c r="AM17" s="224">
        <v>0</v>
      </c>
      <c r="AN17" s="224">
        <v>0</v>
      </c>
      <c r="AO17" s="224">
        <v>0</v>
      </c>
      <c r="AP17" s="224">
        <v>0</v>
      </c>
      <c r="AQ17" s="224">
        <v>0</v>
      </c>
      <c r="AR17" s="224">
        <v>0</v>
      </c>
      <c r="AS17" s="224">
        <v>0</v>
      </c>
    </row>
    <row r="18" spans="1:45" ht="20.149999999999999" customHeight="1" x14ac:dyDescent="0.25">
      <c r="A18" s="155" t="s">
        <v>39</v>
      </c>
      <c r="B18" s="222">
        <v>0.34</v>
      </c>
      <c r="C18" s="222">
        <v>0.84</v>
      </c>
      <c r="D18" s="222">
        <v>1.2</v>
      </c>
      <c r="E18" s="222">
        <v>1.2</v>
      </c>
      <c r="F18" s="222">
        <v>1.2</v>
      </c>
      <c r="G18" s="222">
        <v>1.2</v>
      </c>
      <c r="H18" s="222">
        <v>1.2</v>
      </c>
      <c r="I18" s="223">
        <v>1.2</v>
      </c>
      <c r="J18" s="223">
        <v>1.29</v>
      </c>
      <c r="K18" s="224">
        <v>1.78</v>
      </c>
      <c r="L18" s="224">
        <v>1.8</v>
      </c>
      <c r="M18" s="224">
        <v>2.31</v>
      </c>
      <c r="N18" s="224">
        <v>2.4900000000000002</v>
      </c>
      <c r="O18" s="224">
        <v>2.48</v>
      </c>
      <c r="P18" s="224">
        <v>3.64</v>
      </c>
      <c r="Q18" s="224">
        <v>3.62</v>
      </c>
      <c r="R18" s="224">
        <v>3.63</v>
      </c>
      <c r="S18" s="224">
        <v>4.08</v>
      </c>
      <c r="T18" s="224">
        <v>5.41</v>
      </c>
      <c r="U18" s="224">
        <v>6.58</v>
      </c>
      <c r="V18" s="224">
        <v>7.01</v>
      </c>
      <c r="W18" s="224">
        <v>7.56</v>
      </c>
      <c r="X18" s="224">
        <v>7.71</v>
      </c>
      <c r="Y18" s="224">
        <v>8.18</v>
      </c>
      <c r="Z18" s="224">
        <v>8.25</v>
      </c>
      <c r="AA18" s="224">
        <v>17.21</v>
      </c>
      <c r="AB18" s="224">
        <v>17.21</v>
      </c>
      <c r="AC18" s="224">
        <v>17.21</v>
      </c>
      <c r="AD18" s="224">
        <v>17.21</v>
      </c>
      <c r="AE18" s="224">
        <v>17.649999999999999</v>
      </c>
      <c r="AF18" s="224">
        <v>17.649999999999999</v>
      </c>
      <c r="AG18" s="224">
        <v>17.649999999999999</v>
      </c>
      <c r="AH18" s="224">
        <v>17.649999999999999</v>
      </c>
      <c r="AI18" s="224">
        <v>17.649999999999999</v>
      </c>
      <c r="AJ18" s="224">
        <v>17.649999999999999</v>
      </c>
      <c r="AK18" s="224">
        <v>17.649999999999999</v>
      </c>
      <c r="AL18" s="224">
        <v>17.649999999999999</v>
      </c>
      <c r="AM18" s="224">
        <v>17.649999999999999</v>
      </c>
      <c r="AN18" s="224">
        <v>17.649999999999999</v>
      </c>
      <c r="AO18" s="224">
        <v>17.649999999999999</v>
      </c>
      <c r="AP18" s="224">
        <v>17.649999999999999</v>
      </c>
      <c r="AQ18" s="224">
        <v>19.46</v>
      </c>
      <c r="AR18" s="224">
        <v>19.46</v>
      </c>
      <c r="AS18" s="224">
        <v>19.46</v>
      </c>
    </row>
    <row r="19" spans="1:45" ht="20.149999999999999" customHeight="1" x14ac:dyDescent="0.25">
      <c r="A19" s="155" t="s">
        <v>123</v>
      </c>
      <c r="B19" s="222">
        <v>39.54</v>
      </c>
      <c r="C19" s="222">
        <v>41.38</v>
      </c>
      <c r="D19" s="222">
        <v>41.38</v>
      </c>
      <c r="E19" s="222">
        <v>41.38</v>
      </c>
      <c r="F19" s="222">
        <v>41.68</v>
      </c>
      <c r="G19" s="222">
        <v>38.200000000000003</v>
      </c>
      <c r="H19" s="222">
        <v>38.200000000000003</v>
      </c>
      <c r="I19" s="222">
        <v>38.200000000000003</v>
      </c>
      <c r="J19" s="223">
        <v>38.5</v>
      </c>
      <c r="K19" s="224">
        <v>38.5</v>
      </c>
      <c r="L19" s="224">
        <v>38.5</v>
      </c>
      <c r="M19" s="224">
        <v>38.5</v>
      </c>
      <c r="N19" s="224">
        <v>38.5</v>
      </c>
      <c r="O19" s="224">
        <v>38.5</v>
      </c>
      <c r="P19" s="224">
        <v>44.49</v>
      </c>
      <c r="Q19" s="224">
        <v>44.49</v>
      </c>
      <c r="R19" s="224">
        <v>44.49</v>
      </c>
      <c r="S19" s="224">
        <v>45.49</v>
      </c>
      <c r="T19" s="224">
        <v>45.49</v>
      </c>
      <c r="U19" s="224">
        <v>45.49</v>
      </c>
      <c r="V19" s="224">
        <v>45.49</v>
      </c>
      <c r="W19" s="224">
        <v>50.61</v>
      </c>
      <c r="X19" s="224">
        <v>50.71</v>
      </c>
      <c r="Y19" s="224">
        <v>59.76</v>
      </c>
      <c r="Z19" s="224">
        <v>59.76</v>
      </c>
      <c r="AA19" s="224">
        <v>66.510000000000005</v>
      </c>
      <c r="AB19" s="224">
        <v>106.51</v>
      </c>
      <c r="AC19" s="224">
        <v>106.51</v>
      </c>
      <c r="AD19" s="224">
        <v>106.51</v>
      </c>
      <c r="AE19" s="224">
        <v>137.28</v>
      </c>
      <c r="AF19" s="224">
        <v>137.28</v>
      </c>
      <c r="AG19" s="224">
        <v>137.28</v>
      </c>
      <c r="AH19" s="224">
        <v>137.28</v>
      </c>
      <c r="AI19" s="224">
        <v>147.80000000000001</v>
      </c>
      <c r="AJ19" s="224">
        <v>147.80000000000001</v>
      </c>
      <c r="AK19" s="224">
        <v>147.80000000000001</v>
      </c>
      <c r="AL19" s="224">
        <v>166.06</v>
      </c>
      <c r="AM19" s="224">
        <v>166.06</v>
      </c>
      <c r="AN19" s="224">
        <v>166.06</v>
      </c>
      <c r="AO19" s="224">
        <v>166.06</v>
      </c>
      <c r="AP19" s="224">
        <v>166.06</v>
      </c>
      <c r="AQ19" s="224">
        <v>166.06</v>
      </c>
      <c r="AR19" s="224">
        <v>166.06</v>
      </c>
      <c r="AS19" s="224">
        <v>166.06</v>
      </c>
    </row>
    <row r="20" spans="1:45" s="227" customFormat="1" ht="20.149999999999999" customHeight="1" x14ac:dyDescent="0.25">
      <c r="A20" s="225" t="s">
        <v>106</v>
      </c>
      <c r="B20" s="226">
        <v>794.09</v>
      </c>
      <c r="C20" s="226">
        <v>826.03</v>
      </c>
      <c r="D20" s="226">
        <v>843.75</v>
      </c>
      <c r="E20" s="226">
        <v>861.33</v>
      </c>
      <c r="F20" s="226">
        <v>896.73</v>
      </c>
      <c r="G20" s="226">
        <v>938.93</v>
      </c>
      <c r="H20" s="226">
        <v>946.45</v>
      </c>
      <c r="I20" s="226">
        <v>964.88</v>
      </c>
      <c r="J20" s="226">
        <v>1010.88</v>
      </c>
      <c r="K20" s="226">
        <v>1083.8399999999999</v>
      </c>
      <c r="L20" s="226">
        <v>1093.72</v>
      </c>
      <c r="M20" s="226">
        <v>1129.27</v>
      </c>
      <c r="N20" s="226">
        <v>1182.3900000000001</v>
      </c>
      <c r="O20" s="226">
        <v>1413.44</v>
      </c>
      <c r="P20" s="226">
        <v>1507.43</v>
      </c>
      <c r="Q20" s="226">
        <v>1761.56</v>
      </c>
      <c r="R20" s="226">
        <v>1836.39</v>
      </c>
      <c r="S20" s="226">
        <v>2168.3200000000002</v>
      </c>
      <c r="T20" s="226">
        <v>2240.8000000000002</v>
      </c>
      <c r="U20" s="226">
        <v>2270.1999999999998</v>
      </c>
      <c r="V20" s="226">
        <v>2360.9899999999998</v>
      </c>
      <c r="W20" s="226">
        <v>2533.2399999999998</v>
      </c>
      <c r="X20" s="226">
        <v>2572.09</v>
      </c>
      <c r="Y20" s="226">
        <v>2652.21</v>
      </c>
      <c r="Z20" s="226">
        <v>2829.92</v>
      </c>
      <c r="AA20" s="226">
        <v>3010.53</v>
      </c>
      <c r="AB20" s="226">
        <v>3134.14</v>
      </c>
      <c r="AC20" s="226">
        <v>3162.12</v>
      </c>
      <c r="AD20" s="226">
        <v>3174.05</v>
      </c>
      <c r="AE20" s="226">
        <f t="shared" ref="AE20:AQ20" si="0">SUM(AE8:AE19)</f>
        <v>3326.5200000000004</v>
      </c>
      <c r="AF20" s="226">
        <f t="shared" si="0"/>
        <v>3327.1200000000008</v>
      </c>
      <c r="AG20" s="226">
        <f t="shared" si="0"/>
        <v>3327.9300000000003</v>
      </c>
      <c r="AH20" s="226">
        <f t="shared" si="0"/>
        <v>3367.53</v>
      </c>
      <c r="AI20" s="226">
        <f t="shared" si="0"/>
        <v>3418.2200000000003</v>
      </c>
      <c r="AJ20" s="226">
        <f t="shared" si="0"/>
        <v>3437.4200000000005</v>
      </c>
      <c r="AK20" s="226">
        <f t="shared" si="0"/>
        <v>3485.1300000000006</v>
      </c>
      <c r="AL20" s="226">
        <f t="shared" si="0"/>
        <v>3537.0400000000004</v>
      </c>
      <c r="AM20" s="226">
        <f t="shared" si="0"/>
        <v>3557.55</v>
      </c>
      <c r="AN20" s="226">
        <f t="shared" si="0"/>
        <v>3567.5800000000004</v>
      </c>
      <c r="AO20" s="226">
        <f t="shared" si="0"/>
        <v>3570.2400000000002</v>
      </c>
      <c r="AP20" s="226">
        <f t="shared" si="0"/>
        <v>3619.2500000000005</v>
      </c>
      <c r="AQ20" s="226">
        <f t="shared" si="0"/>
        <v>3623.7000000000003</v>
      </c>
      <c r="AR20" s="226">
        <f>SUM(AR8:AR19)</f>
        <v>3627.71</v>
      </c>
      <c r="AS20" s="226">
        <f>SUM(AS8:AS19)</f>
        <v>3632.2200000000003</v>
      </c>
    </row>
    <row r="21" spans="1:45" ht="20.149999999999999" customHeight="1" x14ac:dyDescent="0.25">
      <c r="A21" s="228"/>
      <c r="B21" s="229"/>
      <c r="C21" s="229"/>
      <c r="D21" s="229"/>
      <c r="E21" s="229"/>
      <c r="F21" s="224"/>
      <c r="G21" s="224"/>
      <c r="H21" s="223"/>
      <c r="I21" s="223"/>
      <c r="J21" s="223"/>
      <c r="K21" s="223"/>
      <c r="L21" s="223"/>
      <c r="M21" s="223"/>
      <c r="N21" s="223"/>
      <c r="O21" s="223"/>
      <c r="P21" s="223"/>
      <c r="Q21" s="223"/>
      <c r="R21" s="230"/>
      <c r="S21" s="223"/>
      <c r="T21" s="223"/>
      <c r="U21" s="223"/>
      <c r="V21" s="223"/>
      <c r="W21" s="223"/>
      <c r="X21" s="223"/>
      <c r="Y21" s="223"/>
      <c r="Z21" s="223"/>
      <c r="AA21" s="223"/>
      <c r="AB21" s="223"/>
      <c r="AC21" s="223"/>
      <c r="AD21" s="223"/>
      <c r="AE21" s="223"/>
      <c r="AF21" s="223"/>
      <c r="AG21" s="223"/>
      <c r="AH21" s="223"/>
      <c r="AI21" s="223"/>
      <c r="AJ21" s="223"/>
      <c r="AK21" s="223"/>
      <c r="AL21" s="223"/>
      <c r="AM21" s="223"/>
      <c r="AN21" s="223"/>
      <c r="AO21" s="223"/>
      <c r="AP21" s="223"/>
      <c r="AQ21" s="223"/>
      <c r="AR21" s="223"/>
    </row>
    <row r="22" spans="1:45" ht="45" customHeight="1" x14ac:dyDescent="0.25">
      <c r="A22" s="231" t="s">
        <v>316</v>
      </c>
      <c r="B22" s="197" t="s">
        <v>156</v>
      </c>
      <c r="C22" s="197" t="s">
        <v>157</v>
      </c>
      <c r="D22" s="197" t="s">
        <v>158</v>
      </c>
      <c r="E22" s="197" t="s">
        <v>159</v>
      </c>
      <c r="F22" s="197" t="s">
        <v>160</v>
      </c>
      <c r="G22" s="197" t="s">
        <v>161</v>
      </c>
      <c r="H22" s="197" t="s">
        <v>162</v>
      </c>
      <c r="I22" s="197" t="s">
        <v>163</v>
      </c>
      <c r="J22" s="197" t="s">
        <v>164</v>
      </c>
      <c r="K22" s="197" t="s">
        <v>165</v>
      </c>
      <c r="L22" s="197" t="s">
        <v>166</v>
      </c>
      <c r="M22" s="197" t="s">
        <v>167</v>
      </c>
      <c r="N22" s="197" t="s">
        <v>168</v>
      </c>
      <c r="O22" s="197" t="s">
        <v>169</v>
      </c>
      <c r="P22" s="197" t="s">
        <v>170</v>
      </c>
      <c r="Q22" s="197" t="s">
        <v>171</v>
      </c>
      <c r="R22" s="197" t="s">
        <v>172</v>
      </c>
      <c r="S22" s="197" t="s">
        <v>173</v>
      </c>
      <c r="T22" s="197" t="s">
        <v>174</v>
      </c>
      <c r="U22" s="197" t="s">
        <v>175</v>
      </c>
      <c r="V22" s="197" t="s">
        <v>176</v>
      </c>
      <c r="W22" s="197" t="s">
        <v>177</v>
      </c>
      <c r="X22" s="197" t="s">
        <v>178</v>
      </c>
      <c r="Y22" s="197" t="s">
        <v>179</v>
      </c>
      <c r="Z22" s="197" t="s">
        <v>180</v>
      </c>
      <c r="AA22" s="197" t="s">
        <v>181</v>
      </c>
      <c r="AB22" s="197" t="s">
        <v>182</v>
      </c>
      <c r="AC22" s="197" t="s">
        <v>183</v>
      </c>
      <c r="AD22" s="197" t="s">
        <v>184</v>
      </c>
      <c r="AE22" s="197" t="s">
        <v>185</v>
      </c>
      <c r="AF22" s="197" t="s">
        <v>186</v>
      </c>
      <c r="AG22" s="197" t="s">
        <v>187</v>
      </c>
      <c r="AH22" s="197" t="s">
        <v>188</v>
      </c>
      <c r="AI22" s="197" t="s">
        <v>189</v>
      </c>
      <c r="AJ22" s="197" t="s">
        <v>190</v>
      </c>
      <c r="AK22" s="197" t="s">
        <v>191</v>
      </c>
      <c r="AL22" s="197" t="s">
        <v>192</v>
      </c>
      <c r="AM22" s="197" t="s">
        <v>193</v>
      </c>
      <c r="AN22" s="197" t="s">
        <v>194</v>
      </c>
      <c r="AO22" s="197" t="s">
        <v>195</v>
      </c>
      <c r="AP22" s="197" t="s">
        <v>196</v>
      </c>
      <c r="AQ22" s="197" t="s">
        <v>197</v>
      </c>
      <c r="AR22" s="197" t="s">
        <v>198</v>
      </c>
      <c r="AS22" s="309" t="s">
        <v>338</v>
      </c>
    </row>
    <row r="23" spans="1:45" ht="20.149999999999999" customHeight="1" x14ac:dyDescent="0.25">
      <c r="A23" s="155" t="s">
        <v>4</v>
      </c>
      <c r="B23" s="213" t="s">
        <v>268</v>
      </c>
      <c r="C23" s="222">
        <v>210.69</v>
      </c>
      <c r="D23" s="222">
        <v>238.21</v>
      </c>
      <c r="E23" s="222">
        <v>177.33</v>
      </c>
      <c r="F23" s="222">
        <v>377.36</v>
      </c>
      <c r="G23" s="224">
        <v>256.29000000000002</v>
      </c>
      <c r="H23" s="224">
        <v>225.53</v>
      </c>
      <c r="I23" s="223">
        <v>198.37</v>
      </c>
      <c r="J23" s="223">
        <v>291.51</v>
      </c>
      <c r="K23" s="224">
        <v>271.29000000000002</v>
      </c>
      <c r="L23" s="224">
        <v>312.27999999999997</v>
      </c>
      <c r="M23" s="224">
        <v>182.64</v>
      </c>
      <c r="N23" s="224">
        <v>421.01</v>
      </c>
      <c r="O23" s="224">
        <v>470.77</v>
      </c>
      <c r="P23" s="224">
        <v>194.08</v>
      </c>
      <c r="Q23" s="224">
        <v>200.06</v>
      </c>
      <c r="R23" s="224">
        <v>460.21</v>
      </c>
      <c r="S23" s="224">
        <v>449.52</v>
      </c>
      <c r="T23" s="224">
        <v>328.15</v>
      </c>
      <c r="U23" s="224">
        <v>278.48</v>
      </c>
      <c r="V23" s="224">
        <v>553.42999999999995</v>
      </c>
      <c r="W23" s="224">
        <v>469.98</v>
      </c>
      <c r="X23" s="224">
        <v>244.8</v>
      </c>
      <c r="Y23" s="224">
        <v>317.26</v>
      </c>
      <c r="Z23" s="224">
        <v>386.03</v>
      </c>
      <c r="AA23" s="224">
        <v>647.11</v>
      </c>
      <c r="AB23" s="224">
        <v>478.61</v>
      </c>
      <c r="AC23" s="224">
        <v>489.87</v>
      </c>
      <c r="AD23" s="224">
        <v>803.79</v>
      </c>
      <c r="AE23" s="224">
        <v>887.03</v>
      </c>
      <c r="AF23" s="224">
        <v>418.33</v>
      </c>
      <c r="AG23" s="224">
        <v>431.63</v>
      </c>
      <c r="AH23" s="224">
        <v>871.7</v>
      </c>
      <c r="AI23" s="224">
        <v>825.23</v>
      </c>
      <c r="AJ23" s="224">
        <v>515.92999999999995</v>
      </c>
      <c r="AK23" s="224">
        <v>637.97</v>
      </c>
      <c r="AL23" s="224">
        <v>886.04</v>
      </c>
      <c r="AM23" s="224">
        <v>1243.83</v>
      </c>
      <c r="AN23" s="224">
        <v>617.12</v>
      </c>
      <c r="AO23" s="224">
        <v>670.91</v>
      </c>
      <c r="AP23" s="224">
        <v>1057.17</v>
      </c>
      <c r="AQ23" s="224">
        <v>1024.58</v>
      </c>
      <c r="AR23" s="224">
        <v>483.89</v>
      </c>
      <c r="AS23" s="224">
        <v>412.22</v>
      </c>
    </row>
    <row r="24" spans="1:45" ht="20.149999999999999" customHeight="1" x14ac:dyDescent="0.25">
      <c r="A24" s="155" t="s">
        <v>23</v>
      </c>
      <c r="B24" s="213" t="s">
        <v>268</v>
      </c>
      <c r="C24" s="222">
        <v>98.87</v>
      </c>
      <c r="D24" s="222">
        <v>106.09</v>
      </c>
      <c r="E24" s="222">
        <v>77.42</v>
      </c>
      <c r="F24" s="222">
        <v>172.13</v>
      </c>
      <c r="G24" s="224">
        <v>128.55000000000001</v>
      </c>
      <c r="H24" s="224">
        <v>104.89</v>
      </c>
      <c r="I24" s="223">
        <v>104.72</v>
      </c>
      <c r="J24" s="223">
        <v>136.65</v>
      </c>
      <c r="K24" s="224">
        <v>123.45</v>
      </c>
      <c r="L24" s="224">
        <v>115.6</v>
      </c>
      <c r="M24" s="224">
        <v>81.36</v>
      </c>
      <c r="N24" s="224">
        <v>161.37</v>
      </c>
      <c r="O24" s="224">
        <v>178.45</v>
      </c>
      <c r="P24" s="224">
        <v>107.12</v>
      </c>
      <c r="Q24" s="224">
        <v>196.35</v>
      </c>
      <c r="R24" s="224">
        <v>483.74</v>
      </c>
      <c r="S24" s="224">
        <v>439.23</v>
      </c>
      <c r="T24" s="224">
        <v>426.06</v>
      </c>
      <c r="U24" s="224">
        <v>406.3</v>
      </c>
      <c r="V24" s="224">
        <v>679.57</v>
      </c>
      <c r="W24" s="224">
        <v>623.49</v>
      </c>
      <c r="X24" s="224">
        <v>349.59</v>
      </c>
      <c r="Y24" s="224">
        <v>478.26</v>
      </c>
      <c r="Z24" s="224">
        <v>560.16999999999996</v>
      </c>
      <c r="AA24" s="224">
        <v>684</v>
      </c>
      <c r="AB24" s="224">
        <v>464.52</v>
      </c>
      <c r="AC24" s="224">
        <v>445.74</v>
      </c>
      <c r="AD24" s="224">
        <v>837.07</v>
      </c>
      <c r="AE24" s="224">
        <v>782.28</v>
      </c>
      <c r="AF24" s="224">
        <v>306.98</v>
      </c>
      <c r="AG24" s="224">
        <v>400.59</v>
      </c>
      <c r="AH24" s="224">
        <v>708.51</v>
      </c>
      <c r="AI24" s="224">
        <v>680.82</v>
      </c>
      <c r="AJ24" s="224">
        <v>437.25</v>
      </c>
      <c r="AK24" s="224">
        <v>474.56</v>
      </c>
      <c r="AL24" s="224">
        <v>630.29999999999995</v>
      </c>
      <c r="AM24" s="224">
        <v>848.97</v>
      </c>
      <c r="AN24" s="224">
        <v>407.76</v>
      </c>
      <c r="AO24" s="224">
        <v>461.92</v>
      </c>
      <c r="AP24" s="224">
        <v>673.84</v>
      </c>
      <c r="AQ24" s="224">
        <v>616.55999999999995</v>
      </c>
      <c r="AR24" s="224">
        <v>287.99</v>
      </c>
      <c r="AS24" s="224">
        <v>266.83</v>
      </c>
    </row>
    <row r="25" spans="1:45" ht="20.149999999999999" customHeight="1" x14ac:dyDescent="0.25">
      <c r="A25" s="217" t="s">
        <v>127</v>
      </c>
      <c r="B25" s="222">
        <v>0</v>
      </c>
      <c r="C25" s="222">
        <v>0</v>
      </c>
      <c r="D25" s="222">
        <v>0</v>
      </c>
      <c r="E25" s="222">
        <v>0</v>
      </c>
      <c r="F25" s="222">
        <v>0</v>
      </c>
      <c r="G25" s="224">
        <v>0</v>
      </c>
      <c r="H25" s="224">
        <v>0</v>
      </c>
      <c r="I25" s="223">
        <v>0</v>
      </c>
      <c r="J25" s="223">
        <v>0</v>
      </c>
      <c r="K25" s="224">
        <v>0</v>
      </c>
      <c r="L25" s="224">
        <v>0</v>
      </c>
      <c r="M25" s="224">
        <v>0</v>
      </c>
      <c r="N25" s="224">
        <v>0</v>
      </c>
      <c r="O25" s="224">
        <v>0</v>
      </c>
      <c r="P25" s="224">
        <v>0</v>
      </c>
      <c r="Q25" s="224">
        <v>0</v>
      </c>
      <c r="R25" s="224">
        <v>0</v>
      </c>
      <c r="S25" s="224">
        <v>0</v>
      </c>
      <c r="T25" s="224">
        <v>0</v>
      </c>
      <c r="U25" s="224">
        <v>0</v>
      </c>
      <c r="V25" s="224">
        <v>0</v>
      </c>
      <c r="W25" s="224">
        <v>0</v>
      </c>
      <c r="X25" s="224">
        <v>0</v>
      </c>
      <c r="Y25" s="224">
        <v>0</v>
      </c>
      <c r="Z25" s="224">
        <v>0</v>
      </c>
      <c r="AA25" s="224">
        <v>0</v>
      </c>
      <c r="AB25" s="224">
        <v>0</v>
      </c>
      <c r="AC25" s="224">
        <v>0</v>
      </c>
      <c r="AD25" s="224">
        <v>0</v>
      </c>
      <c r="AE25" s="224">
        <v>0</v>
      </c>
      <c r="AF25" s="224">
        <v>0</v>
      </c>
      <c r="AG25" s="224">
        <v>0</v>
      </c>
      <c r="AH25" s="224">
        <v>0</v>
      </c>
      <c r="AI25" s="224">
        <v>0</v>
      </c>
      <c r="AJ25" s="224">
        <v>0</v>
      </c>
      <c r="AK25" s="224">
        <v>0</v>
      </c>
      <c r="AL25" s="224">
        <v>0</v>
      </c>
      <c r="AM25" s="224">
        <v>0</v>
      </c>
      <c r="AN25" s="224">
        <v>0</v>
      </c>
      <c r="AO25" s="224">
        <v>0</v>
      </c>
      <c r="AP25" s="224">
        <v>0</v>
      </c>
      <c r="AQ25" s="224">
        <v>0</v>
      </c>
      <c r="AR25" s="224">
        <v>0</v>
      </c>
      <c r="AS25" s="224">
        <v>0</v>
      </c>
    </row>
    <row r="26" spans="1:45" ht="20.149999999999999" customHeight="1" x14ac:dyDescent="0.25">
      <c r="A26" s="217" t="s">
        <v>279</v>
      </c>
      <c r="B26" s="214" t="s">
        <v>268</v>
      </c>
      <c r="C26" s="222">
        <v>0.5</v>
      </c>
      <c r="D26" s="222">
        <v>3.17</v>
      </c>
      <c r="E26" s="222">
        <v>5.54</v>
      </c>
      <c r="F26" s="222">
        <v>2.93</v>
      </c>
      <c r="G26" s="224">
        <v>11.23</v>
      </c>
      <c r="H26" s="224">
        <v>28</v>
      </c>
      <c r="I26" s="223">
        <v>35.81</v>
      </c>
      <c r="J26" s="223">
        <v>11.88</v>
      </c>
      <c r="K26" s="224">
        <v>9.07</v>
      </c>
      <c r="L26" s="224">
        <v>43.01</v>
      </c>
      <c r="M26" s="224">
        <v>49.32</v>
      </c>
      <c r="N26" s="224">
        <v>17.29</v>
      </c>
      <c r="O26" s="224">
        <v>25.03</v>
      </c>
      <c r="P26" s="224">
        <v>78.84</v>
      </c>
      <c r="Q26" s="224">
        <v>95.29</v>
      </c>
      <c r="R26" s="224">
        <v>35.75</v>
      </c>
      <c r="S26" s="224">
        <v>65.569999999999993</v>
      </c>
      <c r="T26" s="224">
        <v>217.45</v>
      </c>
      <c r="U26" s="224">
        <v>192.61</v>
      </c>
      <c r="V26" s="224">
        <v>55.82</v>
      </c>
      <c r="W26" s="224">
        <v>109.99</v>
      </c>
      <c r="X26" s="224">
        <v>309.13</v>
      </c>
      <c r="Y26" s="224">
        <v>283.89</v>
      </c>
      <c r="Z26" s="224">
        <v>102.73</v>
      </c>
      <c r="AA26" s="224">
        <v>122.89</v>
      </c>
      <c r="AB26" s="224">
        <v>360.39</v>
      </c>
      <c r="AC26" s="224">
        <v>319.23</v>
      </c>
      <c r="AD26" s="224">
        <v>111.88</v>
      </c>
      <c r="AE26" s="224">
        <v>158.58000000000001</v>
      </c>
      <c r="AF26" s="224">
        <v>410.36</v>
      </c>
      <c r="AG26" s="224">
        <v>353.77</v>
      </c>
      <c r="AH26" s="224">
        <v>116.26</v>
      </c>
      <c r="AI26" s="224">
        <v>170.84</v>
      </c>
      <c r="AJ26" s="224">
        <v>400.69</v>
      </c>
      <c r="AK26" s="224">
        <v>370.99</v>
      </c>
      <c r="AL26" s="224">
        <v>106.59</v>
      </c>
      <c r="AM26" s="224">
        <v>169.18</v>
      </c>
      <c r="AN26" s="224">
        <v>451.87</v>
      </c>
      <c r="AO26" s="224">
        <v>344.76</v>
      </c>
      <c r="AP26" s="224">
        <v>96.95</v>
      </c>
      <c r="AQ26" s="224">
        <v>146.37</v>
      </c>
      <c r="AR26" s="224">
        <v>417.03</v>
      </c>
      <c r="AS26" s="224">
        <v>350.36</v>
      </c>
    </row>
    <row r="27" spans="1:45" ht="20.149999999999999" customHeight="1" x14ac:dyDescent="0.25">
      <c r="A27" s="217" t="s">
        <v>131</v>
      </c>
      <c r="B27" s="214" t="s">
        <v>268</v>
      </c>
      <c r="C27" s="222">
        <v>75.64</v>
      </c>
      <c r="D27" s="222">
        <v>40.19</v>
      </c>
      <c r="E27" s="222">
        <v>67.95</v>
      </c>
      <c r="F27" s="222">
        <v>85.99</v>
      </c>
      <c r="G27" s="224">
        <v>88.7</v>
      </c>
      <c r="H27" s="224">
        <v>65.28</v>
      </c>
      <c r="I27" s="223">
        <v>77.31</v>
      </c>
      <c r="J27" s="223">
        <v>116.56</v>
      </c>
      <c r="K27" s="224">
        <v>74.58</v>
      </c>
      <c r="L27" s="224">
        <v>27.05</v>
      </c>
      <c r="M27" s="224">
        <v>37.69</v>
      </c>
      <c r="N27" s="224">
        <v>89.19</v>
      </c>
      <c r="O27" s="224">
        <v>120.21</v>
      </c>
      <c r="P27" s="224">
        <v>35.520000000000003</v>
      </c>
      <c r="Q27" s="224">
        <v>23.23</v>
      </c>
      <c r="R27" s="224">
        <v>98.53</v>
      </c>
      <c r="S27" s="224">
        <v>105.15</v>
      </c>
      <c r="T27" s="224">
        <v>56.1</v>
      </c>
      <c r="U27" s="224">
        <v>46.02</v>
      </c>
      <c r="V27" s="224">
        <v>144.37</v>
      </c>
      <c r="W27" s="224">
        <v>138.66999999999999</v>
      </c>
      <c r="X27" s="224">
        <v>49.65</v>
      </c>
      <c r="Y27" s="224">
        <v>81.45</v>
      </c>
      <c r="Z27" s="224">
        <v>69.19</v>
      </c>
      <c r="AA27" s="224">
        <v>103.99</v>
      </c>
      <c r="AB27" s="224">
        <v>50.01</v>
      </c>
      <c r="AC27" s="224">
        <v>78.16</v>
      </c>
      <c r="AD27" s="224">
        <v>138.78</v>
      </c>
      <c r="AE27" s="224">
        <v>110</v>
      </c>
      <c r="AF27" s="224">
        <v>47.1</v>
      </c>
      <c r="AG27" s="224">
        <v>29.7</v>
      </c>
      <c r="AH27" s="224">
        <v>102.11</v>
      </c>
      <c r="AI27" s="224">
        <v>113.75</v>
      </c>
      <c r="AJ27" s="224">
        <v>50</v>
      </c>
      <c r="AK27" s="224">
        <v>60.39</v>
      </c>
      <c r="AL27" s="224">
        <v>133.30000000000001</v>
      </c>
      <c r="AM27" s="224">
        <v>133.06</v>
      </c>
      <c r="AN27" s="224">
        <v>26.91</v>
      </c>
      <c r="AO27" s="224">
        <v>72.08</v>
      </c>
      <c r="AP27" s="224">
        <v>143.22999999999999</v>
      </c>
      <c r="AQ27" s="224">
        <v>129.59</v>
      </c>
      <c r="AR27" s="224">
        <v>57.63</v>
      </c>
      <c r="AS27" s="224">
        <v>33.6</v>
      </c>
    </row>
    <row r="28" spans="1:45" ht="20.149999999999999" customHeight="1" x14ac:dyDescent="0.25">
      <c r="A28" s="217" t="s">
        <v>129</v>
      </c>
      <c r="B28" s="214" t="s">
        <v>268</v>
      </c>
      <c r="C28" s="222">
        <v>55.12</v>
      </c>
      <c r="D28" s="222">
        <v>53.66</v>
      </c>
      <c r="E28" s="222">
        <v>55.02</v>
      </c>
      <c r="F28" s="222">
        <v>56.21</v>
      </c>
      <c r="G28" s="224">
        <v>55.09</v>
      </c>
      <c r="H28" s="224">
        <v>53.71</v>
      </c>
      <c r="I28" s="223">
        <v>52.64</v>
      </c>
      <c r="J28" s="223">
        <v>53.53</v>
      </c>
      <c r="K28" s="224">
        <v>48.96</v>
      </c>
      <c r="L28" s="224">
        <v>49.42</v>
      </c>
      <c r="M28" s="224">
        <v>49.82</v>
      </c>
      <c r="N28" s="224">
        <v>52.19</v>
      </c>
      <c r="O28" s="224">
        <v>48.7</v>
      </c>
      <c r="P28" s="224">
        <v>47.14</v>
      </c>
      <c r="Q28" s="224">
        <v>48.75</v>
      </c>
      <c r="R28" s="224">
        <v>48.84</v>
      </c>
      <c r="S28" s="224">
        <v>46.03</v>
      </c>
      <c r="T28" s="224">
        <v>45</v>
      </c>
      <c r="U28" s="224">
        <v>44.41</v>
      </c>
      <c r="V28" s="224">
        <v>43.77</v>
      </c>
      <c r="W28" s="224">
        <v>41.46</v>
      </c>
      <c r="X28" s="224">
        <v>38.26</v>
      </c>
      <c r="Y28" s="224">
        <v>37.409999999999997</v>
      </c>
      <c r="Z28" s="224">
        <v>38.33</v>
      </c>
      <c r="AA28" s="224">
        <v>35.89</v>
      </c>
      <c r="AB28" s="224">
        <v>34.89</v>
      </c>
      <c r="AC28" s="224">
        <v>34.94</v>
      </c>
      <c r="AD28" s="224">
        <v>35.89</v>
      </c>
      <c r="AE28" s="224">
        <v>32.799999999999997</v>
      </c>
      <c r="AF28" s="224">
        <v>30.79</v>
      </c>
      <c r="AG28" s="224">
        <v>30.87</v>
      </c>
      <c r="AH28" s="224">
        <v>31.86</v>
      </c>
      <c r="AI28" s="224">
        <v>30.12</v>
      </c>
      <c r="AJ28" s="224">
        <v>27.33</v>
      </c>
      <c r="AK28" s="224">
        <v>27.42</v>
      </c>
      <c r="AL28" s="224">
        <v>27.71</v>
      </c>
      <c r="AM28" s="224">
        <v>28.99</v>
      </c>
      <c r="AN28" s="224">
        <v>29.02</v>
      </c>
      <c r="AO28" s="224">
        <v>28.56</v>
      </c>
      <c r="AP28" s="224">
        <v>30.26</v>
      </c>
      <c r="AQ28" s="224">
        <v>26.25</v>
      </c>
      <c r="AR28" s="224">
        <v>27.24</v>
      </c>
      <c r="AS28" s="224">
        <v>30.5</v>
      </c>
    </row>
    <row r="29" spans="1:45" ht="20.149999999999999" customHeight="1" x14ac:dyDescent="0.25">
      <c r="A29" s="217" t="s">
        <v>130</v>
      </c>
      <c r="B29" s="214" t="s">
        <v>268</v>
      </c>
      <c r="C29" s="222">
        <v>8.75</v>
      </c>
      <c r="D29" s="222">
        <v>9.9499999999999993</v>
      </c>
      <c r="E29" s="222">
        <v>9.91</v>
      </c>
      <c r="F29" s="222">
        <v>9.4700000000000006</v>
      </c>
      <c r="G29" s="224">
        <v>10.17</v>
      </c>
      <c r="H29" s="224">
        <v>9.17</v>
      </c>
      <c r="I29" s="223">
        <v>9.49</v>
      </c>
      <c r="J29" s="223">
        <v>9.4499999999999993</v>
      </c>
      <c r="K29" s="224">
        <v>10.4</v>
      </c>
      <c r="L29" s="224">
        <v>12.68</v>
      </c>
      <c r="M29" s="224">
        <v>11.45</v>
      </c>
      <c r="N29" s="224">
        <v>10.46</v>
      </c>
      <c r="O29" s="224">
        <v>9.3000000000000007</v>
      </c>
      <c r="P29" s="224">
        <v>12.64</v>
      </c>
      <c r="Q29" s="224">
        <v>11.04</v>
      </c>
      <c r="R29" s="224">
        <v>10.98</v>
      </c>
      <c r="S29" s="224">
        <v>12.42</v>
      </c>
      <c r="T29" s="224">
        <v>14.31</v>
      </c>
      <c r="U29" s="224">
        <v>13.1</v>
      </c>
      <c r="V29" s="224">
        <v>12.24</v>
      </c>
      <c r="W29" s="224">
        <v>10.39</v>
      </c>
      <c r="X29" s="224">
        <v>13.05</v>
      </c>
      <c r="Y29" s="224">
        <v>12.03</v>
      </c>
      <c r="Z29" s="224">
        <v>10.32</v>
      </c>
      <c r="AA29" s="224">
        <v>10.1</v>
      </c>
      <c r="AB29" s="224">
        <v>11.72</v>
      </c>
      <c r="AC29" s="224">
        <v>11.33</v>
      </c>
      <c r="AD29" s="224">
        <v>11.49</v>
      </c>
      <c r="AE29" s="224">
        <v>10.210000000000001</v>
      </c>
      <c r="AF29" s="224">
        <v>12.78</v>
      </c>
      <c r="AG29" s="224">
        <v>10.91</v>
      </c>
      <c r="AH29" s="224">
        <v>10.27</v>
      </c>
      <c r="AI29" s="224">
        <v>13.37</v>
      </c>
      <c r="AJ29" s="224">
        <v>12.9</v>
      </c>
      <c r="AK29" s="224">
        <v>11.47</v>
      </c>
      <c r="AL29" s="224">
        <v>10.91</v>
      </c>
      <c r="AM29" s="224">
        <v>12.34</v>
      </c>
      <c r="AN29" s="224">
        <v>13.68</v>
      </c>
      <c r="AO29" s="224">
        <v>12.03</v>
      </c>
      <c r="AP29" s="224">
        <v>9.6199999999999992</v>
      </c>
      <c r="AQ29" s="224">
        <v>11.42</v>
      </c>
      <c r="AR29" s="224">
        <v>14.51</v>
      </c>
      <c r="AS29" s="224">
        <v>11.38</v>
      </c>
    </row>
    <row r="30" spans="1:45" ht="20.149999999999999" customHeight="1" x14ac:dyDescent="0.25">
      <c r="A30" s="217" t="s">
        <v>290</v>
      </c>
      <c r="B30" s="214" t="s">
        <v>268</v>
      </c>
      <c r="C30" s="222">
        <v>106.62</v>
      </c>
      <c r="D30" s="222">
        <v>75.63</v>
      </c>
      <c r="E30" s="222">
        <v>91.98</v>
      </c>
      <c r="F30" s="222">
        <v>97.2</v>
      </c>
      <c r="G30" s="224">
        <v>104.37</v>
      </c>
      <c r="H30" s="224">
        <v>76.25</v>
      </c>
      <c r="I30" s="223">
        <v>85.09</v>
      </c>
      <c r="J30" s="223">
        <v>89.95</v>
      </c>
      <c r="K30" s="224">
        <v>88.26</v>
      </c>
      <c r="L30" s="224">
        <v>88.81</v>
      </c>
      <c r="M30" s="224">
        <v>92.73</v>
      </c>
      <c r="N30" s="224">
        <v>107.82</v>
      </c>
      <c r="O30" s="224">
        <v>88.53</v>
      </c>
      <c r="P30" s="224">
        <v>95.71</v>
      </c>
      <c r="Q30" s="224">
        <v>69.7</v>
      </c>
      <c r="R30" s="224">
        <v>85.29</v>
      </c>
      <c r="S30" s="224">
        <v>128.97</v>
      </c>
      <c r="T30" s="224">
        <v>124.29</v>
      </c>
      <c r="U30" s="224">
        <v>137.9</v>
      </c>
      <c r="V30" s="224">
        <v>132.30000000000001</v>
      </c>
      <c r="W30" s="224">
        <v>138.77000000000001</v>
      </c>
      <c r="X30" s="224">
        <v>122.05</v>
      </c>
      <c r="Y30" s="224">
        <v>110.87</v>
      </c>
      <c r="Z30" s="224">
        <v>155.88999999999999</v>
      </c>
      <c r="AA30" s="224">
        <v>206.96</v>
      </c>
      <c r="AB30" s="224">
        <v>178.45</v>
      </c>
      <c r="AC30" s="224">
        <v>185.32</v>
      </c>
      <c r="AD30" s="224">
        <v>181.06</v>
      </c>
      <c r="AE30" s="224">
        <v>270.62</v>
      </c>
      <c r="AF30" s="224">
        <v>232.53</v>
      </c>
      <c r="AG30" s="224">
        <v>217.45</v>
      </c>
      <c r="AH30" s="224">
        <v>247.13</v>
      </c>
      <c r="AI30" s="224">
        <v>221.08</v>
      </c>
      <c r="AJ30" s="224">
        <v>229.72</v>
      </c>
      <c r="AK30" s="224">
        <v>257.3</v>
      </c>
      <c r="AL30" s="224">
        <v>264.36</v>
      </c>
      <c r="AM30" s="224">
        <v>302.62</v>
      </c>
      <c r="AN30" s="224">
        <v>275.32</v>
      </c>
      <c r="AO30" s="224">
        <v>316.93</v>
      </c>
      <c r="AP30" s="224">
        <v>338.29</v>
      </c>
      <c r="AQ30" s="232">
        <v>340.38</v>
      </c>
      <c r="AR30" s="232">
        <v>356.17</v>
      </c>
      <c r="AS30" s="224">
        <v>350.95</v>
      </c>
    </row>
    <row r="31" spans="1:45" s="227" customFormat="1" ht="20.149999999999999" customHeight="1" x14ac:dyDescent="0.25">
      <c r="A31" s="233" t="s">
        <v>106</v>
      </c>
      <c r="B31" s="215" t="s">
        <v>268</v>
      </c>
      <c r="C31" s="226">
        <v>556.20000000000005</v>
      </c>
      <c r="D31" s="226">
        <v>526.88</v>
      </c>
      <c r="E31" s="226">
        <v>485.14</v>
      </c>
      <c r="F31" s="226">
        <v>801.3</v>
      </c>
      <c r="G31" s="226">
        <v>654.41</v>
      </c>
      <c r="H31" s="226">
        <v>562.83000000000004</v>
      </c>
      <c r="I31" s="226">
        <v>563.45000000000005</v>
      </c>
      <c r="J31" s="226">
        <v>709.53</v>
      </c>
      <c r="K31" s="226">
        <v>626.01</v>
      </c>
      <c r="L31" s="226">
        <v>648.85</v>
      </c>
      <c r="M31" s="226">
        <v>505.01</v>
      </c>
      <c r="N31" s="226">
        <v>859.33</v>
      </c>
      <c r="O31" s="226">
        <v>940.99</v>
      </c>
      <c r="P31" s="226">
        <v>571.04999999999995</v>
      </c>
      <c r="Q31" s="226">
        <v>644.41999999999996</v>
      </c>
      <c r="R31" s="226">
        <v>1223.3499999999999</v>
      </c>
      <c r="S31" s="226">
        <v>1246.9000000000001</v>
      </c>
      <c r="T31" s="226">
        <v>1211.3599999999999</v>
      </c>
      <c r="U31" s="226">
        <v>1118.81</v>
      </c>
      <c r="V31" s="226">
        <v>1621.5</v>
      </c>
      <c r="W31" s="226">
        <v>1532.76</v>
      </c>
      <c r="X31" s="226">
        <v>1126.52</v>
      </c>
      <c r="Y31" s="226">
        <v>1321.17</v>
      </c>
      <c r="Z31" s="226">
        <v>1322.64</v>
      </c>
      <c r="AA31" s="226">
        <v>1810.93</v>
      </c>
      <c r="AB31" s="226">
        <v>1578.6</v>
      </c>
      <c r="AC31" s="226">
        <v>1564.6</v>
      </c>
      <c r="AD31" s="226">
        <v>2119.96</v>
      </c>
      <c r="AE31" s="226">
        <f>SUM(AE23:AE30)</f>
        <v>2251.52</v>
      </c>
      <c r="AF31" s="226">
        <f>SUM(AF23:AF30)</f>
        <v>1458.87</v>
      </c>
      <c r="AG31" s="226">
        <f>SUM(AG23:AG30)</f>
        <v>1474.92</v>
      </c>
      <c r="AH31" s="226">
        <f>SUM(AH23:AH30)</f>
        <v>2087.8399999999997</v>
      </c>
      <c r="AI31" s="226">
        <f t="shared" ref="AI31:AQ31" si="1">SUM(AI23:AI30)</f>
        <v>2055.21</v>
      </c>
      <c r="AJ31" s="226">
        <f t="shared" si="1"/>
        <v>1673.82</v>
      </c>
      <c r="AK31" s="226">
        <f t="shared" si="1"/>
        <v>1840.1000000000001</v>
      </c>
      <c r="AL31" s="226">
        <f t="shared" si="1"/>
        <v>2059.21</v>
      </c>
      <c r="AM31" s="226">
        <f t="shared" si="1"/>
        <v>2738.99</v>
      </c>
      <c r="AN31" s="226">
        <f t="shared" si="1"/>
        <v>1821.68</v>
      </c>
      <c r="AO31" s="226">
        <f t="shared" si="1"/>
        <v>1907.1899999999998</v>
      </c>
      <c r="AP31" s="226">
        <f t="shared" si="1"/>
        <v>2349.36</v>
      </c>
      <c r="AQ31" s="226">
        <f t="shared" si="1"/>
        <v>2295.1499999999996</v>
      </c>
      <c r="AR31" s="226">
        <f>SUM(AR23:AR30)</f>
        <v>1644.46</v>
      </c>
      <c r="AS31" s="226">
        <f>SUM(AS23:AS30)</f>
        <v>1455.84</v>
      </c>
    </row>
    <row r="32" spans="1:45" ht="20.149999999999999" customHeight="1" x14ac:dyDescent="0.25">
      <c r="W32" s="234"/>
      <c r="X32" s="234"/>
      <c r="Y32" s="234"/>
      <c r="Z32" s="234"/>
      <c r="AA32" s="234"/>
      <c r="AB32" s="234"/>
      <c r="AC32" s="234"/>
      <c r="AD32" s="234"/>
      <c r="AE32" s="234"/>
      <c r="AF32" s="234"/>
      <c r="AG32" s="234"/>
      <c r="AH32" s="234"/>
      <c r="AI32" s="234"/>
      <c r="AJ32" s="234"/>
      <c r="AK32" s="234"/>
      <c r="AL32" s="234"/>
      <c r="AM32" s="234"/>
      <c r="AN32" s="234"/>
    </row>
    <row r="33" spans="1:45" ht="45" customHeight="1" x14ac:dyDescent="0.25">
      <c r="A33" s="231" t="s">
        <v>317</v>
      </c>
      <c r="B33" s="64" t="s">
        <v>156</v>
      </c>
      <c r="C33" s="64" t="s">
        <v>157</v>
      </c>
      <c r="D33" s="64" t="s">
        <v>158</v>
      </c>
      <c r="E33" s="64" t="s">
        <v>159</v>
      </c>
      <c r="F33" s="64" t="s">
        <v>160</v>
      </c>
      <c r="G33" s="64" t="s">
        <v>161</v>
      </c>
      <c r="H33" s="64" t="s">
        <v>162</v>
      </c>
      <c r="I33" s="64" t="s">
        <v>163</v>
      </c>
      <c r="J33" s="64" t="s">
        <v>164</v>
      </c>
      <c r="K33" s="64" t="s">
        <v>165</v>
      </c>
      <c r="L33" s="64" t="s">
        <v>166</v>
      </c>
      <c r="M33" s="64" t="s">
        <v>167</v>
      </c>
      <c r="N33" s="64" t="s">
        <v>168</v>
      </c>
      <c r="O33" s="64" t="s">
        <v>169</v>
      </c>
      <c r="P33" s="64" t="s">
        <v>170</v>
      </c>
      <c r="Q33" s="64" t="s">
        <v>171</v>
      </c>
      <c r="R33" s="64" t="s">
        <v>172</v>
      </c>
      <c r="S33" s="64" t="s">
        <v>173</v>
      </c>
      <c r="T33" s="64" t="s">
        <v>174</v>
      </c>
      <c r="U33" s="64" t="s">
        <v>175</v>
      </c>
      <c r="V33" s="64" t="s">
        <v>176</v>
      </c>
      <c r="W33" s="64" t="s">
        <v>177</v>
      </c>
      <c r="X33" s="64" t="s">
        <v>178</v>
      </c>
      <c r="Y33" s="64" t="s">
        <v>179</v>
      </c>
      <c r="Z33" s="64" t="s">
        <v>180</v>
      </c>
      <c r="AA33" s="64" t="s">
        <v>181</v>
      </c>
      <c r="AB33" s="64" t="s">
        <v>182</v>
      </c>
      <c r="AC33" s="64" t="s">
        <v>183</v>
      </c>
      <c r="AD33" s="64" t="s">
        <v>184</v>
      </c>
      <c r="AE33" s="64" t="s">
        <v>185</v>
      </c>
      <c r="AF33" s="64" t="s">
        <v>186</v>
      </c>
      <c r="AG33" s="64" t="s">
        <v>187</v>
      </c>
      <c r="AH33" s="64" t="s">
        <v>188</v>
      </c>
      <c r="AI33" s="64" t="s">
        <v>189</v>
      </c>
      <c r="AJ33" s="64" t="s">
        <v>190</v>
      </c>
      <c r="AK33" s="64" t="s">
        <v>191</v>
      </c>
      <c r="AL33" s="64" t="s">
        <v>192</v>
      </c>
      <c r="AM33" s="64" t="s">
        <v>193</v>
      </c>
      <c r="AN33" s="64" t="s">
        <v>194</v>
      </c>
      <c r="AO33" s="64" t="s">
        <v>195</v>
      </c>
      <c r="AP33" s="64" t="s">
        <v>196</v>
      </c>
      <c r="AQ33" s="64" t="s">
        <v>197</v>
      </c>
      <c r="AR33" s="64" t="s">
        <v>198</v>
      </c>
      <c r="AS33" s="309" t="s">
        <v>338</v>
      </c>
    </row>
    <row r="34" spans="1:45" ht="20.149999999999999" customHeight="1" x14ac:dyDescent="0.25">
      <c r="A34" s="155" t="s">
        <v>4</v>
      </c>
      <c r="B34" s="235" t="s">
        <v>268</v>
      </c>
      <c r="C34" s="236">
        <f>100000*C23/(AVERAGE(B8:C8)*24*Calculation_HIDE!C$71)</f>
        <v>24.289170827263632</v>
      </c>
      <c r="D34" s="236">
        <f>100000*D23/(AVERAGE(C8:D8)*24*Calculation_HIDE!D$71)</f>
        <v>25.852831975280953</v>
      </c>
      <c r="E34" s="236">
        <f>100000*E23/(AVERAGE(D8:E8)*24*Calculation_HIDE!E$71)</f>
        <v>18.743581964152352</v>
      </c>
      <c r="F34" s="236">
        <f>100000*F23/(AVERAGE(E8:F8)*24*Calculation_HIDE!F$71)</f>
        <v>39.861410402670387</v>
      </c>
      <c r="G34" s="236">
        <f>100000*G23/(AVERAGE(F8:G8)*24*Calculation_HIDE!G$71)</f>
        <v>26.639327392999277</v>
      </c>
      <c r="H34" s="236">
        <f>100000*H23/(AVERAGE(G8:H8)*24*Calculation_HIDE!H$71)</f>
        <v>22.821674091881945</v>
      </c>
      <c r="I34" s="236">
        <f>100000*I23/(AVERAGE(H8:I8)*24*Calculation_HIDE!I$71)</f>
        <v>19.818994839568148</v>
      </c>
      <c r="J34" s="236">
        <f>100000*J23/(AVERAGE(I8:J8)*24*Calculation_HIDE!J$71)</f>
        <v>27.865312323207114</v>
      </c>
      <c r="K34" s="236">
        <f>100000*K23/(AVERAGE(J8:K8)*24*Calculation_HIDE!K$71)</f>
        <v>24.178187601132368</v>
      </c>
      <c r="L34" s="236">
        <f>100000*L23/(AVERAGE(K8:L8)*24*Calculation_HIDE!L$71)</f>
        <v>26.216121447231981</v>
      </c>
      <c r="M34" s="236">
        <f>100000*M23/(AVERAGE(L8:M8)*24*Calculation_HIDE!M$71)</f>
        <v>14.815939692700669</v>
      </c>
      <c r="N34" s="236">
        <f>100000*N23/(AVERAGE(M8:N8)*24*Calculation_HIDE!N$71)</f>
        <v>33.238877162133655</v>
      </c>
      <c r="O34" s="236">
        <f>100000*O23/(AVERAGE(N8:O8)*24*Calculation_HIDE!O$71)</f>
        <v>37.655984739555642</v>
      </c>
      <c r="P34" s="236">
        <f>100000*P23/(AVERAGE(O8:P8)*24*Calculation_HIDE!P$71)</f>
        <v>15.247719025140288</v>
      </c>
      <c r="Q34" s="236">
        <f>100000*Q23/(AVERAGE(P8:Q8)*24*Calculation_HIDE!Q$71)</f>
        <v>15.338380968643522</v>
      </c>
      <c r="R34" s="236">
        <f>100000*R23/(AVERAGE(Q8:R8)*24*Calculation_HIDE!R$71)</f>
        <v>34.611740817513656</v>
      </c>
      <c r="S34" s="236">
        <f>100000*S23/(AVERAGE(R8:S8)*24*Calculation_HIDE!S$71)</f>
        <v>34.234431832721029</v>
      </c>
      <c r="T34" s="236">
        <f>100000*T23/(AVERAGE(S8:T8)*24*Calculation_HIDE!T$71)</f>
        <v>24.20118250156343</v>
      </c>
      <c r="U34" s="236">
        <f>100000*U23/(AVERAGE(T8:U8)*24*Calculation_HIDE!U$71)</f>
        <v>19.818381414969807</v>
      </c>
      <c r="V34" s="236">
        <f>100000*V23/(AVERAGE(U8:V8)*24*Calculation_HIDE!V$71)</f>
        <v>39.053551301023859</v>
      </c>
      <c r="W34" s="236">
        <f>100000*W23/(AVERAGE(V8:W8)*24*Calculation_HIDE!W$71)</f>
        <v>33.695136999789824</v>
      </c>
      <c r="X34" s="236">
        <f>100000*X23/(AVERAGE(W8:X8)*24*Calculation_HIDE!X$71)</f>
        <v>17.680736343732924</v>
      </c>
      <c r="Y34" s="236">
        <f>100000*Y23/(AVERAGE(X8:Y8)*24*Calculation_HIDE!Y$71)</f>
        <v>21.628798067661936</v>
      </c>
      <c r="Z34" s="236">
        <f>100000*Z23/(AVERAGE(Y8:Z8)*24*Calculation_HIDE!Z$71)</f>
        <v>22.956390624320576</v>
      </c>
      <c r="AA34" s="236">
        <f>100000*AA23/(AVERAGE(Z8:AA8)*24*Calculation_HIDE!AA$71)</f>
        <v>33.048136054688584</v>
      </c>
      <c r="AB34" s="236">
        <f>100000*AB23/(AVERAGE(AA8:AB8)*24*Calculation_HIDE!AB$71)</f>
        <v>21.902549912424583</v>
      </c>
      <c r="AC34" s="236">
        <f>100000*AC23/(AVERAGE(AB8:AC8)*24*Calculation_HIDE!AC$71)</f>
        <v>21.806275976831419</v>
      </c>
      <c r="AD34" s="236">
        <f>100000*AD23/(AVERAGE(AC8:AD8)*24*Calculation_HIDE!AD$71)</f>
        <v>35.77162682090438</v>
      </c>
      <c r="AE34" s="236">
        <f>100000*AE23/(AVERAGE(AD8:AE8)*24*Calculation_HIDE!AE$71)</f>
        <v>38.902633728872452</v>
      </c>
      <c r="AF34" s="236">
        <f>100000*AF23/(AVERAGE(AE8:AF8)*24*Calculation_HIDE!AF$71)</f>
        <v>17.516830695855461</v>
      </c>
      <c r="AG34" s="236">
        <f>100000*AG23/(AVERAGE(AF8:AG8)*24*Calculation_HIDE!AG$71)</f>
        <v>17.875574504887627</v>
      </c>
      <c r="AH34" s="236">
        <f>100000*AH23/(AVERAGE(AG8:AH8)*24*Calculation_HIDE!AH$71)</f>
        <v>35.468081347120773</v>
      </c>
      <c r="AI34" s="236">
        <f>100000*AI23/(AVERAGE(AH8:AI8)*24*Calculation_HIDE!AI$71)</f>
        <v>33.100068957307116</v>
      </c>
      <c r="AJ34" s="236">
        <f>100000*AJ23/(AVERAGE(AI8:AJ8)*24*Calculation_HIDE!AJ$71)</f>
        <v>19.935667990049112</v>
      </c>
      <c r="AK34" s="236">
        <f>100000*AK23/(AVERAGE(AJ8:AK8)*24*Calculation_HIDE!AK$71)</f>
        <v>23.742219480003378</v>
      </c>
      <c r="AL34" s="236">
        <f>100000*AL23/(AVERAGE(AK8:AL8)*24*Calculation_HIDE!AL$71)</f>
        <v>31.955265225383364</v>
      </c>
      <c r="AM34" s="236">
        <f>100000*AM23/(AVERAGE(AL8:AM8)*24*Calculation_HIDE!AM$71)</f>
        <v>44.836090516973826</v>
      </c>
      <c r="AN34" s="236">
        <f>100000*AN23/(AVERAGE(AM8:AN8)*24*Calculation_HIDE!AN$71)</f>
        <v>22.268956044677754</v>
      </c>
      <c r="AO34" s="236">
        <f>100000*AO23/(AVERAGE(AN8:AO8)*24*Calculation_HIDE!AO$71)</f>
        <v>23.946831958093949</v>
      </c>
      <c r="AP34" s="236">
        <f>100000*AP23/(AVERAGE(AO8:AP8)*24*Calculation_HIDE!AP$71)</f>
        <v>37.080494483478049</v>
      </c>
      <c r="AQ34" s="236">
        <v>36.6</v>
      </c>
      <c r="AR34" s="236">
        <v>17.329999999999998</v>
      </c>
      <c r="AS34" s="236">
        <v>14.6</v>
      </c>
    </row>
    <row r="35" spans="1:45" ht="20.149999999999999" customHeight="1" x14ac:dyDescent="0.25">
      <c r="A35" s="155" t="s">
        <v>23</v>
      </c>
      <c r="B35" s="235" t="s">
        <v>268</v>
      </c>
      <c r="C35" s="236">
        <f>IFERROR(100000*C24/(AVERAGE(B9:C9)*24*Calculation_HIDE!C$71),"-")</f>
        <v>30.515432098765434</v>
      </c>
      <c r="D35" s="236">
        <f>IFERROR(100000*D24/(AVERAGE(C9:D9)*24*Calculation_HIDE!D$71),"-")</f>
        <v>32.384004884004881</v>
      </c>
      <c r="E35" s="236">
        <f>IFERROR(100000*E24/(AVERAGE(D9:E9)*24*Calculation_HIDE!E$71),"-")</f>
        <v>23.375603864734298</v>
      </c>
      <c r="F35" s="236">
        <f>IFERROR(100000*F24/(AVERAGE(E9:F9)*24*Calculation_HIDE!F$71),"-")</f>
        <v>51.97161835748792</v>
      </c>
      <c r="G35" s="236">
        <f>IFERROR(100000*G24/(AVERAGE(F9:G9)*24*Calculation_HIDE!G$71),"-")</f>
        <v>39.239926739926744</v>
      </c>
      <c r="H35" s="236">
        <f>IFERROR(100000*H24/(AVERAGE(G9:H9)*24*Calculation_HIDE!H$71),"-")</f>
        <v>32.017704517704516</v>
      </c>
      <c r="I35" s="236">
        <f>IFERROR(100000*I24/(AVERAGE(H9:I9)*24*Calculation_HIDE!I$71),"-")</f>
        <v>31.618357487922705</v>
      </c>
      <c r="J35" s="236">
        <f>IFERROR(100000*J24/(AVERAGE(I9:J9)*24*Calculation_HIDE!J$71),"-")</f>
        <v>41.259057971014492</v>
      </c>
      <c r="K35" s="236">
        <f>IFERROR(100000*K24/(AVERAGE(J9:K9)*24*Calculation_HIDE!K$71),"-")</f>
        <v>38.101851851851855</v>
      </c>
      <c r="L35" s="236">
        <f>IFERROR(100000*L24/(AVERAGE(K9:L9)*24*Calculation_HIDE!L$71),"-")</f>
        <v>35.286935286935289</v>
      </c>
      <c r="M35" s="236">
        <f>IFERROR(100000*M24/(AVERAGE(L9:M9)*24*Calculation_HIDE!M$71),"-")</f>
        <v>24.273930228561607</v>
      </c>
      <c r="N35" s="236">
        <f>IFERROR(100000*N24/(AVERAGE(M9:N9)*24*Calculation_HIDE!N$71),"-")</f>
        <v>42.147773431623293</v>
      </c>
      <c r="O35" s="236">
        <f>IFERROR(100000*O24/(AVERAGE(N9:O9)*24*Calculation_HIDE!O$71),"-")</f>
        <v>39.79563619496183</v>
      </c>
      <c r="P35" s="236">
        <f>IFERROR(100000*P24/(AVERAGE(O9:P9)*24*Calculation_HIDE!P$71),"-")</f>
        <v>19.144269729749826</v>
      </c>
      <c r="Q35" s="236">
        <f>IFERROR(100000*Q24/(AVERAGE(P9:Q9)*24*Calculation_HIDE!Q$71),"-")</f>
        <v>21.827842522037955</v>
      </c>
      <c r="R35" s="236">
        <f>IFERROR(100000*R24/(AVERAGE(Q9:R9)*24*Calculation_HIDE!R$71),"-")</f>
        <v>39.732525376774795</v>
      </c>
      <c r="S35" s="236">
        <f>IFERROR(100000*S24/(AVERAGE(R9:S9)*24*Calculation_HIDE!S$71),"-")</f>
        <v>31.972833682739342</v>
      </c>
      <c r="T35" s="236">
        <f>IFERROR(100000*T24/(AVERAGE(S9:T9)*24*Calculation_HIDE!T$71),"-")</f>
        <v>27.484138853538688</v>
      </c>
      <c r="U35" s="236">
        <f>IFERROR(100000*U24/(AVERAGE(T9:U9)*24*Calculation_HIDE!U$71),"-")</f>
        <v>25.346099333253484</v>
      </c>
      <c r="V35" s="236">
        <f>IFERROR(100000*V24/(AVERAGE(U9:V9)*24*Calculation_HIDE!V$71),"-")</f>
        <v>42.393425360322595</v>
      </c>
      <c r="W35" s="236">
        <f>IFERROR(100000*W24/(AVERAGE(V9:W9)*24*Calculation_HIDE!W$71),"-")</f>
        <v>39.32242000423819</v>
      </c>
      <c r="X35" s="236">
        <f>IFERROR(100000*X24/(AVERAGE(W9:X9)*24*Calculation_HIDE!X$71),"-")</f>
        <v>22.048027729845913</v>
      </c>
      <c r="Y35" s="236">
        <f>IFERROR(100000*Y24/(AVERAGE(X9:Y9)*24*Calculation_HIDE!Y$71),"-")</f>
        <v>29.835159899389147</v>
      </c>
      <c r="Z35" s="236">
        <f>IFERROR(100000*Z24/(AVERAGE(Y9:Z9)*24*Calculation_HIDE!Z$71),"-")</f>
        <v>34.944928534355405</v>
      </c>
      <c r="AA35" s="236">
        <f>IFERROR(100000*AA24/(AVERAGE(Z9:AA9)*24*Calculation_HIDE!AA$71),"-")</f>
        <v>43.617998163452711</v>
      </c>
      <c r="AB35" s="236">
        <f>IFERROR(100000*AB24/(AVERAGE(AA9:AB9)*24*Calculation_HIDE!AB$71),"-")</f>
        <v>29.296461114642934</v>
      </c>
      <c r="AC35" s="236">
        <f>IFERROR(100000*AC24/(AVERAGE(AB9:AC9)*24*Calculation_HIDE!AC$71),"-")</f>
        <v>27.806473829201103</v>
      </c>
      <c r="AD35" s="236">
        <f>IFERROR(100000*AD24/(AVERAGE(AC9:AD9)*24*Calculation_HIDE!AD$71),"-")</f>
        <v>52.218703836786844</v>
      </c>
      <c r="AE35" s="236">
        <f>IFERROR(100000*AE24/(AVERAGE(AD9:AE9)*24*Calculation_HIDE!AE$71),"-")</f>
        <v>49.885215794306703</v>
      </c>
      <c r="AF35" s="236">
        <f>IFERROR(100000*AF24/(AVERAGE(AE9:AF9)*24*Calculation_HIDE!AF$71),"-")</f>
        <v>19.360689815235268</v>
      </c>
      <c r="AG35" s="236">
        <f>IFERROR(100000*AG24/(AVERAGE(AF9:AG9)*24*Calculation_HIDE!AG$71),"-")</f>
        <v>24.98989399928135</v>
      </c>
      <c r="AH35" s="236">
        <f>IFERROR(100000*AH24/(AVERAGE(AG9:AH9)*24*Calculation_HIDE!AH$71),"-")</f>
        <v>44.198781291172594</v>
      </c>
      <c r="AI35" s="236">
        <f>IFERROR(100000*AI24/(AVERAGE(AH9:AI9)*24*Calculation_HIDE!AI$71),"-")</f>
        <v>43.415212733394554</v>
      </c>
      <c r="AJ35" s="236">
        <f>IFERROR(100000*AJ24/(AVERAGE(AI9:AJ9)*24*Calculation_HIDE!AJ$71),"-")</f>
        <v>27.576590076590076</v>
      </c>
      <c r="AK35" s="236">
        <f>IFERROR(100000*AK24/(AVERAGE(AJ9:AK9)*24*Calculation_HIDE!AK$71),"-")</f>
        <v>29.604343833592846</v>
      </c>
      <c r="AL35" s="236">
        <f>IFERROR(100000*AL24/(AVERAGE(AK9:AL9)*24*Calculation_HIDE!AL$71),"-")</f>
        <v>39.319828722002633</v>
      </c>
      <c r="AM35" s="236">
        <f>IFERROR(100000*AM24/(AVERAGE(AL9:AM9)*24*Calculation_HIDE!AM$71),"-")</f>
        <v>53.616900341038274</v>
      </c>
      <c r="AN35" s="236">
        <f>IFERROR(100000*AN24/(AVERAGE(AM9:AN9)*24*Calculation_HIDE!AN$71),"-")</f>
        <v>25.787748163438771</v>
      </c>
      <c r="AO35" s="236">
        <f>IFERROR(100000*AO24/(AVERAGE(AN9:AO9)*24*Calculation_HIDE!AO$71),"-")</f>
        <v>28.895427976619427</v>
      </c>
      <c r="AP35" s="236">
        <f>IFERROR(100000*AP24/(AVERAGE(AO9:AP9)*24*Calculation_HIDE!AP$71),"-")</f>
        <v>42.152093842581472</v>
      </c>
      <c r="AQ35" s="236">
        <v>39.43</v>
      </c>
      <c r="AR35" s="236">
        <v>18.21</v>
      </c>
      <c r="AS35" s="236">
        <v>16.690000000000001</v>
      </c>
    </row>
    <row r="36" spans="1:45" ht="20.149999999999999" customHeight="1" x14ac:dyDescent="0.25">
      <c r="A36" s="217" t="s">
        <v>27</v>
      </c>
      <c r="B36" s="235" t="s">
        <v>268</v>
      </c>
      <c r="C36" s="236">
        <f>100000*C27/(AVERAGE(B12:C13)*2*24*Calculation_HIDE!C$71)</f>
        <v>22.562024688176354</v>
      </c>
      <c r="D36" s="236">
        <f>100000*D27/(AVERAGE(C12:D13)*2*24*Calculation_HIDE!D$71)</f>
        <v>11.855058561452505</v>
      </c>
      <c r="E36" s="236">
        <f>100000*E27/(AVERAGE(D12:E13)*2*24*Calculation_HIDE!E$71)</f>
        <v>19.806568960089546</v>
      </c>
      <c r="F36" s="236">
        <f>100000*F27/(AVERAGE(E12:F13)*2*24*Calculation_HIDE!F$71)</f>
        <v>25.04082711899154</v>
      </c>
      <c r="G36" s="236">
        <f>100000*G27/(AVERAGE(F12:G13)*2*24*Calculation_HIDE!G$71)</f>
        <v>26.103771644794236</v>
      </c>
      <c r="H36" s="236">
        <f>100000*H27/(AVERAGE(G12:H13)*2*24*Calculation_HIDE!H$71)</f>
        <v>19.18677015765952</v>
      </c>
      <c r="I36" s="236">
        <f>100000*I27/(AVERAGE(H12:I13)*2*24*Calculation_HIDE!I$71)</f>
        <v>22.451083297439478</v>
      </c>
      <c r="J36" s="236">
        <f>100000*J27/(AVERAGE(I12:J13)*2*24*Calculation_HIDE!J$71)</f>
        <v>33.828808120771399</v>
      </c>
      <c r="K36" s="236">
        <f>100000*K27/(AVERAGE(J12:K13)*2*24*Calculation_HIDE!K$71)</f>
        <v>22.057544816033332</v>
      </c>
      <c r="L36" s="236">
        <f>100000*L27/(AVERAGE(K12:L13)*2*24*Calculation_HIDE!L$71)</f>
        <v>7.8760809739157009</v>
      </c>
      <c r="M36" s="236">
        <f>100000*M27/(AVERAGE(L12:M13)*2*24*Calculation_HIDE!M$71)</f>
        <v>10.832775742859969</v>
      </c>
      <c r="N36" s="236">
        <f>100000*N27/(AVERAGE(M12:N13)*2*24*Calculation_HIDE!N$71)</f>
        <v>25.586889047400032</v>
      </c>
      <c r="O36" s="236">
        <f>100000*O27/(AVERAGE(N12:O13)*2*24*Calculation_HIDE!O$71)</f>
        <v>35.154303441208882</v>
      </c>
      <c r="P36" s="236">
        <f>100000*P27/(AVERAGE(O12:P13)*2*24*Calculation_HIDE!P$71)</f>
        <v>10.260385000149055</v>
      </c>
      <c r="Q36" s="236">
        <f>100000*Q27/(AVERAGE(P12:Q13)*2*24*Calculation_HIDE!Q$71)</f>
        <v>6.6337736582700177</v>
      </c>
      <c r="R36" s="236">
        <f>100000*R27/(AVERAGE(Q12:R13)*2*24*Calculation_HIDE!R$71)</f>
        <v>28.063703039367685</v>
      </c>
      <c r="S36" s="236">
        <f>100000*S27/(AVERAGE(R12:S13)*2*24*Calculation_HIDE!S$71)</f>
        <v>30.466286294430361</v>
      </c>
      <c r="T36" s="236">
        <f>100000*T27/(AVERAGE(S12:T13)*2*24*Calculation_HIDE!T$71)</f>
        <v>16.0252125440222</v>
      </c>
      <c r="U36" s="236">
        <f>100000*U27/(AVERAGE(T12:U13)*2*24*Calculation_HIDE!U$71)</f>
        <v>12.967331116996096</v>
      </c>
      <c r="V36" s="236">
        <f>100000*V27/(AVERAGE(U12:V13)*2*24*Calculation_HIDE!V$71)</f>
        <v>40.596649551791842</v>
      </c>
      <c r="W36" s="236">
        <f>100000*W27/(AVERAGE(V12:W13)*2*24*Calculation_HIDE!W$71)</f>
        <v>39.428440862911621</v>
      </c>
      <c r="X36" s="236">
        <f>100000*X27/(AVERAGE(W12:X13)*2*24*Calculation_HIDE!X$71)</f>
        <v>14.119319597240224</v>
      </c>
      <c r="Y36" s="236">
        <f>100000*Y27/(AVERAGE(X12:Y13)*2*24*Calculation_HIDE!Y$71)</f>
        <v>22.910742784002078</v>
      </c>
      <c r="Z36" s="236">
        <f>100000*Z27/(AVERAGE(Y12:Z13)*2*24*Calculation_HIDE!Z$71)</f>
        <v>19.462176712401519</v>
      </c>
      <c r="AA36" s="236">
        <f>100000*AA27/(AVERAGE(Z12:AA13)*2*24*Calculation_HIDE!AA$71)</f>
        <v>29.29952744333659</v>
      </c>
      <c r="AB36" s="236">
        <f>100000*AB27/(AVERAGE(AA12:AB13)*2*24*Calculation_HIDE!AB$71)</f>
        <v>13.648656880462326</v>
      </c>
      <c r="AC36" s="236">
        <f>100000*AC27/(AVERAGE(AB12:AC13)*2*24*Calculation_HIDE!AC$71)</f>
        <v>21.068684774953233</v>
      </c>
      <c r="AD36" s="236">
        <f>100000*AD27/(AVERAGE(AC12:AD13)*2*24*Calculation_HIDE!AD$71)</f>
        <v>37.383727395209199</v>
      </c>
      <c r="AE36" s="236">
        <f>100000*AE27/(AVERAGE(AD12:AE13)*2*24*Calculation_HIDE!AE$71)</f>
        <v>30.171174788746917</v>
      </c>
      <c r="AF36" s="236">
        <f>100000*AF27/(AVERAGE(AE12:AF13)*2*24*Calculation_HIDE!AF$71)</f>
        <v>12.728521552224557</v>
      </c>
      <c r="AG36" s="236">
        <f>100000*AG27/(AVERAGE(AF12:AG13)*2*24*Calculation_HIDE!AG$71)</f>
        <v>7.9390231697584488</v>
      </c>
      <c r="AH36" s="236">
        <f>100000*AH27/(AVERAGE(AG12:AH13)*2*24*Calculation_HIDE!AH$71)</f>
        <v>27.286683393021448</v>
      </c>
      <c r="AI36" s="236">
        <f>100000*AI27/(AVERAGE(AH12:AI13)*2*24*Calculation_HIDE!AI$71)</f>
        <v>31.047983395947902</v>
      </c>
      <c r="AJ36" s="236">
        <f>100000*AJ27/(AVERAGE(AI12:AJ13)*2*24*Calculation_HIDE!AJ$71)</f>
        <v>13.490732406466055</v>
      </c>
      <c r="AK36" s="236">
        <f>100000*AK27/(AVERAGE(AJ12:AK13)*2*24*Calculation_HIDE!AK$71)</f>
        <v>16.116996746176113</v>
      </c>
      <c r="AL36" s="236">
        <f>100000*AL27/(AVERAGE(AK12:AL13)*2*24*Calculation_HIDE!AL$71)</f>
        <v>35.57535463264243</v>
      </c>
      <c r="AM36" s="236">
        <f>100000*AM27/(AVERAGE(AL12:AM13)*2*24*Calculation_HIDE!AM$71)</f>
        <v>36.085473050557304</v>
      </c>
      <c r="AN36" s="236">
        <f>100000*AN27/(AVERAGE(AM12:AN13)*2*24*Calculation_HIDE!AN$71)</f>
        <v>7.3374593249537421</v>
      </c>
      <c r="AO36" s="236">
        <f>100000*AO27/(AVERAGE(AN12:AO13)*2*24*Calculation_HIDE!AO$71)</f>
        <v>19.445394053033052</v>
      </c>
      <c r="AP36" s="236">
        <f>100000*AP27/(AVERAGE(AO12:AP13)*2*24*Calculation_HIDE!AP$71)</f>
        <v>38.690599678092475</v>
      </c>
      <c r="AQ36" s="236">
        <v>35.51</v>
      </c>
      <c r="AR36" s="236">
        <v>15.48</v>
      </c>
      <c r="AS36" s="236">
        <v>8.93</v>
      </c>
    </row>
    <row r="37" spans="1:45" ht="20.149999999999999" customHeight="1" x14ac:dyDescent="0.25">
      <c r="A37" s="217" t="s">
        <v>9</v>
      </c>
      <c r="B37" s="235" t="s">
        <v>268</v>
      </c>
      <c r="C37" s="236">
        <f>100000*C28/(AVERAGE(B14:C14)*24*Calculation_HIDE!C$71)</f>
        <v>56.078493612830492</v>
      </c>
      <c r="D37" s="236">
        <f>100000*D28/(AVERAGE(C14:D14)*24*Calculation_HIDE!D$71)</f>
        <v>54.393617599285079</v>
      </c>
      <c r="E37" s="236">
        <f>100000*E28/(AVERAGE(D14:E14)*24*Calculation_HIDE!E$71)</f>
        <v>55.165991279321602</v>
      </c>
      <c r="F37" s="236">
        <f>100000*F28/(AVERAGE(E14:F14)*24*Calculation_HIDE!F$71)</f>
        <v>56.359148851520672</v>
      </c>
      <c r="G37" s="236">
        <f>100000*G28/(AVERAGE(F14:G14)*24*Calculation_HIDE!G$71)</f>
        <v>55.843167975113957</v>
      </c>
      <c r="H37" s="236">
        <f>100000*H28/(AVERAGE(G14:H14)*24*Calculation_HIDE!H$71)</f>
        <v>54.444301178859511</v>
      </c>
      <c r="I37" s="236">
        <f>100000*I28/(AVERAGE(H14:I14)*24*Calculation_HIDE!I$71)</f>
        <v>52.77967613492347</v>
      </c>
      <c r="J37" s="236">
        <f>100000*J28/(AVERAGE(I14:J14)*24*Calculation_HIDE!J$71)</f>
        <v>53.672037680517732</v>
      </c>
      <c r="K37" s="236">
        <f>100000*K28/(AVERAGE(J14:K14)*24*Calculation_HIDE!K$71)</f>
        <v>49.998161832285582</v>
      </c>
      <c r="L37" s="236">
        <f>100000*L28/(AVERAGE(K14:L14)*24*Calculation_HIDE!L$71)</f>
        <v>49.732318963088197</v>
      </c>
      <c r="M37" s="236">
        <f>100000*M28/(AVERAGE(L14:M14)*24*Calculation_HIDE!M$71)</f>
        <v>49.589902850772418</v>
      </c>
      <c r="N37" s="236">
        <f>100000*N28/(AVERAGE(M14:N14)*24*Calculation_HIDE!N$71)</f>
        <v>51.948956840261189</v>
      </c>
      <c r="O37" s="236">
        <f>100000*O28/(AVERAGE(N14:O14)*24*Calculation_HIDE!O$71)</f>
        <v>48.622592832211112</v>
      </c>
      <c r="P37" s="236">
        <f>100000*P28/(AVERAGE(O14:P14)*24*Calculation_HIDE!P$71)</f>
        <v>45.690620415429898</v>
      </c>
      <c r="Q37" s="236">
        <f>100000*Q28/(AVERAGE(P14:Q14)*24*Calculation_HIDE!Q$71)</f>
        <v>46.737519787946837</v>
      </c>
      <c r="R37" s="236">
        <f>100000*R28/(AVERAGE(Q14:R14)*24*Calculation_HIDE!R$71)</f>
        <v>46.823804439863046</v>
      </c>
      <c r="S37" s="236">
        <f>100000*S28/(AVERAGE(R14:S14)*24*Calculation_HIDE!S$71)</f>
        <v>45.110468215887352</v>
      </c>
      <c r="T37" s="236">
        <f>100000*T28/(AVERAGE(S14:T14)*24*Calculation_HIDE!T$71)</f>
        <v>43.616417452149882</v>
      </c>
      <c r="U37" s="236">
        <f>100000*U28/(AVERAGE(T14:U14)*24*Calculation_HIDE!U$71)</f>
        <v>42.576682128876293</v>
      </c>
      <c r="V37" s="236">
        <f>100000*V28/(AVERAGE(U14:V14)*24*Calculation_HIDE!V$71)</f>
        <v>41.963102381916578</v>
      </c>
      <c r="W37" s="236">
        <f>100000*W28/(AVERAGE(V14:W14)*24*Calculation_HIDE!W$71)</f>
        <v>40.159755624109337</v>
      </c>
      <c r="X37" s="236">
        <f>100000*X28/(AVERAGE(W14:X14)*24*Calculation_HIDE!X$71)</f>
        <v>37.036606804048674</v>
      </c>
      <c r="Y37" s="236">
        <f>100000*Y28/(AVERAGE(X14:Y14)*24*Calculation_HIDE!Y$71)</f>
        <v>35.820158102766804</v>
      </c>
      <c r="Z37" s="236">
        <f>100000*Z28/(AVERAGE(Y14:Z14)*24*Calculation_HIDE!Z$71)</f>
        <v>36.701060146459547</v>
      </c>
      <c r="AA37" s="236">
        <f>100000*AA28/(AVERAGE(Z14:AA14)*24*Calculation_HIDE!AA$71)</f>
        <v>35.333845275365746</v>
      </c>
      <c r="AB37" s="236">
        <f>100000*AB28/(AVERAGE(AA14:AB14)*24*Calculation_HIDE!AB$71)</f>
        <v>34.171710642298876</v>
      </c>
      <c r="AC37" s="236">
        <f>100000*AC28/(AVERAGE(AB14:AC14)*24*Calculation_HIDE!AC$71)</f>
        <v>33.84871735255367</v>
      </c>
      <c r="AD37" s="236">
        <f>100000*AD28/(AVERAGE(AC14:AD14)*24*Calculation_HIDE!AD$71)</f>
        <v>34.769045958304268</v>
      </c>
      <c r="AE37" s="236">
        <f>100000*AE28/(AVERAGE(AD14:AE14)*24*Calculation_HIDE!AE$71)</f>
        <v>32.478205935590175</v>
      </c>
      <c r="AF37" s="236">
        <f>100000*AF28/(AVERAGE(AE14:AF14)*24*Calculation_HIDE!AF$71)</f>
        <v>30.149669264297152</v>
      </c>
      <c r="AG37" s="236">
        <f>100000*AG28/(AVERAGE(AF14:AG14)*24*Calculation_HIDE!AG$71)</f>
        <v>29.899440249934912</v>
      </c>
      <c r="AH37" s="236">
        <f>100000*AH28/(AVERAGE(AG14:AH14)*24*Calculation_HIDE!AH$71)</f>
        <v>30.858314427046526</v>
      </c>
      <c r="AI37" s="236">
        <f>100000*AI28/(AVERAGE(AH14:AI14)*24*Calculation_HIDE!AI$71)</f>
        <v>29.821309761429522</v>
      </c>
      <c r="AJ37" s="236">
        <f>100000*AJ28/(AVERAGE(AI14:AJ14)*24*Calculation_HIDE!AJ$71)</f>
        <v>26.761625884808094</v>
      </c>
      <c r="AK37" s="236">
        <f>100000*AK28/(AVERAGE(AJ14:AK14)*24*Calculation_HIDE!AK$71)</f>
        <v>26.557909026667161</v>
      </c>
      <c r="AL37" s="236">
        <f>100000*AL28/(AVERAGE(AK14:AL14)*24*Calculation_HIDE!AL$71)</f>
        <v>26.838791361376625</v>
      </c>
      <c r="AM37" s="236">
        <f>100000*AM28/(AVERAGE(AL14:AM14)*24*Calculation_HIDE!AM$71)</f>
        <v>28.387103344331745</v>
      </c>
      <c r="AN37" s="236">
        <f>100000*AN28/(AVERAGE(AM14:AN14)*24*Calculation_HIDE!AN$71)</f>
        <v>28.416479442997836</v>
      </c>
      <c r="AO37" s="236">
        <f>100000*AO28/(AVERAGE(AN14:AO14)*24*Calculation_HIDE!AO$71)</f>
        <v>27.662067170007809</v>
      </c>
      <c r="AP37" s="236">
        <f>100000*AP28/(AVERAGE(AO14:AP14)*24*Calculation_HIDE!AP$71)</f>
        <v>29.308618787270181</v>
      </c>
      <c r="AQ37" s="236">
        <v>25.99</v>
      </c>
      <c r="AR37" s="236">
        <v>26.67</v>
      </c>
      <c r="AS37" s="236">
        <v>29.54</v>
      </c>
    </row>
    <row r="38" spans="1:45" ht="20.149999999999999" customHeight="1" x14ac:dyDescent="0.25">
      <c r="A38" s="237" t="s">
        <v>10</v>
      </c>
      <c r="B38" s="238" t="s">
        <v>268</v>
      </c>
      <c r="C38" s="239">
        <f>100000*C29/(AVERAGE(B15:C15)*24*Calculation_HIDE!C$71)</f>
        <v>34.012812140435983</v>
      </c>
      <c r="D38" s="239">
        <f>100000*D29/(AVERAGE(C15:D15)*24*Calculation_HIDE!D$71)</f>
        <v>38.252399713356887</v>
      </c>
      <c r="E38" s="239">
        <f>100000*E29/(AVERAGE(D15:E15)*24*Calculation_HIDE!E$71)</f>
        <v>37.684505773981186</v>
      </c>
      <c r="F38" s="239">
        <f>100000*F29/(AVERAGE(E15:F15)*24*Calculation_HIDE!F$71)</f>
        <v>36.011328928315024</v>
      </c>
      <c r="G38" s="239">
        <f>100000*G29/(AVERAGE(F15:G15)*24*Calculation_HIDE!G$71)</f>
        <v>37.222968877645137</v>
      </c>
      <c r="H38" s="239">
        <f>100000*H29/(AVERAGE(G15:H15)*24*Calculation_HIDE!H$71)</f>
        <v>32.026834086330659</v>
      </c>
      <c r="I38" s="239">
        <f>100000*I29/(AVERAGE(H15:I15)*24*Calculation_HIDE!I$71)</f>
        <v>32.784189522325036</v>
      </c>
      <c r="J38" s="239">
        <f>100000*J29/(AVERAGE(I15:J15)*24*Calculation_HIDE!J$71)</f>
        <v>32.646005372599738</v>
      </c>
      <c r="K38" s="239">
        <f>100000*K29/(AVERAGE(J15:K15)*24*Calculation_HIDE!K$71)</f>
        <v>36.726276238099274</v>
      </c>
      <c r="L38" s="239">
        <f>100000*L29/(AVERAGE(K15:L15)*24*Calculation_HIDE!L$71)</f>
        <v>44.285742226245659</v>
      </c>
      <c r="M38" s="239">
        <f>100000*M29/(AVERAGE(L15:M15)*24*Calculation_HIDE!M$71)</f>
        <v>39.555212858864238</v>
      </c>
      <c r="N38" s="239">
        <f>100000*N29/(AVERAGE(M15:N15)*24*Calculation_HIDE!N$71)</f>
        <v>36.135155153163318</v>
      </c>
      <c r="O38" s="239">
        <f>100000*O29/(AVERAGE(N15:O15)*24*Calculation_HIDE!O$71)</f>
        <v>32.841766251377244</v>
      </c>
      <c r="P38" s="239">
        <f>100000*P29/(AVERAGE(O15:P15)*24*Calculation_HIDE!P$71)</f>
        <v>44.146039569380534</v>
      </c>
      <c r="Q38" s="239">
        <f>100000*Q29/(AVERAGE(P15:Q15)*24*Calculation_HIDE!Q$71)</f>
        <v>38.138825324180019</v>
      </c>
      <c r="R38" s="239">
        <f>100000*R29/(AVERAGE(Q15:R15)*24*Calculation_HIDE!R$71)</f>
        <v>37.931549099592083</v>
      </c>
      <c r="S38" s="239">
        <f>100000*S29/(AVERAGE(R15:S15)*24*Calculation_HIDE!S$71)</f>
        <v>43.859649122807021</v>
      </c>
      <c r="T38" s="239">
        <f>100000*T29/(AVERAGE(S15:T15)*24*Calculation_HIDE!T$71)</f>
        <v>49.978625493499642</v>
      </c>
      <c r="U38" s="239">
        <f>100000*U29/(AVERAGE(T15:U15)*24*Calculation_HIDE!U$71)</f>
        <v>45.255309035032447</v>
      </c>
      <c r="V38" s="239">
        <f>100000*V29/(AVERAGE(U15:V15)*24*Calculation_HIDE!V$71)</f>
        <v>42.284349815938718</v>
      </c>
      <c r="W38" s="239">
        <f>100000*W29/(AVERAGE(V15:W15)*24*Calculation_HIDE!W$71)</f>
        <v>37.108627202230942</v>
      </c>
      <c r="X38" s="239">
        <f>100000*X29/(AVERAGE(W15:X15)*24*Calculation_HIDE!X$71)</f>
        <v>47.687747208896454</v>
      </c>
      <c r="Y38" s="239">
        <f>100000*Y29/(AVERAGE(X15:Y15)*24*Calculation_HIDE!Y$71)</f>
        <v>43.482598285853086</v>
      </c>
      <c r="Z38" s="239">
        <f>100000*Z29/(AVERAGE(Y15:Z15)*24*Calculation_HIDE!Z$71)</f>
        <v>37.301780075644544</v>
      </c>
      <c r="AA38" s="239">
        <f>100000*AA29/(AVERAGE(Z15:AA15)*24*Calculation_HIDE!AA$71)</f>
        <v>37.317844580414416</v>
      </c>
      <c r="AB38" s="239">
        <f>100000*AB29/(AVERAGE(AA15:AB15)*24*Calculation_HIDE!AB$71)</f>
        <v>42.827616650441875</v>
      </c>
      <c r="AC38" s="239">
        <f>100000*AC29/(AVERAGE(AB15:AC15)*24*Calculation_HIDE!AC$71)</f>
        <v>40.952438784598129</v>
      </c>
      <c r="AD38" s="239">
        <f>100000*AD29/(AVERAGE(AC15:AD15)*24*Calculation_HIDE!AD$71)</f>
        <v>41.530760956313543</v>
      </c>
      <c r="AE38" s="239">
        <f>100000*AE29/(AVERAGE(AD15:AE15)*24*Calculation_HIDE!AE$71)</f>
        <v>37.724276551092203</v>
      </c>
      <c r="AF38" s="239">
        <f>100000*AF29/(AVERAGE(AE15:AF15)*24*Calculation_HIDE!AF$71)</f>
        <v>46.701104163195147</v>
      </c>
      <c r="AG38" s="239">
        <f>100000*AG29/(AVERAGE(AF15:AG15)*24*Calculation_HIDE!AG$71)</f>
        <v>39.43434308384515</v>
      </c>
      <c r="AH38" s="239">
        <f>100000*AH29/(AVERAGE(AG15:AH15)*24*Calculation_HIDE!AH$71)</f>
        <v>37.121054396983475</v>
      </c>
      <c r="AI38" s="239">
        <f>100000*AI29/(AVERAGE(AH15:AI15)*24*Calculation_HIDE!AI$71)</f>
        <v>49.399958617835722</v>
      </c>
      <c r="AJ38" s="239">
        <f>100000*AJ29/(AVERAGE(AI15:AJ15)*24*Calculation_HIDE!AJ$71)</f>
        <v>47.139612183506841</v>
      </c>
      <c r="AK38" s="239">
        <f>100000*AK29/(AVERAGE(AJ15:AK15)*24*Calculation_HIDE!AK$71)</f>
        <v>41.458470684849118</v>
      </c>
      <c r="AL38" s="239">
        <f>100000*AL29/(AVERAGE(AK15:AL15)*24*Calculation_HIDE!AL$71)</f>
        <v>39.43434308384515</v>
      </c>
      <c r="AM38" s="239">
        <f>100000*AM29/(AVERAGE(AL15:AM15)*24*Calculation_HIDE!AM$71)</f>
        <v>45.09324142205228</v>
      </c>
      <c r="AN38" s="239">
        <f>100000*AN29/(AVERAGE(AM15:AN15)*24*Calculation_HIDE!AN$71)</f>
        <v>49.989914315532836</v>
      </c>
      <c r="AO38" s="239">
        <f>100000*AO29/(AVERAGE(AN15:AO15)*24*Calculation_HIDE!AO$71)</f>
        <v>43.482598285853086</v>
      </c>
      <c r="AP38" s="239">
        <f>100000*AP29/(AVERAGE(AO15:AP15)*24*Calculation_HIDE!AP$71)</f>
        <v>34.77162057438958</v>
      </c>
      <c r="AQ38" s="239">
        <v>42.2</v>
      </c>
      <c r="AR38" s="239">
        <v>53.02</v>
      </c>
      <c r="AS38" s="236">
        <v>41.13</v>
      </c>
    </row>
    <row r="39" spans="1:45" ht="20.149999999999999" customHeight="1" x14ac:dyDescent="0.25">
      <c r="A39" s="217"/>
    </row>
    <row r="41" spans="1:45" ht="20.149999999999999" customHeight="1" x14ac:dyDescent="0.25">
      <c r="A41" s="240"/>
    </row>
    <row r="42" spans="1:45" ht="20.149999999999999" customHeight="1" x14ac:dyDescent="0.25">
      <c r="A42" s="240"/>
    </row>
    <row r="43" spans="1:45" ht="20.149999999999999" customHeight="1" x14ac:dyDescent="0.25">
      <c r="A43" s="240"/>
    </row>
    <row r="44" spans="1:45" ht="20.149999999999999" customHeight="1" x14ac:dyDescent="0.25">
      <c r="A44" s="240"/>
    </row>
    <row r="45" spans="1:45" ht="20.149999999999999" customHeight="1" x14ac:dyDescent="0.25">
      <c r="A45" s="240"/>
    </row>
    <row r="46" spans="1:45" ht="20.149999999999999" customHeight="1" x14ac:dyDescent="0.25">
      <c r="A46" s="240"/>
    </row>
    <row r="47" spans="1:45" ht="20.149999999999999" customHeight="1" x14ac:dyDescent="0.25">
      <c r="A47" s="240"/>
    </row>
    <row r="49" spans="1:1" ht="20.149999999999999" customHeight="1" x14ac:dyDescent="0.25">
      <c r="A49" s="241"/>
    </row>
    <row r="51" spans="1:1" ht="20.149999999999999" customHeight="1" x14ac:dyDescent="0.25">
      <c r="A51" s="240"/>
    </row>
    <row r="52" spans="1:1" ht="20.149999999999999" customHeight="1" x14ac:dyDescent="0.25">
      <c r="A52" s="240"/>
    </row>
    <row r="54" spans="1:1" ht="20.149999999999999" customHeight="1" x14ac:dyDescent="0.25">
      <c r="A54" s="242"/>
    </row>
  </sheetData>
  <phoneticPr fontId="7" type="noConversion"/>
  <pageMargins left="0.25" right="0.25" top="0.75" bottom="0.75" header="0.3" footer="0.3"/>
  <pageSetup paperSize="9" scale="10" orientation="landscape" r:id="rId1"/>
  <tableParts count="3">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5"/>
  <dimension ref="A1:BK71"/>
  <sheetViews>
    <sheetView topLeftCell="AS30" workbookViewId="0">
      <selection activeCell="BK56" sqref="BK56"/>
    </sheetView>
  </sheetViews>
  <sheetFormatPr defaultColWidth="9" defaultRowHeight="12.5" x14ac:dyDescent="0.25"/>
  <cols>
    <col min="1" max="1" width="9" style="8"/>
    <col min="2" max="2" width="26" style="8" customWidth="1"/>
    <col min="3" max="3" width="12.453125" style="8" customWidth="1"/>
    <col min="4" max="4" width="9" style="8"/>
    <col min="5" max="12" width="11.453125" style="8" customWidth="1"/>
    <col min="13" max="13" width="12" style="8" customWidth="1"/>
    <col min="14" max="16" width="11.453125" style="8" customWidth="1"/>
    <col min="17" max="17" width="12.1796875" style="8" bestFit="1" customWidth="1"/>
    <col min="18" max="18" width="13.453125" style="8" customWidth="1"/>
    <col min="19" max="19" width="12" style="8" customWidth="1"/>
    <col min="20" max="20" width="14" style="8" customWidth="1"/>
    <col min="21" max="21" width="12" style="8" customWidth="1"/>
    <col min="22" max="26" width="13" style="8" customWidth="1"/>
    <col min="27" max="27" width="14.453125" style="8" customWidth="1"/>
    <col min="28" max="29" width="15.453125" style="8" customWidth="1"/>
    <col min="30" max="30" width="16" style="8" customWidth="1"/>
    <col min="31" max="31" width="18.81640625" style="8" customWidth="1"/>
    <col min="32" max="32" width="14.453125" style="8" customWidth="1"/>
    <col min="33" max="33" width="12.453125" style="8" customWidth="1"/>
    <col min="34" max="34" width="17.81640625" style="8" customWidth="1"/>
    <col min="35" max="35" width="15.453125" style="8" customWidth="1"/>
    <col min="36" max="37" width="14.1796875" style="8" customWidth="1"/>
    <col min="38" max="38" width="18.1796875" style="8" customWidth="1"/>
    <col min="39" max="41" width="9" style="8"/>
    <col min="42" max="42" width="15.453125" style="8" customWidth="1"/>
    <col min="43" max="43" width="19" style="8" customWidth="1"/>
    <col min="44" max="49" width="9" style="8"/>
    <col min="50" max="50" width="17.1796875" style="8" customWidth="1"/>
    <col min="51" max="51" width="17.7265625" style="8" customWidth="1"/>
    <col min="52" max="52" width="9" style="8"/>
    <col min="53" max="53" width="13.7265625" style="8" customWidth="1"/>
    <col min="54" max="61" width="9" style="8"/>
    <col min="62" max="62" width="13.1796875" style="8" bestFit="1" customWidth="1"/>
    <col min="63" max="16384" width="9" style="8"/>
  </cols>
  <sheetData>
    <row r="1" spans="2:63" ht="13" thickBot="1" x14ac:dyDescent="0.3"/>
    <row r="2" spans="2:63" x14ac:dyDescent="0.25">
      <c r="B2" s="9" t="s">
        <v>18</v>
      </c>
      <c r="C2" s="10" t="s">
        <v>19</v>
      </c>
    </row>
    <row r="3" spans="2:63" ht="13" thickBot="1" x14ac:dyDescent="0.3">
      <c r="B3" s="11">
        <v>2010</v>
      </c>
      <c r="C3" s="12">
        <v>1</v>
      </c>
      <c r="E3" s="8" t="s">
        <v>20</v>
      </c>
      <c r="R3" s="8" t="s">
        <v>21</v>
      </c>
    </row>
    <row r="4" spans="2:63" x14ac:dyDescent="0.25">
      <c r="D4" s="8">
        <v>2</v>
      </c>
      <c r="E4" s="8">
        <f>$D$4+1</f>
        <v>3</v>
      </c>
      <c r="F4" s="8">
        <v>4</v>
      </c>
      <c r="G4" s="8">
        <v>5</v>
      </c>
      <c r="H4" s="8">
        <v>6</v>
      </c>
      <c r="I4" s="8">
        <v>7</v>
      </c>
      <c r="J4" s="8">
        <v>8</v>
      </c>
      <c r="K4" s="8">
        <v>9</v>
      </c>
      <c r="L4" s="8">
        <v>10</v>
      </c>
      <c r="M4" s="8">
        <v>11</v>
      </c>
      <c r="N4" s="8">
        <v>12</v>
      </c>
      <c r="O4" s="8">
        <v>13</v>
      </c>
      <c r="Q4" s="8">
        <v>2</v>
      </c>
      <c r="R4" s="8">
        <f>Q4+1</f>
        <v>3</v>
      </c>
      <c r="S4" s="8">
        <f t="shared" ref="S4:Z4" si="0">R4+1</f>
        <v>4</v>
      </c>
      <c r="T4" s="8">
        <f t="shared" si="0"/>
        <v>5</v>
      </c>
      <c r="U4" s="8">
        <f t="shared" si="0"/>
        <v>6</v>
      </c>
      <c r="V4" s="8">
        <f>U4+1</f>
        <v>7</v>
      </c>
      <c r="W4" s="8">
        <f t="shared" si="0"/>
        <v>8</v>
      </c>
      <c r="X4" s="8">
        <f t="shared" si="0"/>
        <v>9</v>
      </c>
      <c r="Y4" s="8">
        <f t="shared" si="0"/>
        <v>10</v>
      </c>
      <c r="Z4" s="8">
        <f t="shared" si="0"/>
        <v>11</v>
      </c>
      <c r="AA4" s="8">
        <f t="shared" ref="AA4:AL4" si="1">Z4+1</f>
        <v>12</v>
      </c>
      <c r="AB4" s="8">
        <f t="shared" si="1"/>
        <v>13</v>
      </c>
      <c r="AC4" s="8">
        <f t="shared" si="1"/>
        <v>14</v>
      </c>
      <c r="AD4" s="8">
        <f t="shared" si="1"/>
        <v>15</v>
      </c>
      <c r="AE4" s="8">
        <f t="shared" si="1"/>
        <v>16</v>
      </c>
      <c r="AF4" s="8">
        <f t="shared" si="1"/>
        <v>17</v>
      </c>
      <c r="AG4" s="8">
        <f t="shared" si="1"/>
        <v>18</v>
      </c>
      <c r="AH4" s="8">
        <f t="shared" si="1"/>
        <v>19</v>
      </c>
      <c r="AI4" s="8">
        <f t="shared" si="1"/>
        <v>20</v>
      </c>
      <c r="AJ4" s="8">
        <f t="shared" si="1"/>
        <v>21</v>
      </c>
      <c r="AK4" s="8">
        <f t="shared" si="1"/>
        <v>22</v>
      </c>
      <c r="AL4" s="8">
        <f t="shared" si="1"/>
        <v>23</v>
      </c>
      <c r="AM4" s="8">
        <f t="shared" ref="AM4:BB4" si="2">AL4+1</f>
        <v>24</v>
      </c>
      <c r="AN4" s="8">
        <f t="shared" si="2"/>
        <v>25</v>
      </c>
      <c r="AO4" s="8">
        <f t="shared" si="2"/>
        <v>26</v>
      </c>
      <c r="AP4" s="8">
        <f t="shared" si="2"/>
        <v>27</v>
      </c>
      <c r="AQ4" s="8">
        <f t="shared" si="2"/>
        <v>28</v>
      </c>
      <c r="AR4" s="8">
        <f t="shared" si="2"/>
        <v>29</v>
      </c>
      <c r="AS4" s="8">
        <f t="shared" si="2"/>
        <v>30</v>
      </c>
      <c r="AT4" s="8">
        <f t="shared" si="2"/>
        <v>31</v>
      </c>
      <c r="AU4" s="8">
        <f t="shared" si="2"/>
        <v>32</v>
      </c>
      <c r="AV4" s="8">
        <f t="shared" si="2"/>
        <v>33</v>
      </c>
      <c r="AW4" s="8">
        <f t="shared" si="2"/>
        <v>34</v>
      </c>
      <c r="AX4" s="8">
        <f t="shared" si="2"/>
        <v>35</v>
      </c>
      <c r="AY4" s="8">
        <f t="shared" si="2"/>
        <v>36</v>
      </c>
      <c r="AZ4" s="8">
        <v>37</v>
      </c>
      <c r="BA4" s="8">
        <f t="shared" si="2"/>
        <v>38</v>
      </c>
      <c r="BB4" s="8">
        <f t="shared" si="2"/>
        <v>39</v>
      </c>
      <c r="BC4" s="8">
        <v>40</v>
      </c>
      <c r="BD4" s="8">
        <v>41</v>
      </c>
      <c r="BE4" s="8">
        <v>42</v>
      </c>
      <c r="BF4" s="8">
        <v>43</v>
      </c>
      <c r="BG4" s="8">
        <v>44</v>
      </c>
      <c r="BH4" s="8">
        <v>45</v>
      </c>
      <c r="BI4" s="8">
        <v>46</v>
      </c>
      <c r="BJ4" s="8">
        <v>47</v>
      </c>
      <c r="BK4" s="8">
        <v>48</v>
      </c>
    </row>
    <row r="5" spans="2:63" x14ac:dyDescent="0.25">
      <c r="P5" s="8">
        <v>6</v>
      </c>
      <c r="Q5" s="8" t="str">
        <f t="shared" ref="Q5:BK5" si="3">$R$3&amp;"r"&amp;$P5&amp;"c"&amp;Q$4</f>
        <v>Quarter!r6c2</v>
      </c>
      <c r="R5" s="8" t="str">
        <f t="shared" si="3"/>
        <v>Quarter!r6c3</v>
      </c>
      <c r="S5" s="8" t="str">
        <f t="shared" si="3"/>
        <v>Quarter!r6c4</v>
      </c>
      <c r="T5" s="8" t="str">
        <f t="shared" si="3"/>
        <v>Quarter!r6c5</v>
      </c>
      <c r="U5" s="8" t="str">
        <f t="shared" si="3"/>
        <v>Quarter!r6c6</v>
      </c>
      <c r="V5" s="8" t="str">
        <f t="shared" si="3"/>
        <v>Quarter!r6c7</v>
      </c>
      <c r="W5" s="8" t="str">
        <f t="shared" si="3"/>
        <v>Quarter!r6c8</v>
      </c>
      <c r="X5" s="8" t="str">
        <f t="shared" si="3"/>
        <v>Quarter!r6c9</v>
      </c>
      <c r="Y5" s="8" t="str">
        <f t="shared" si="3"/>
        <v>Quarter!r6c10</v>
      </c>
      <c r="Z5" s="8" t="str">
        <f t="shared" si="3"/>
        <v>Quarter!r6c11</v>
      </c>
      <c r="AA5" s="8" t="str">
        <f t="shared" si="3"/>
        <v>Quarter!r6c12</v>
      </c>
      <c r="AB5" s="8" t="str">
        <f t="shared" si="3"/>
        <v>Quarter!r6c13</v>
      </c>
      <c r="AC5" s="8" t="str">
        <f t="shared" si="3"/>
        <v>Quarter!r6c14</v>
      </c>
      <c r="AD5" s="8" t="str">
        <f t="shared" si="3"/>
        <v>Quarter!r6c15</v>
      </c>
      <c r="AE5" s="8" t="str">
        <f t="shared" si="3"/>
        <v>Quarter!r6c16</v>
      </c>
      <c r="AF5" s="8" t="str">
        <f t="shared" si="3"/>
        <v>Quarter!r6c17</v>
      </c>
      <c r="AG5" s="8" t="str">
        <f t="shared" si="3"/>
        <v>Quarter!r6c18</v>
      </c>
      <c r="AH5" s="8" t="str">
        <f t="shared" si="3"/>
        <v>Quarter!r6c19</v>
      </c>
      <c r="AI5" s="8" t="str">
        <f t="shared" si="3"/>
        <v>Quarter!r6c20</v>
      </c>
      <c r="AJ5" s="8" t="str">
        <f t="shared" si="3"/>
        <v>Quarter!r6c21</v>
      </c>
      <c r="AK5" s="8" t="str">
        <f t="shared" si="3"/>
        <v>Quarter!r6c22</v>
      </c>
      <c r="AL5" s="8" t="str">
        <f t="shared" si="3"/>
        <v>Quarter!r6c23</v>
      </c>
      <c r="AM5" s="8" t="str">
        <f t="shared" si="3"/>
        <v>Quarter!r6c24</v>
      </c>
      <c r="AN5" s="8" t="str">
        <f t="shared" si="3"/>
        <v>Quarter!r6c25</v>
      </c>
      <c r="AO5" s="8" t="str">
        <f t="shared" si="3"/>
        <v>Quarter!r6c26</v>
      </c>
      <c r="AP5" s="8" t="str">
        <f t="shared" si="3"/>
        <v>Quarter!r6c27</v>
      </c>
      <c r="AQ5" s="8" t="str">
        <f t="shared" si="3"/>
        <v>Quarter!r6c28</v>
      </c>
      <c r="AR5" s="8" t="str">
        <f>$R$3&amp;"r"&amp;$P5&amp;"c"&amp;AR$4</f>
        <v>Quarter!r6c29</v>
      </c>
      <c r="AS5" s="8" t="str">
        <f t="shared" si="3"/>
        <v>Quarter!r6c30</v>
      </c>
      <c r="AT5" s="8" t="str">
        <f t="shared" si="3"/>
        <v>Quarter!r6c31</v>
      </c>
      <c r="AU5" s="8" t="str">
        <f t="shared" si="3"/>
        <v>Quarter!r6c32</v>
      </c>
      <c r="AV5" s="8" t="str">
        <f t="shared" si="3"/>
        <v>Quarter!r6c33</v>
      </c>
      <c r="AW5" s="8" t="str">
        <f t="shared" si="3"/>
        <v>Quarter!r6c34</v>
      </c>
      <c r="AX5" s="8" t="str">
        <f t="shared" si="3"/>
        <v>Quarter!r6c35</v>
      </c>
      <c r="AY5" s="8" t="str">
        <f t="shared" si="3"/>
        <v>Quarter!r6c36</v>
      </c>
      <c r="AZ5" s="8" t="str">
        <f t="shared" si="3"/>
        <v>Quarter!r6c37</v>
      </c>
      <c r="BA5" s="8" t="str">
        <f t="shared" si="3"/>
        <v>Quarter!r6c38</v>
      </c>
      <c r="BB5" s="8" t="str">
        <f t="shared" si="3"/>
        <v>Quarter!r6c39</v>
      </c>
      <c r="BC5" s="8" t="str">
        <f t="shared" si="3"/>
        <v>Quarter!r6c40</v>
      </c>
      <c r="BD5" s="8" t="str">
        <f t="shared" si="3"/>
        <v>Quarter!r6c41</v>
      </c>
      <c r="BE5" s="8" t="str">
        <f t="shared" si="3"/>
        <v>Quarter!r6c42</v>
      </c>
      <c r="BF5" s="8" t="str">
        <f t="shared" si="3"/>
        <v>Quarter!r6c43</v>
      </c>
      <c r="BG5" s="8" t="str">
        <f t="shared" si="3"/>
        <v>Quarter!r6c44</v>
      </c>
      <c r="BH5" s="8" t="str">
        <f t="shared" si="3"/>
        <v>Quarter!r6c45</v>
      </c>
      <c r="BI5" s="8" t="str">
        <f t="shared" si="3"/>
        <v>Quarter!r6c46</v>
      </c>
      <c r="BJ5" s="8" t="str">
        <f t="shared" si="3"/>
        <v>Quarter!r6c47</v>
      </c>
      <c r="BK5" s="8" t="str">
        <f t="shared" si="3"/>
        <v>Quarter!r6c48</v>
      </c>
    </row>
    <row r="6" spans="2:63" ht="13" x14ac:dyDescent="0.3">
      <c r="B6" s="13" t="s">
        <v>22</v>
      </c>
    </row>
    <row r="7" spans="2:63" ht="13" x14ac:dyDescent="0.3">
      <c r="B7" s="1" t="s">
        <v>2</v>
      </c>
    </row>
    <row r="8" spans="2:63" x14ac:dyDescent="0.25">
      <c r="B8" s="5" t="s">
        <v>4</v>
      </c>
      <c r="C8" s="8">
        <v>8</v>
      </c>
      <c r="D8" s="8" t="str">
        <f t="shared" ref="D8:O21" si="4">$E$3&amp;"r"&amp;$C8&amp;"c"&amp;D$4</f>
        <v>Annual!r8c2</v>
      </c>
      <c r="E8" s="8" t="str">
        <f t="shared" si="4"/>
        <v>Annual!r8c3</v>
      </c>
      <c r="F8" s="8" t="str">
        <f t="shared" si="4"/>
        <v>Annual!r8c4</v>
      </c>
      <c r="G8" s="8" t="str">
        <f>$E$3&amp;"r"&amp;$C8&amp;"c"&amp;G$4</f>
        <v>Annual!r8c5</v>
      </c>
      <c r="H8" s="8" t="str">
        <f t="shared" si="4"/>
        <v>Annual!r8c6</v>
      </c>
      <c r="I8" s="8" t="str">
        <f t="shared" si="4"/>
        <v>Annual!r8c7</v>
      </c>
      <c r="J8" s="8" t="str">
        <f t="shared" si="4"/>
        <v>Annual!r8c8</v>
      </c>
      <c r="K8" s="8" t="str">
        <f t="shared" si="4"/>
        <v>Annual!r8c9</v>
      </c>
      <c r="L8" s="8" t="str">
        <f t="shared" si="4"/>
        <v>Annual!r8c10</v>
      </c>
      <c r="M8" s="8" t="str">
        <f t="shared" si="4"/>
        <v>Annual!r8c11</v>
      </c>
      <c r="N8" s="8" t="str">
        <f t="shared" si="4"/>
        <v>Annual!r8c12</v>
      </c>
      <c r="O8" s="8" t="str">
        <f t="shared" si="4"/>
        <v>Annual!r8c13</v>
      </c>
      <c r="P8" s="8">
        <v>8</v>
      </c>
      <c r="Q8" s="8" t="str">
        <f t="shared" ref="Q8:AI21" si="5">$R$3&amp;"r"&amp;$P8&amp;"c"&amp;Q$4</f>
        <v>Quarter!r8c2</v>
      </c>
      <c r="R8" s="8" t="str">
        <f t="shared" si="5"/>
        <v>Quarter!r8c3</v>
      </c>
      <c r="S8" s="8" t="str">
        <f t="shared" si="5"/>
        <v>Quarter!r8c4</v>
      </c>
      <c r="T8" s="8" t="str">
        <f t="shared" si="5"/>
        <v>Quarter!r8c5</v>
      </c>
      <c r="U8" s="8" t="str">
        <f t="shared" si="5"/>
        <v>Quarter!r8c6</v>
      </c>
      <c r="V8" s="8" t="str">
        <f t="shared" si="5"/>
        <v>Quarter!r8c7</v>
      </c>
      <c r="W8" s="8" t="str">
        <f t="shared" si="5"/>
        <v>Quarter!r8c8</v>
      </c>
      <c r="X8" s="8" t="str">
        <f t="shared" si="5"/>
        <v>Quarter!r8c9</v>
      </c>
      <c r="Y8" s="8" t="str">
        <f t="shared" si="5"/>
        <v>Quarter!r8c10</v>
      </c>
      <c r="Z8" s="8" t="str">
        <f t="shared" si="5"/>
        <v>Quarter!r8c11</v>
      </c>
      <c r="AA8" s="8" t="str">
        <f t="shared" si="5"/>
        <v>Quarter!r8c12</v>
      </c>
      <c r="AB8" s="8" t="str">
        <f t="shared" si="5"/>
        <v>Quarter!r8c13</v>
      </c>
      <c r="AC8" s="8" t="str">
        <f t="shared" si="5"/>
        <v>Quarter!r8c14</v>
      </c>
      <c r="AD8" s="8" t="str">
        <f t="shared" si="5"/>
        <v>Quarter!r8c15</v>
      </c>
      <c r="AE8" s="8" t="str">
        <f t="shared" si="5"/>
        <v>Quarter!r8c16</v>
      </c>
      <c r="AF8" s="8" t="str">
        <f t="shared" si="5"/>
        <v>Quarter!r8c17</v>
      </c>
      <c r="AG8" s="8" t="str">
        <f t="shared" si="5"/>
        <v>Quarter!r8c18</v>
      </c>
      <c r="AH8" s="8" t="str">
        <f t="shared" si="5"/>
        <v>Quarter!r8c19</v>
      </c>
      <c r="AI8" s="8" t="str">
        <f t="shared" si="5"/>
        <v>Quarter!r8c20</v>
      </c>
      <c r="AJ8" s="8" t="str">
        <f t="shared" ref="AJ8:BK12" si="6">$R$3&amp;"r"&amp;$P8&amp;"c"&amp;AJ$4</f>
        <v>Quarter!r8c21</v>
      </c>
      <c r="AK8" s="8" t="str">
        <f t="shared" si="6"/>
        <v>Quarter!r8c22</v>
      </c>
      <c r="AL8" s="8" t="str">
        <f t="shared" si="6"/>
        <v>Quarter!r8c23</v>
      </c>
      <c r="AM8" s="8" t="str">
        <f t="shared" si="6"/>
        <v>Quarter!r8c24</v>
      </c>
      <c r="AN8" s="8" t="str">
        <f t="shared" si="6"/>
        <v>Quarter!r8c25</v>
      </c>
      <c r="AO8" s="8" t="str">
        <f t="shared" si="6"/>
        <v>Quarter!r8c26</v>
      </c>
      <c r="AP8" s="8" t="str">
        <f t="shared" si="6"/>
        <v>Quarter!r8c27</v>
      </c>
      <c r="AQ8" s="8" t="str">
        <f t="shared" si="6"/>
        <v>Quarter!r8c28</v>
      </c>
      <c r="AR8" s="8" t="str">
        <f t="shared" si="6"/>
        <v>Quarter!r8c29</v>
      </c>
      <c r="AS8" s="8" t="str">
        <f t="shared" si="6"/>
        <v>Quarter!r8c30</v>
      </c>
      <c r="AT8" s="8" t="str">
        <f t="shared" si="6"/>
        <v>Quarter!r8c31</v>
      </c>
      <c r="AU8" s="8" t="str">
        <f t="shared" si="6"/>
        <v>Quarter!r8c32</v>
      </c>
      <c r="AV8" s="8" t="str">
        <f t="shared" si="6"/>
        <v>Quarter!r8c33</v>
      </c>
      <c r="AW8" s="8" t="str">
        <f t="shared" si="6"/>
        <v>Quarter!r8c34</v>
      </c>
      <c r="AX8" s="8" t="str">
        <f t="shared" si="6"/>
        <v>Quarter!r8c35</v>
      </c>
      <c r="AY8" s="8" t="str">
        <f t="shared" si="6"/>
        <v>Quarter!r8c36</v>
      </c>
      <c r="AZ8" s="8" t="str">
        <f t="shared" si="6"/>
        <v>Quarter!r8c37</v>
      </c>
      <c r="BA8" s="8" t="str">
        <f t="shared" si="6"/>
        <v>Quarter!r8c38</v>
      </c>
      <c r="BB8" s="8" t="str">
        <f t="shared" si="6"/>
        <v>Quarter!r8c39</v>
      </c>
      <c r="BC8" s="8" t="str">
        <f t="shared" si="6"/>
        <v>Quarter!r8c40</v>
      </c>
      <c r="BD8" s="8" t="str">
        <f t="shared" si="6"/>
        <v>Quarter!r8c41</v>
      </c>
      <c r="BE8" s="8" t="str">
        <f t="shared" si="6"/>
        <v>Quarter!r8c42</v>
      </c>
      <c r="BF8" s="8" t="str">
        <f t="shared" si="6"/>
        <v>Quarter!r8c43</v>
      </c>
      <c r="BG8" s="8" t="str">
        <f t="shared" si="6"/>
        <v>Quarter!r8c44</v>
      </c>
      <c r="BH8" s="8" t="str">
        <f t="shared" si="6"/>
        <v>Quarter!r8c45</v>
      </c>
      <c r="BI8" s="8" t="str">
        <f t="shared" si="6"/>
        <v>Quarter!r8c46</v>
      </c>
      <c r="BJ8" s="8" t="str">
        <f t="shared" si="6"/>
        <v>Quarter!r8c47</v>
      </c>
      <c r="BK8" s="8" t="str">
        <f t="shared" si="6"/>
        <v>Quarter!r8c48</v>
      </c>
    </row>
    <row r="9" spans="2:63" ht="14.5" x14ac:dyDescent="0.25">
      <c r="B9" s="5" t="s">
        <v>13</v>
      </c>
      <c r="C9" s="8">
        <v>9</v>
      </c>
      <c r="D9" s="8" t="str">
        <f t="shared" si="4"/>
        <v>Annual!r9c2</v>
      </c>
      <c r="E9" s="8" t="str">
        <f t="shared" si="4"/>
        <v>Annual!r9c3</v>
      </c>
      <c r="F9" s="8" t="str">
        <f t="shared" si="4"/>
        <v>Annual!r9c4</v>
      </c>
      <c r="G9" s="8" t="str">
        <f t="shared" si="4"/>
        <v>Annual!r9c5</v>
      </c>
      <c r="H9" s="8" t="str">
        <f t="shared" si="4"/>
        <v>Annual!r9c6</v>
      </c>
      <c r="I9" s="8" t="str">
        <f t="shared" si="4"/>
        <v>Annual!r9c7</v>
      </c>
      <c r="J9" s="8" t="str">
        <f t="shared" si="4"/>
        <v>Annual!r9c8</v>
      </c>
      <c r="K9" s="8" t="str">
        <f t="shared" si="4"/>
        <v>Annual!r9c9</v>
      </c>
      <c r="L9" s="8" t="str">
        <f t="shared" si="4"/>
        <v>Annual!r9c10</v>
      </c>
      <c r="M9" s="8" t="str">
        <f t="shared" si="4"/>
        <v>Annual!r9c11</v>
      </c>
      <c r="N9" s="8" t="str">
        <f t="shared" si="4"/>
        <v>Annual!r9c12</v>
      </c>
      <c r="O9" s="8" t="str">
        <f t="shared" si="4"/>
        <v>Annual!r9c13</v>
      </c>
      <c r="P9" s="8">
        <v>9</v>
      </c>
      <c r="Q9" s="8" t="str">
        <f t="shared" si="5"/>
        <v>Quarter!r9c2</v>
      </c>
      <c r="R9" s="8" t="str">
        <f t="shared" si="5"/>
        <v>Quarter!r9c3</v>
      </c>
      <c r="S9" s="8" t="str">
        <f t="shared" si="5"/>
        <v>Quarter!r9c4</v>
      </c>
      <c r="T9" s="8" t="str">
        <f t="shared" si="5"/>
        <v>Quarter!r9c5</v>
      </c>
      <c r="U9" s="8" t="str">
        <f t="shared" si="5"/>
        <v>Quarter!r9c6</v>
      </c>
      <c r="V9" s="8" t="str">
        <f t="shared" si="5"/>
        <v>Quarter!r9c7</v>
      </c>
      <c r="W9" s="8" t="str">
        <f t="shared" si="5"/>
        <v>Quarter!r9c8</v>
      </c>
      <c r="X9" s="8" t="str">
        <f t="shared" si="5"/>
        <v>Quarter!r9c9</v>
      </c>
      <c r="Y9" s="8" t="str">
        <f t="shared" si="5"/>
        <v>Quarter!r9c10</v>
      </c>
      <c r="Z9" s="8" t="str">
        <f t="shared" si="5"/>
        <v>Quarter!r9c11</v>
      </c>
      <c r="AA9" s="8" t="str">
        <f t="shared" si="5"/>
        <v>Quarter!r9c12</v>
      </c>
      <c r="AB9" s="8" t="str">
        <f t="shared" si="5"/>
        <v>Quarter!r9c13</v>
      </c>
      <c r="AC9" s="8" t="str">
        <f t="shared" si="5"/>
        <v>Quarter!r9c14</v>
      </c>
      <c r="AD9" s="8" t="str">
        <f t="shared" si="5"/>
        <v>Quarter!r9c15</v>
      </c>
      <c r="AE9" s="8" t="str">
        <f t="shared" si="5"/>
        <v>Quarter!r9c16</v>
      </c>
      <c r="AF9" s="8" t="str">
        <f t="shared" si="5"/>
        <v>Quarter!r9c17</v>
      </c>
      <c r="AG9" s="8" t="str">
        <f t="shared" si="5"/>
        <v>Quarter!r9c18</v>
      </c>
      <c r="AH9" s="8" t="str">
        <f t="shared" si="5"/>
        <v>Quarter!r9c19</v>
      </c>
      <c r="AI9" s="8" t="str">
        <f t="shared" si="5"/>
        <v>Quarter!r9c20</v>
      </c>
      <c r="AJ9" s="8" t="str">
        <f t="shared" si="6"/>
        <v>Quarter!r9c21</v>
      </c>
      <c r="AK9" s="8" t="str">
        <f t="shared" si="6"/>
        <v>Quarter!r9c22</v>
      </c>
      <c r="AL9" s="8" t="str">
        <f t="shared" si="6"/>
        <v>Quarter!r9c23</v>
      </c>
      <c r="AM9" s="8" t="str">
        <f t="shared" si="6"/>
        <v>Quarter!r9c24</v>
      </c>
      <c r="AN9" s="8" t="str">
        <f t="shared" si="6"/>
        <v>Quarter!r9c25</v>
      </c>
      <c r="AO9" s="8" t="str">
        <f t="shared" si="6"/>
        <v>Quarter!r9c26</v>
      </c>
      <c r="AP9" s="8" t="str">
        <f t="shared" si="6"/>
        <v>Quarter!r9c27</v>
      </c>
      <c r="AQ9" s="8" t="str">
        <f t="shared" si="6"/>
        <v>Quarter!r9c28</v>
      </c>
      <c r="AR9" s="8" t="str">
        <f t="shared" si="6"/>
        <v>Quarter!r9c29</v>
      </c>
      <c r="AS9" s="8" t="str">
        <f t="shared" si="6"/>
        <v>Quarter!r9c30</v>
      </c>
      <c r="AT9" s="8" t="str">
        <f t="shared" si="6"/>
        <v>Quarter!r9c31</v>
      </c>
      <c r="AU9" s="8" t="str">
        <f t="shared" si="6"/>
        <v>Quarter!r9c32</v>
      </c>
      <c r="AV9" s="8" t="str">
        <f t="shared" si="6"/>
        <v>Quarter!r9c33</v>
      </c>
      <c r="AW9" s="8" t="str">
        <f t="shared" si="6"/>
        <v>Quarter!r9c34</v>
      </c>
      <c r="AX9" s="8" t="str">
        <f t="shared" si="6"/>
        <v>Quarter!r9c35</v>
      </c>
      <c r="AY9" s="8" t="str">
        <f t="shared" si="6"/>
        <v>Quarter!r9c36</v>
      </c>
      <c r="AZ9" s="8" t="str">
        <f t="shared" si="6"/>
        <v>Quarter!r9c37</v>
      </c>
      <c r="BA9" s="8" t="str">
        <f t="shared" si="6"/>
        <v>Quarter!r9c38</v>
      </c>
      <c r="BB9" s="8" t="str">
        <f t="shared" si="6"/>
        <v>Quarter!r9c39</v>
      </c>
      <c r="BC9" s="8" t="str">
        <f t="shared" si="6"/>
        <v>Quarter!r9c40</v>
      </c>
      <c r="BD9" s="8" t="str">
        <f t="shared" si="6"/>
        <v>Quarter!r9c41</v>
      </c>
      <c r="BE9" s="8" t="str">
        <f t="shared" si="6"/>
        <v>Quarter!r9c42</v>
      </c>
      <c r="BF9" s="8" t="str">
        <f t="shared" si="6"/>
        <v>Quarter!r9c43</v>
      </c>
      <c r="BG9" s="8" t="str">
        <f t="shared" si="6"/>
        <v>Quarter!r9c44</v>
      </c>
      <c r="BH9" s="8" t="str">
        <f t="shared" si="6"/>
        <v>Quarter!r9c45</v>
      </c>
      <c r="BI9" s="8" t="str">
        <f t="shared" si="6"/>
        <v>Quarter!r9c46</v>
      </c>
      <c r="BJ9" s="8" t="str">
        <f t="shared" si="6"/>
        <v>Quarter!r9c47</v>
      </c>
      <c r="BK9" s="8" t="str">
        <f t="shared" si="6"/>
        <v>Quarter!r9c48</v>
      </c>
    </row>
    <row r="10" spans="2:63" x14ac:dyDescent="0.25">
      <c r="B10" s="5" t="s">
        <v>5</v>
      </c>
      <c r="C10" s="8">
        <v>10</v>
      </c>
      <c r="D10" s="8" t="str">
        <f t="shared" si="4"/>
        <v>Annual!r10c2</v>
      </c>
      <c r="E10" s="8" t="str">
        <f t="shared" si="4"/>
        <v>Annual!r10c3</v>
      </c>
      <c r="F10" s="8" t="str">
        <f t="shared" si="4"/>
        <v>Annual!r10c4</v>
      </c>
      <c r="G10" s="8" t="str">
        <f t="shared" si="4"/>
        <v>Annual!r10c5</v>
      </c>
      <c r="H10" s="8" t="str">
        <f t="shared" si="4"/>
        <v>Annual!r10c6</v>
      </c>
      <c r="I10" s="8" t="str">
        <f t="shared" si="4"/>
        <v>Annual!r10c7</v>
      </c>
      <c r="J10" s="8" t="str">
        <f t="shared" si="4"/>
        <v>Annual!r10c8</v>
      </c>
      <c r="K10" s="8" t="str">
        <f t="shared" si="4"/>
        <v>Annual!r10c9</v>
      </c>
      <c r="L10" s="8" t="str">
        <f t="shared" si="4"/>
        <v>Annual!r10c10</v>
      </c>
      <c r="M10" s="8" t="str">
        <f t="shared" si="4"/>
        <v>Annual!r10c11</v>
      </c>
      <c r="N10" s="8" t="str">
        <f t="shared" si="4"/>
        <v>Annual!r10c12</v>
      </c>
      <c r="O10" s="8" t="str">
        <f t="shared" si="4"/>
        <v>Annual!r10c13</v>
      </c>
      <c r="P10" s="8">
        <v>10</v>
      </c>
      <c r="Q10" s="8" t="str">
        <f t="shared" si="5"/>
        <v>Quarter!r10c2</v>
      </c>
      <c r="R10" s="8" t="str">
        <f t="shared" si="5"/>
        <v>Quarter!r10c3</v>
      </c>
      <c r="S10" s="8" t="str">
        <f t="shared" si="5"/>
        <v>Quarter!r10c4</v>
      </c>
      <c r="T10" s="8" t="str">
        <f t="shared" si="5"/>
        <v>Quarter!r10c5</v>
      </c>
      <c r="U10" s="8" t="str">
        <f t="shared" si="5"/>
        <v>Quarter!r10c6</v>
      </c>
      <c r="V10" s="8" t="str">
        <f t="shared" si="5"/>
        <v>Quarter!r10c7</v>
      </c>
      <c r="W10" s="8" t="str">
        <f t="shared" si="5"/>
        <v>Quarter!r10c8</v>
      </c>
      <c r="X10" s="8" t="str">
        <f t="shared" si="5"/>
        <v>Quarter!r10c9</v>
      </c>
      <c r="Y10" s="8" t="str">
        <f t="shared" si="5"/>
        <v>Quarter!r10c10</v>
      </c>
      <c r="Z10" s="8" t="str">
        <f t="shared" si="5"/>
        <v>Quarter!r10c11</v>
      </c>
      <c r="AA10" s="8" t="str">
        <f t="shared" si="5"/>
        <v>Quarter!r10c12</v>
      </c>
      <c r="AB10" s="8" t="str">
        <f t="shared" si="5"/>
        <v>Quarter!r10c13</v>
      </c>
      <c r="AC10" s="8" t="str">
        <f t="shared" si="5"/>
        <v>Quarter!r10c14</v>
      </c>
      <c r="AD10" s="8" t="str">
        <f t="shared" si="5"/>
        <v>Quarter!r10c15</v>
      </c>
      <c r="AE10" s="8" t="str">
        <f t="shared" si="5"/>
        <v>Quarter!r10c16</v>
      </c>
      <c r="AF10" s="8" t="str">
        <f t="shared" si="5"/>
        <v>Quarter!r10c17</v>
      </c>
      <c r="AG10" s="8" t="str">
        <f t="shared" si="5"/>
        <v>Quarter!r10c18</v>
      </c>
      <c r="AH10" s="8" t="str">
        <f t="shared" si="5"/>
        <v>Quarter!r10c19</v>
      </c>
      <c r="AI10" s="8" t="str">
        <f t="shared" si="5"/>
        <v>Quarter!r10c20</v>
      </c>
      <c r="AJ10" s="8" t="str">
        <f t="shared" si="6"/>
        <v>Quarter!r10c21</v>
      </c>
      <c r="AK10" s="8" t="str">
        <f t="shared" si="6"/>
        <v>Quarter!r10c22</v>
      </c>
      <c r="AL10" s="8" t="str">
        <f t="shared" si="6"/>
        <v>Quarter!r10c23</v>
      </c>
      <c r="AM10" s="8" t="str">
        <f t="shared" si="6"/>
        <v>Quarter!r10c24</v>
      </c>
      <c r="AN10" s="8" t="str">
        <f t="shared" si="6"/>
        <v>Quarter!r10c25</v>
      </c>
      <c r="AO10" s="8" t="str">
        <f t="shared" si="6"/>
        <v>Quarter!r10c26</v>
      </c>
      <c r="AP10" s="8" t="str">
        <f t="shared" si="6"/>
        <v>Quarter!r10c27</v>
      </c>
      <c r="AQ10" s="8" t="str">
        <f t="shared" si="6"/>
        <v>Quarter!r10c28</v>
      </c>
      <c r="AR10" s="8" t="str">
        <f t="shared" si="6"/>
        <v>Quarter!r10c29</v>
      </c>
      <c r="AS10" s="8" t="str">
        <f t="shared" si="6"/>
        <v>Quarter!r10c30</v>
      </c>
      <c r="AT10" s="8" t="str">
        <f t="shared" si="6"/>
        <v>Quarter!r10c31</v>
      </c>
      <c r="AU10" s="8" t="str">
        <f t="shared" si="6"/>
        <v>Quarter!r10c32</v>
      </c>
      <c r="AV10" s="8" t="str">
        <f t="shared" si="6"/>
        <v>Quarter!r10c33</v>
      </c>
      <c r="AW10" s="8" t="str">
        <f t="shared" si="6"/>
        <v>Quarter!r10c34</v>
      </c>
      <c r="AX10" s="8" t="str">
        <f t="shared" si="6"/>
        <v>Quarter!r10c35</v>
      </c>
      <c r="AY10" s="8" t="str">
        <f t="shared" si="6"/>
        <v>Quarter!r10c36</v>
      </c>
      <c r="AZ10" s="8" t="str">
        <f t="shared" si="6"/>
        <v>Quarter!r10c37</v>
      </c>
      <c r="BA10" s="8" t="str">
        <f t="shared" si="6"/>
        <v>Quarter!r10c38</v>
      </c>
      <c r="BB10" s="8" t="str">
        <f t="shared" si="6"/>
        <v>Quarter!r10c39</v>
      </c>
      <c r="BC10" s="8" t="str">
        <f t="shared" si="6"/>
        <v>Quarter!r10c40</v>
      </c>
      <c r="BD10" s="8" t="str">
        <f t="shared" si="6"/>
        <v>Quarter!r10c41</v>
      </c>
      <c r="BE10" s="8" t="str">
        <f t="shared" si="6"/>
        <v>Quarter!r10c42</v>
      </c>
      <c r="BF10" s="8" t="str">
        <f t="shared" si="6"/>
        <v>Quarter!r10c43</v>
      </c>
      <c r="BG10" s="8" t="str">
        <f t="shared" si="6"/>
        <v>Quarter!r10c44</v>
      </c>
      <c r="BH10" s="8" t="str">
        <f t="shared" si="6"/>
        <v>Quarter!r10c45</v>
      </c>
      <c r="BI10" s="8" t="str">
        <f t="shared" si="6"/>
        <v>Quarter!r10c46</v>
      </c>
      <c r="BJ10" s="8" t="str">
        <f t="shared" si="6"/>
        <v>Quarter!r10c47</v>
      </c>
      <c r="BK10" s="8" t="str">
        <f t="shared" si="6"/>
        <v>Quarter!r10c48</v>
      </c>
    </row>
    <row r="11" spans="2:63" x14ac:dyDescent="0.25">
      <c r="B11" s="5" t="s">
        <v>6</v>
      </c>
      <c r="C11" s="8">
        <v>11</v>
      </c>
      <c r="D11" s="8" t="str">
        <f t="shared" si="4"/>
        <v>Annual!r11c2</v>
      </c>
      <c r="E11" s="8" t="str">
        <f t="shared" si="4"/>
        <v>Annual!r11c3</v>
      </c>
      <c r="F11" s="8" t="str">
        <f t="shared" si="4"/>
        <v>Annual!r11c4</v>
      </c>
      <c r="G11" s="8" t="str">
        <f t="shared" si="4"/>
        <v>Annual!r11c5</v>
      </c>
      <c r="H11" s="8" t="str">
        <f t="shared" si="4"/>
        <v>Annual!r11c6</v>
      </c>
      <c r="I11" s="8" t="str">
        <f t="shared" si="4"/>
        <v>Annual!r11c7</v>
      </c>
      <c r="J11" s="8" t="str">
        <f t="shared" si="4"/>
        <v>Annual!r11c8</v>
      </c>
      <c r="K11" s="8" t="str">
        <f t="shared" si="4"/>
        <v>Annual!r11c9</v>
      </c>
      <c r="L11" s="8" t="str">
        <f t="shared" si="4"/>
        <v>Annual!r11c10</v>
      </c>
      <c r="M11" s="8" t="str">
        <f t="shared" si="4"/>
        <v>Annual!r11c11</v>
      </c>
      <c r="N11" s="8" t="str">
        <f t="shared" si="4"/>
        <v>Annual!r11c12</v>
      </c>
      <c r="O11" s="8" t="str">
        <f t="shared" si="4"/>
        <v>Annual!r11c13</v>
      </c>
      <c r="P11" s="8">
        <v>11</v>
      </c>
      <c r="Q11" s="8" t="str">
        <f t="shared" si="5"/>
        <v>Quarter!r11c2</v>
      </c>
      <c r="R11" s="8" t="str">
        <f t="shared" si="5"/>
        <v>Quarter!r11c3</v>
      </c>
      <c r="S11" s="8" t="str">
        <f t="shared" si="5"/>
        <v>Quarter!r11c4</v>
      </c>
      <c r="T11" s="8" t="str">
        <f t="shared" si="5"/>
        <v>Quarter!r11c5</v>
      </c>
      <c r="U11" s="8" t="str">
        <f t="shared" si="5"/>
        <v>Quarter!r11c6</v>
      </c>
      <c r="V11" s="8" t="str">
        <f t="shared" si="5"/>
        <v>Quarter!r11c7</v>
      </c>
      <c r="W11" s="8" t="str">
        <f t="shared" si="5"/>
        <v>Quarter!r11c8</v>
      </c>
      <c r="X11" s="8" t="str">
        <f t="shared" si="5"/>
        <v>Quarter!r11c9</v>
      </c>
      <c r="Y11" s="8" t="str">
        <f t="shared" si="5"/>
        <v>Quarter!r11c10</v>
      </c>
      <c r="Z11" s="8" t="str">
        <f t="shared" si="5"/>
        <v>Quarter!r11c11</v>
      </c>
      <c r="AA11" s="8" t="str">
        <f t="shared" si="5"/>
        <v>Quarter!r11c12</v>
      </c>
      <c r="AB11" s="8" t="str">
        <f t="shared" si="5"/>
        <v>Quarter!r11c13</v>
      </c>
      <c r="AC11" s="8" t="str">
        <f t="shared" si="5"/>
        <v>Quarter!r11c14</v>
      </c>
      <c r="AD11" s="8" t="str">
        <f t="shared" si="5"/>
        <v>Quarter!r11c15</v>
      </c>
      <c r="AE11" s="8" t="str">
        <f t="shared" si="5"/>
        <v>Quarter!r11c16</v>
      </c>
      <c r="AF11" s="8" t="str">
        <f t="shared" si="5"/>
        <v>Quarter!r11c17</v>
      </c>
      <c r="AG11" s="8" t="str">
        <f t="shared" si="5"/>
        <v>Quarter!r11c18</v>
      </c>
      <c r="AH11" s="8" t="str">
        <f t="shared" si="5"/>
        <v>Quarter!r11c19</v>
      </c>
      <c r="AI11" s="8" t="str">
        <f t="shared" ref="AI11:BF21" si="7">$R$3&amp;"r"&amp;$P11&amp;"c"&amp;AI$4</f>
        <v>Quarter!r11c20</v>
      </c>
      <c r="AJ11" s="8" t="str">
        <f t="shared" si="7"/>
        <v>Quarter!r11c21</v>
      </c>
      <c r="AK11" s="8" t="str">
        <f t="shared" si="7"/>
        <v>Quarter!r11c22</v>
      </c>
      <c r="AL11" s="8" t="str">
        <f t="shared" si="7"/>
        <v>Quarter!r11c23</v>
      </c>
      <c r="AM11" s="8" t="str">
        <f t="shared" si="7"/>
        <v>Quarter!r11c24</v>
      </c>
      <c r="AN11" s="8" t="str">
        <f t="shared" si="7"/>
        <v>Quarter!r11c25</v>
      </c>
      <c r="AO11" s="8" t="str">
        <f t="shared" si="7"/>
        <v>Quarter!r11c26</v>
      </c>
      <c r="AP11" s="8" t="str">
        <f t="shared" si="7"/>
        <v>Quarter!r11c27</v>
      </c>
      <c r="AQ11" s="8" t="str">
        <f t="shared" si="7"/>
        <v>Quarter!r11c28</v>
      </c>
      <c r="AR11" s="8" t="str">
        <f t="shared" si="7"/>
        <v>Quarter!r11c29</v>
      </c>
      <c r="AS11" s="8" t="str">
        <f t="shared" si="7"/>
        <v>Quarter!r11c30</v>
      </c>
      <c r="AT11" s="8" t="str">
        <f t="shared" si="7"/>
        <v>Quarter!r11c31</v>
      </c>
      <c r="AU11" s="8" t="str">
        <f t="shared" si="7"/>
        <v>Quarter!r11c32</v>
      </c>
      <c r="AV11" s="8" t="str">
        <f t="shared" si="7"/>
        <v>Quarter!r11c33</v>
      </c>
      <c r="AW11" s="8" t="str">
        <f t="shared" si="7"/>
        <v>Quarter!r11c34</v>
      </c>
      <c r="AX11" s="8" t="str">
        <f t="shared" si="7"/>
        <v>Quarter!r11c35</v>
      </c>
      <c r="AY11" s="8" t="str">
        <f t="shared" si="7"/>
        <v>Quarter!r11c36</v>
      </c>
      <c r="AZ11" s="8" t="str">
        <f t="shared" si="7"/>
        <v>Quarter!r11c37</v>
      </c>
      <c r="BA11" s="8" t="str">
        <f t="shared" si="7"/>
        <v>Quarter!r11c38</v>
      </c>
      <c r="BB11" s="8" t="str">
        <f t="shared" si="7"/>
        <v>Quarter!r11c39</v>
      </c>
      <c r="BC11" s="8" t="str">
        <f t="shared" si="7"/>
        <v>Quarter!r11c40</v>
      </c>
      <c r="BD11" s="8" t="str">
        <f t="shared" si="7"/>
        <v>Quarter!r11c41</v>
      </c>
      <c r="BE11" s="8" t="str">
        <f t="shared" si="7"/>
        <v>Quarter!r11c42</v>
      </c>
      <c r="BF11" s="8" t="str">
        <f t="shared" si="7"/>
        <v>Quarter!r11c43</v>
      </c>
      <c r="BG11" s="8" t="str">
        <f t="shared" si="6"/>
        <v>Quarter!r11c44</v>
      </c>
      <c r="BH11" s="8" t="str">
        <f t="shared" si="6"/>
        <v>Quarter!r11c45</v>
      </c>
      <c r="BI11" s="8" t="str">
        <f t="shared" si="6"/>
        <v>Quarter!r11c46</v>
      </c>
      <c r="BJ11" s="8" t="str">
        <f t="shared" si="6"/>
        <v>Quarter!r11c47</v>
      </c>
      <c r="BK11" s="8" t="str">
        <f t="shared" si="6"/>
        <v>Quarter!r11c48</v>
      </c>
    </row>
    <row r="12" spans="2:63" x14ac:dyDescent="0.25">
      <c r="B12" s="5" t="s">
        <v>7</v>
      </c>
      <c r="C12" s="8">
        <v>12</v>
      </c>
      <c r="D12" s="8" t="str">
        <f t="shared" si="4"/>
        <v>Annual!r12c2</v>
      </c>
      <c r="E12" s="8" t="str">
        <f t="shared" si="4"/>
        <v>Annual!r12c3</v>
      </c>
      <c r="F12" s="8" t="str">
        <f t="shared" si="4"/>
        <v>Annual!r12c4</v>
      </c>
      <c r="G12" s="8" t="str">
        <f t="shared" si="4"/>
        <v>Annual!r12c5</v>
      </c>
      <c r="H12" s="8" t="str">
        <f t="shared" si="4"/>
        <v>Annual!r12c6</v>
      </c>
      <c r="I12" s="8" t="str">
        <f t="shared" si="4"/>
        <v>Annual!r12c7</v>
      </c>
      <c r="J12" s="8" t="str">
        <f t="shared" si="4"/>
        <v>Annual!r12c8</v>
      </c>
      <c r="K12" s="8" t="str">
        <f t="shared" si="4"/>
        <v>Annual!r12c9</v>
      </c>
      <c r="L12" s="8" t="str">
        <f t="shared" si="4"/>
        <v>Annual!r12c10</v>
      </c>
      <c r="M12" s="8" t="str">
        <f t="shared" si="4"/>
        <v>Annual!r12c11</v>
      </c>
      <c r="N12" s="8" t="str">
        <f t="shared" si="4"/>
        <v>Annual!r12c12</v>
      </c>
      <c r="O12" s="8" t="str">
        <f t="shared" si="4"/>
        <v>Annual!r12c13</v>
      </c>
      <c r="P12" s="8">
        <v>12</v>
      </c>
      <c r="Q12" s="8" t="str">
        <f t="shared" si="5"/>
        <v>Quarter!r12c2</v>
      </c>
      <c r="R12" s="8" t="str">
        <f t="shared" si="5"/>
        <v>Quarter!r12c3</v>
      </c>
      <c r="S12" s="8" t="str">
        <f t="shared" si="5"/>
        <v>Quarter!r12c4</v>
      </c>
      <c r="T12" s="8" t="str">
        <f t="shared" si="5"/>
        <v>Quarter!r12c5</v>
      </c>
      <c r="U12" s="8" t="str">
        <f t="shared" si="5"/>
        <v>Quarter!r12c6</v>
      </c>
      <c r="V12" s="8" t="str">
        <f t="shared" si="5"/>
        <v>Quarter!r12c7</v>
      </c>
      <c r="W12" s="8" t="str">
        <f t="shared" si="5"/>
        <v>Quarter!r12c8</v>
      </c>
      <c r="X12" s="8" t="str">
        <f t="shared" si="5"/>
        <v>Quarter!r12c9</v>
      </c>
      <c r="Y12" s="8" t="str">
        <f t="shared" si="5"/>
        <v>Quarter!r12c10</v>
      </c>
      <c r="Z12" s="8" t="str">
        <f t="shared" si="5"/>
        <v>Quarter!r12c11</v>
      </c>
      <c r="AA12" s="8" t="str">
        <f t="shared" si="5"/>
        <v>Quarter!r12c12</v>
      </c>
      <c r="AB12" s="8" t="str">
        <f t="shared" si="5"/>
        <v>Quarter!r12c13</v>
      </c>
      <c r="AC12" s="8" t="str">
        <f t="shared" si="5"/>
        <v>Quarter!r12c14</v>
      </c>
      <c r="AD12" s="8" t="str">
        <f t="shared" si="5"/>
        <v>Quarter!r12c15</v>
      </c>
      <c r="AE12" s="8" t="str">
        <f t="shared" si="5"/>
        <v>Quarter!r12c16</v>
      </c>
      <c r="AF12" s="8" t="str">
        <f t="shared" si="5"/>
        <v>Quarter!r12c17</v>
      </c>
      <c r="AG12" s="8" t="str">
        <f t="shared" si="5"/>
        <v>Quarter!r12c18</v>
      </c>
      <c r="AH12" s="8" t="str">
        <f t="shared" si="5"/>
        <v>Quarter!r12c19</v>
      </c>
      <c r="AI12" s="8" t="str">
        <f t="shared" si="7"/>
        <v>Quarter!r12c20</v>
      </c>
      <c r="AJ12" s="8" t="str">
        <f t="shared" si="7"/>
        <v>Quarter!r12c21</v>
      </c>
      <c r="AK12" s="8" t="str">
        <f t="shared" si="7"/>
        <v>Quarter!r12c22</v>
      </c>
      <c r="AL12" s="8" t="str">
        <f t="shared" si="7"/>
        <v>Quarter!r12c23</v>
      </c>
      <c r="AM12" s="8" t="str">
        <f t="shared" si="7"/>
        <v>Quarter!r12c24</v>
      </c>
      <c r="AN12" s="8" t="str">
        <f t="shared" si="7"/>
        <v>Quarter!r12c25</v>
      </c>
      <c r="AO12" s="8" t="str">
        <f t="shared" si="7"/>
        <v>Quarter!r12c26</v>
      </c>
      <c r="AP12" s="8" t="str">
        <f t="shared" si="7"/>
        <v>Quarter!r12c27</v>
      </c>
      <c r="AQ12" s="8" t="str">
        <f t="shared" si="7"/>
        <v>Quarter!r12c28</v>
      </c>
      <c r="AR12" s="8" t="str">
        <f t="shared" si="7"/>
        <v>Quarter!r12c29</v>
      </c>
      <c r="AS12" s="8" t="str">
        <f t="shared" si="7"/>
        <v>Quarter!r12c30</v>
      </c>
      <c r="AT12" s="8" t="str">
        <f t="shared" si="7"/>
        <v>Quarter!r12c31</v>
      </c>
      <c r="AU12" s="8" t="str">
        <f t="shared" si="7"/>
        <v>Quarter!r12c32</v>
      </c>
      <c r="AV12" s="8" t="str">
        <f t="shared" si="7"/>
        <v>Quarter!r12c33</v>
      </c>
      <c r="AW12" s="8" t="str">
        <f t="shared" si="7"/>
        <v>Quarter!r12c34</v>
      </c>
      <c r="AX12" s="8" t="str">
        <f t="shared" si="7"/>
        <v>Quarter!r12c35</v>
      </c>
      <c r="AY12" s="8" t="str">
        <f t="shared" si="7"/>
        <v>Quarter!r12c36</v>
      </c>
      <c r="AZ12" s="8" t="str">
        <f t="shared" si="7"/>
        <v>Quarter!r12c37</v>
      </c>
      <c r="BA12" s="8" t="str">
        <f t="shared" si="7"/>
        <v>Quarter!r12c38</v>
      </c>
      <c r="BB12" s="8" t="str">
        <f t="shared" si="7"/>
        <v>Quarter!r12c39</v>
      </c>
      <c r="BC12" s="8" t="str">
        <f t="shared" si="7"/>
        <v>Quarter!r12c40</v>
      </c>
      <c r="BD12" s="8" t="str">
        <f t="shared" si="7"/>
        <v>Quarter!r12c41</v>
      </c>
      <c r="BE12" s="8" t="str">
        <f t="shared" si="7"/>
        <v>Quarter!r12c42</v>
      </c>
      <c r="BF12" s="8" t="str">
        <f t="shared" si="7"/>
        <v>Quarter!r12c43</v>
      </c>
      <c r="BG12" s="8" t="str">
        <f t="shared" si="6"/>
        <v>Quarter!r12c44</v>
      </c>
      <c r="BH12" s="8" t="str">
        <f t="shared" si="6"/>
        <v>Quarter!r12c45</v>
      </c>
      <c r="BI12" s="8" t="str">
        <f t="shared" si="6"/>
        <v>Quarter!r12c46</v>
      </c>
      <c r="BJ12" s="8" t="str">
        <f t="shared" si="6"/>
        <v>Quarter!r12c47</v>
      </c>
      <c r="BK12" s="8" t="str">
        <f t="shared" si="6"/>
        <v>Quarter!r12c48</v>
      </c>
    </row>
    <row r="13" spans="2:63" x14ac:dyDescent="0.25">
      <c r="B13" s="5" t="s">
        <v>8</v>
      </c>
      <c r="C13" s="8">
        <v>13</v>
      </c>
      <c r="D13" s="8" t="str">
        <f t="shared" si="4"/>
        <v>Annual!r13c2</v>
      </c>
      <c r="E13" s="8" t="str">
        <f t="shared" si="4"/>
        <v>Annual!r13c3</v>
      </c>
      <c r="F13" s="8" t="str">
        <f t="shared" si="4"/>
        <v>Annual!r13c4</v>
      </c>
      <c r="G13" s="8" t="str">
        <f t="shared" si="4"/>
        <v>Annual!r13c5</v>
      </c>
      <c r="H13" s="8" t="str">
        <f t="shared" si="4"/>
        <v>Annual!r13c6</v>
      </c>
      <c r="I13" s="8" t="str">
        <f t="shared" si="4"/>
        <v>Annual!r13c7</v>
      </c>
      <c r="J13" s="8" t="str">
        <f t="shared" si="4"/>
        <v>Annual!r13c8</v>
      </c>
      <c r="K13" s="8" t="str">
        <f t="shared" si="4"/>
        <v>Annual!r13c9</v>
      </c>
      <c r="L13" s="8" t="str">
        <f t="shared" si="4"/>
        <v>Annual!r13c10</v>
      </c>
      <c r="M13" s="8" t="str">
        <f t="shared" si="4"/>
        <v>Annual!r13c11</v>
      </c>
      <c r="N13" s="8" t="str">
        <f t="shared" si="4"/>
        <v>Annual!r13c12</v>
      </c>
      <c r="O13" s="8" t="str">
        <f t="shared" si="4"/>
        <v>Annual!r13c13</v>
      </c>
      <c r="P13" s="8">
        <v>13</v>
      </c>
      <c r="Q13" s="8" t="str">
        <f t="shared" si="5"/>
        <v>Quarter!r13c2</v>
      </c>
      <c r="R13" s="8" t="str">
        <f t="shared" si="5"/>
        <v>Quarter!r13c3</v>
      </c>
      <c r="S13" s="8" t="str">
        <f t="shared" si="5"/>
        <v>Quarter!r13c4</v>
      </c>
      <c r="T13" s="8" t="str">
        <f t="shared" si="5"/>
        <v>Quarter!r13c5</v>
      </c>
      <c r="U13" s="8" t="str">
        <f t="shared" si="5"/>
        <v>Quarter!r13c6</v>
      </c>
      <c r="V13" s="8" t="str">
        <f t="shared" si="5"/>
        <v>Quarter!r13c7</v>
      </c>
      <c r="W13" s="8" t="str">
        <f t="shared" si="5"/>
        <v>Quarter!r13c8</v>
      </c>
      <c r="X13" s="8" t="str">
        <f t="shared" si="5"/>
        <v>Quarter!r13c9</v>
      </c>
      <c r="Y13" s="8" t="str">
        <f t="shared" si="5"/>
        <v>Quarter!r13c10</v>
      </c>
      <c r="Z13" s="8" t="str">
        <f t="shared" si="5"/>
        <v>Quarter!r13c11</v>
      </c>
      <c r="AA13" s="8" t="str">
        <f t="shared" si="5"/>
        <v>Quarter!r13c12</v>
      </c>
      <c r="AB13" s="8" t="str">
        <f t="shared" si="5"/>
        <v>Quarter!r13c13</v>
      </c>
      <c r="AC13" s="8" t="str">
        <f t="shared" si="5"/>
        <v>Quarter!r13c14</v>
      </c>
      <c r="AD13" s="8" t="str">
        <f t="shared" si="5"/>
        <v>Quarter!r13c15</v>
      </c>
      <c r="AE13" s="8" t="str">
        <f t="shared" si="5"/>
        <v>Quarter!r13c16</v>
      </c>
      <c r="AF13" s="8" t="str">
        <f t="shared" si="5"/>
        <v>Quarter!r13c17</v>
      </c>
      <c r="AG13" s="8" t="str">
        <f t="shared" si="5"/>
        <v>Quarter!r13c18</v>
      </c>
      <c r="AH13" s="8" t="str">
        <f t="shared" si="5"/>
        <v>Quarter!r13c19</v>
      </c>
      <c r="AI13" s="8" t="str">
        <f t="shared" si="7"/>
        <v>Quarter!r13c20</v>
      </c>
      <c r="AJ13" s="8" t="str">
        <f t="shared" si="7"/>
        <v>Quarter!r13c21</v>
      </c>
      <c r="AK13" s="8" t="str">
        <f t="shared" si="7"/>
        <v>Quarter!r13c22</v>
      </c>
      <c r="AL13" s="8" t="str">
        <f t="shared" si="7"/>
        <v>Quarter!r13c23</v>
      </c>
      <c r="AM13" s="8" t="str">
        <f t="shared" si="7"/>
        <v>Quarter!r13c24</v>
      </c>
      <c r="AN13" s="8" t="str">
        <f t="shared" si="7"/>
        <v>Quarter!r13c25</v>
      </c>
      <c r="AO13" s="8" t="str">
        <f t="shared" si="7"/>
        <v>Quarter!r13c26</v>
      </c>
      <c r="AP13" s="8" t="str">
        <f t="shared" si="7"/>
        <v>Quarter!r13c27</v>
      </c>
      <c r="AQ13" s="8" t="str">
        <f t="shared" si="7"/>
        <v>Quarter!r13c28</v>
      </c>
      <c r="AR13" s="8" t="str">
        <f t="shared" si="7"/>
        <v>Quarter!r13c29</v>
      </c>
      <c r="AS13" s="8" t="str">
        <f t="shared" si="7"/>
        <v>Quarter!r13c30</v>
      </c>
      <c r="AT13" s="8" t="str">
        <f t="shared" si="7"/>
        <v>Quarter!r13c31</v>
      </c>
      <c r="AU13" s="8" t="str">
        <f t="shared" si="7"/>
        <v>Quarter!r13c32</v>
      </c>
      <c r="AV13" s="8" t="str">
        <f t="shared" si="7"/>
        <v>Quarter!r13c33</v>
      </c>
      <c r="AW13" s="8" t="str">
        <f t="shared" si="7"/>
        <v>Quarter!r13c34</v>
      </c>
      <c r="AX13" s="8" t="str">
        <f t="shared" si="7"/>
        <v>Quarter!r13c35</v>
      </c>
      <c r="AY13" s="8" t="str">
        <f t="shared" si="7"/>
        <v>Quarter!r13c36</v>
      </c>
      <c r="AZ13" s="8" t="str">
        <f t="shared" si="7"/>
        <v>Quarter!r13c37</v>
      </c>
      <c r="BA13" s="8" t="str">
        <f t="shared" si="7"/>
        <v>Quarter!r13c38</v>
      </c>
      <c r="BB13" s="8" t="str">
        <f t="shared" si="7"/>
        <v>Quarter!r13c39</v>
      </c>
      <c r="BC13" s="8" t="str">
        <f t="shared" si="7"/>
        <v>Quarter!r13c40</v>
      </c>
      <c r="BD13" s="8" t="str">
        <f t="shared" si="7"/>
        <v>Quarter!r13c41</v>
      </c>
      <c r="BE13" s="8" t="str">
        <f t="shared" si="7"/>
        <v>Quarter!r13c42</v>
      </c>
      <c r="BF13" s="8" t="str">
        <f t="shared" ref="BF13:BK21" si="8">$R$3&amp;"r"&amp;$P13&amp;"c"&amp;BF$4</f>
        <v>Quarter!r13c43</v>
      </c>
      <c r="BG13" s="8" t="str">
        <f t="shared" si="8"/>
        <v>Quarter!r13c44</v>
      </c>
      <c r="BH13" s="8" t="str">
        <f t="shared" si="8"/>
        <v>Quarter!r13c45</v>
      </c>
      <c r="BI13" s="8" t="str">
        <f t="shared" si="8"/>
        <v>Quarter!r13c46</v>
      </c>
      <c r="BJ13" s="8" t="str">
        <f t="shared" si="8"/>
        <v>Quarter!r13c47</v>
      </c>
      <c r="BK13" s="8" t="str">
        <f t="shared" si="8"/>
        <v>Quarter!r13c48</v>
      </c>
    </row>
    <row r="14" spans="2:63" x14ac:dyDescent="0.25">
      <c r="B14" s="5" t="s">
        <v>9</v>
      </c>
      <c r="C14" s="8">
        <v>14</v>
      </c>
      <c r="D14" s="8" t="str">
        <f t="shared" si="4"/>
        <v>Annual!r14c2</v>
      </c>
      <c r="E14" s="8" t="str">
        <f t="shared" si="4"/>
        <v>Annual!r14c3</v>
      </c>
      <c r="F14" s="8" t="str">
        <f t="shared" si="4"/>
        <v>Annual!r14c4</v>
      </c>
      <c r="G14" s="8" t="str">
        <f t="shared" si="4"/>
        <v>Annual!r14c5</v>
      </c>
      <c r="H14" s="8" t="str">
        <f t="shared" si="4"/>
        <v>Annual!r14c6</v>
      </c>
      <c r="I14" s="8" t="str">
        <f t="shared" si="4"/>
        <v>Annual!r14c7</v>
      </c>
      <c r="J14" s="8" t="str">
        <f t="shared" si="4"/>
        <v>Annual!r14c8</v>
      </c>
      <c r="K14" s="8" t="str">
        <f t="shared" si="4"/>
        <v>Annual!r14c9</v>
      </c>
      <c r="L14" s="8" t="str">
        <f t="shared" si="4"/>
        <v>Annual!r14c10</v>
      </c>
      <c r="M14" s="8" t="str">
        <f t="shared" si="4"/>
        <v>Annual!r14c11</v>
      </c>
      <c r="N14" s="8" t="str">
        <f t="shared" si="4"/>
        <v>Annual!r14c12</v>
      </c>
      <c r="O14" s="8" t="str">
        <f t="shared" si="4"/>
        <v>Annual!r14c13</v>
      </c>
      <c r="P14" s="8">
        <v>14</v>
      </c>
      <c r="Q14" s="8" t="str">
        <f t="shared" si="5"/>
        <v>Quarter!r14c2</v>
      </c>
      <c r="R14" s="8" t="str">
        <f t="shared" si="5"/>
        <v>Quarter!r14c3</v>
      </c>
      <c r="S14" s="8" t="str">
        <f t="shared" si="5"/>
        <v>Quarter!r14c4</v>
      </c>
      <c r="T14" s="8" t="str">
        <f t="shared" si="5"/>
        <v>Quarter!r14c5</v>
      </c>
      <c r="U14" s="8" t="str">
        <f t="shared" si="5"/>
        <v>Quarter!r14c6</v>
      </c>
      <c r="V14" s="8" t="str">
        <f t="shared" si="5"/>
        <v>Quarter!r14c7</v>
      </c>
      <c r="W14" s="8" t="str">
        <f t="shared" si="5"/>
        <v>Quarter!r14c8</v>
      </c>
      <c r="X14" s="8" t="str">
        <f t="shared" si="5"/>
        <v>Quarter!r14c9</v>
      </c>
      <c r="Y14" s="8" t="str">
        <f t="shared" si="5"/>
        <v>Quarter!r14c10</v>
      </c>
      <c r="Z14" s="8" t="str">
        <f t="shared" si="5"/>
        <v>Quarter!r14c11</v>
      </c>
      <c r="AA14" s="8" t="str">
        <f t="shared" si="5"/>
        <v>Quarter!r14c12</v>
      </c>
      <c r="AB14" s="8" t="str">
        <f t="shared" si="5"/>
        <v>Quarter!r14c13</v>
      </c>
      <c r="AC14" s="8" t="str">
        <f t="shared" si="5"/>
        <v>Quarter!r14c14</v>
      </c>
      <c r="AD14" s="8" t="str">
        <f t="shared" si="5"/>
        <v>Quarter!r14c15</v>
      </c>
      <c r="AE14" s="8" t="str">
        <f t="shared" si="5"/>
        <v>Quarter!r14c16</v>
      </c>
      <c r="AF14" s="8" t="str">
        <f t="shared" si="5"/>
        <v>Quarter!r14c17</v>
      </c>
      <c r="AG14" s="8" t="str">
        <f t="shared" si="5"/>
        <v>Quarter!r14c18</v>
      </c>
      <c r="AH14" s="8" t="str">
        <f t="shared" si="5"/>
        <v>Quarter!r14c19</v>
      </c>
      <c r="AI14" s="8" t="str">
        <f t="shared" si="7"/>
        <v>Quarter!r14c20</v>
      </c>
      <c r="AJ14" s="8" t="str">
        <f t="shared" si="7"/>
        <v>Quarter!r14c21</v>
      </c>
      <c r="AK14" s="8" t="str">
        <f t="shared" si="7"/>
        <v>Quarter!r14c22</v>
      </c>
      <c r="AL14" s="8" t="str">
        <f t="shared" si="7"/>
        <v>Quarter!r14c23</v>
      </c>
      <c r="AM14" s="8" t="str">
        <f t="shared" si="7"/>
        <v>Quarter!r14c24</v>
      </c>
      <c r="AN14" s="8" t="str">
        <f t="shared" si="7"/>
        <v>Quarter!r14c25</v>
      </c>
      <c r="AO14" s="8" t="str">
        <f t="shared" si="7"/>
        <v>Quarter!r14c26</v>
      </c>
      <c r="AP14" s="8" t="str">
        <f t="shared" si="7"/>
        <v>Quarter!r14c27</v>
      </c>
      <c r="AQ14" s="8" t="str">
        <f t="shared" si="7"/>
        <v>Quarter!r14c28</v>
      </c>
      <c r="AR14" s="8" t="str">
        <f t="shared" si="7"/>
        <v>Quarter!r14c29</v>
      </c>
      <c r="AS14" s="8" t="str">
        <f t="shared" si="7"/>
        <v>Quarter!r14c30</v>
      </c>
      <c r="AT14" s="8" t="str">
        <f t="shared" si="7"/>
        <v>Quarter!r14c31</v>
      </c>
      <c r="AU14" s="8" t="str">
        <f t="shared" si="7"/>
        <v>Quarter!r14c32</v>
      </c>
      <c r="AV14" s="8" t="str">
        <f t="shared" si="7"/>
        <v>Quarter!r14c33</v>
      </c>
      <c r="AW14" s="8" t="str">
        <f t="shared" si="7"/>
        <v>Quarter!r14c34</v>
      </c>
      <c r="AX14" s="8" t="str">
        <f t="shared" si="7"/>
        <v>Quarter!r14c35</v>
      </c>
      <c r="AY14" s="8" t="str">
        <f t="shared" si="7"/>
        <v>Quarter!r14c36</v>
      </c>
      <c r="AZ14" s="8" t="str">
        <f t="shared" si="7"/>
        <v>Quarter!r14c37</v>
      </c>
      <c r="BA14" s="8" t="str">
        <f t="shared" si="7"/>
        <v>Quarter!r14c38</v>
      </c>
      <c r="BB14" s="8" t="str">
        <f t="shared" si="7"/>
        <v>Quarter!r14c39</v>
      </c>
      <c r="BC14" s="8" t="str">
        <f t="shared" si="7"/>
        <v>Quarter!r14c40</v>
      </c>
      <c r="BD14" s="8" t="str">
        <f t="shared" si="7"/>
        <v>Quarter!r14c41</v>
      </c>
      <c r="BE14" s="8" t="str">
        <f t="shared" si="7"/>
        <v>Quarter!r14c42</v>
      </c>
      <c r="BF14" s="8" t="str">
        <f t="shared" si="8"/>
        <v>Quarter!r14c43</v>
      </c>
      <c r="BG14" s="8" t="str">
        <f t="shared" si="8"/>
        <v>Quarter!r14c44</v>
      </c>
      <c r="BH14" s="8" t="str">
        <f t="shared" si="8"/>
        <v>Quarter!r14c45</v>
      </c>
      <c r="BI14" s="8" t="str">
        <f t="shared" si="8"/>
        <v>Quarter!r14c46</v>
      </c>
      <c r="BJ14" s="8" t="str">
        <f t="shared" si="8"/>
        <v>Quarter!r14c47</v>
      </c>
      <c r="BK14" s="8" t="str">
        <f t="shared" si="8"/>
        <v>Quarter!r14c48</v>
      </c>
    </row>
    <row r="15" spans="2:63" x14ac:dyDescent="0.25">
      <c r="B15" s="5" t="s">
        <v>10</v>
      </c>
      <c r="C15" s="8">
        <v>15</v>
      </c>
      <c r="D15" s="8" t="str">
        <f t="shared" si="4"/>
        <v>Annual!r15c2</v>
      </c>
      <c r="E15" s="8" t="str">
        <f t="shared" si="4"/>
        <v>Annual!r15c3</v>
      </c>
      <c r="F15" s="8" t="str">
        <f t="shared" si="4"/>
        <v>Annual!r15c4</v>
      </c>
      <c r="G15" s="8" t="str">
        <f t="shared" si="4"/>
        <v>Annual!r15c5</v>
      </c>
      <c r="H15" s="8" t="str">
        <f t="shared" si="4"/>
        <v>Annual!r15c6</v>
      </c>
      <c r="I15" s="8" t="str">
        <f t="shared" si="4"/>
        <v>Annual!r15c7</v>
      </c>
      <c r="J15" s="8" t="str">
        <f t="shared" si="4"/>
        <v>Annual!r15c8</v>
      </c>
      <c r="K15" s="8" t="str">
        <f t="shared" si="4"/>
        <v>Annual!r15c9</v>
      </c>
      <c r="L15" s="8" t="str">
        <f t="shared" si="4"/>
        <v>Annual!r15c10</v>
      </c>
      <c r="M15" s="8" t="str">
        <f t="shared" si="4"/>
        <v>Annual!r15c11</v>
      </c>
      <c r="N15" s="8" t="str">
        <f t="shared" si="4"/>
        <v>Annual!r15c12</v>
      </c>
      <c r="O15" s="8" t="str">
        <f t="shared" si="4"/>
        <v>Annual!r15c13</v>
      </c>
      <c r="P15" s="8">
        <v>15</v>
      </c>
      <c r="Q15" s="8" t="str">
        <f t="shared" si="5"/>
        <v>Quarter!r15c2</v>
      </c>
      <c r="R15" s="8" t="str">
        <f t="shared" si="5"/>
        <v>Quarter!r15c3</v>
      </c>
      <c r="S15" s="8" t="str">
        <f t="shared" si="5"/>
        <v>Quarter!r15c4</v>
      </c>
      <c r="T15" s="8" t="str">
        <f t="shared" si="5"/>
        <v>Quarter!r15c5</v>
      </c>
      <c r="U15" s="8" t="str">
        <f t="shared" si="5"/>
        <v>Quarter!r15c6</v>
      </c>
      <c r="V15" s="8" t="str">
        <f t="shared" si="5"/>
        <v>Quarter!r15c7</v>
      </c>
      <c r="W15" s="8" t="str">
        <f t="shared" si="5"/>
        <v>Quarter!r15c8</v>
      </c>
      <c r="X15" s="8" t="str">
        <f t="shared" si="5"/>
        <v>Quarter!r15c9</v>
      </c>
      <c r="Y15" s="8" t="str">
        <f t="shared" si="5"/>
        <v>Quarter!r15c10</v>
      </c>
      <c r="Z15" s="8" t="str">
        <f t="shared" si="5"/>
        <v>Quarter!r15c11</v>
      </c>
      <c r="AA15" s="8" t="str">
        <f t="shared" si="5"/>
        <v>Quarter!r15c12</v>
      </c>
      <c r="AB15" s="8" t="str">
        <f t="shared" si="5"/>
        <v>Quarter!r15c13</v>
      </c>
      <c r="AC15" s="8" t="str">
        <f t="shared" si="5"/>
        <v>Quarter!r15c14</v>
      </c>
      <c r="AD15" s="8" t="str">
        <f t="shared" si="5"/>
        <v>Quarter!r15c15</v>
      </c>
      <c r="AE15" s="8" t="str">
        <f t="shared" si="5"/>
        <v>Quarter!r15c16</v>
      </c>
      <c r="AF15" s="8" t="str">
        <f t="shared" si="5"/>
        <v>Quarter!r15c17</v>
      </c>
      <c r="AG15" s="8" t="str">
        <f t="shared" si="5"/>
        <v>Quarter!r15c18</v>
      </c>
      <c r="AH15" s="8" t="str">
        <f t="shared" si="5"/>
        <v>Quarter!r15c19</v>
      </c>
      <c r="AI15" s="8" t="str">
        <f t="shared" si="7"/>
        <v>Quarter!r15c20</v>
      </c>
      <c r="AJ15" s="8" t="str">
        <f t="shared" si="7"/>
        <v>Quarter!r15c21</v>
      </c>
      <c r="AK15" s="8" t="str">
        <f t="shared" si="7"/>
        <v>Quarter!r15c22</v>
      </c>
      <c r="AL15" s="8" t="str">
        <f t="shared" si="7"/>
        <v>Quarter!r15c23</v>
      </c>
      <c r="AM15" s="8" t="str">
        <f t="shared" si="7"/>
        <v>Quarter!r15c24</v>
      </c>
      <c r="AN15" s="8" t="str">
        <f t="shared" si="7"/>
        <v>Quarter!r15c25</v>
      </c>
      <c r="AO15" s="8" t="str">
        <f t="shared" si="7"/>
        <v>Quarter!r15c26</v>
      </c>
      <c r="AP15" s="8" t="str">
        <f t="shared" si="7"/>
        <v>Quarter!r15c27</v>
      </c>
      <c r="AQ15" s="8" t="str">
        <f t="shared" si="7"/>
        <v>Quarter!r15c28</v>
      </c>
      <c r="AR15" s="8" t="str">
        <f t="shared" si="7"/>
        <v>Quarter!r15c29</v>
      </c>
      <c r="AS15" s="8" t="str">
        <f t="shared" si="7"/>
        <v>Quarter!r15c30</v>
      </c>
      <c r="AT15" s="8" t="str">
        <f t="shared" si="7"/>
        <v>Quarter!r15c31</v>
      </c>
      <c r="AU15" s="8" t="str">
        <f t="shared" si="7"/>
        <v>Quarter!r15c32</v>
      </c>
      <c r="AV15" s="8" t="str">
        <f t="shared" si="7"/>
        <v>Quarter!r15c33</v>
      </c>
      <c r="AW15" s="8" t="str">
        <f t="shared" si="7"/>
        <v>Quarter!r15c34</v>
      </c>
      <c r="AX15" s="8" t="str">
        <f t="shared" si="7"/>
        <v>Quarter!r15c35</v>
      </c>
      <c r="AY15" s="8" t="str">
        <f t="shared" si="7"/>
        <v>Quarter!r15c36</v>
      </c>
      <c r="AZ15" s="8" t="str">
        <f t="shared" si="7"/>
        <v>Quarter!r15c37</v>
      </c>
      <c r="BA15" s="8" t="str">
        <f t="shared" si="7"/>
        <v>Quarter!r15c38</v>
      </c>
      <c r="BB15" s="8" t="str">
        <f t="shared" si="7"/>
        <v>Quarter!r15c39</v>
      </c>
      <c r="BC15" s="8" t="str">
        <f t="shared" si="7"/>
        <v>Quarter!r15c40</v>
      </c>
      <c r="BD15" s="8" t="str">
        <f t="shared" si="7"/>
        <v>Quarter!r15c41</v>
      </c>
      <c r="BE15" s="8" t="str">
        <f t="shared" si="7"/>
        <v>Quarter!r15c42</v>
      </c>
      <c r="BF15" s="8" t="str">
        <f t="shared" si="8"/>
        <v>Quarter!r15c43</v>
      </c>
      <c r="BG15" s="8" t="str">
        <f t="shared" si="8"/>
        <v>Quarter!r15c44</v>
      </c>
      <c r="BH15" s="8" t="str">
        <f t="shared" si="8"/>
        <v>Quarter!r15c45</v>
      </c>
      <c r="BI15" s="8" t="str">
        <f t="shared" si="8"/>
        <v>Quarter!r15c46</v>
      </c>
      <c r="BJ15" s="8" t="str">
        <f t="shared" si="8"/>
        <v>Quarter!r15c47</v>
      </c>
      <c r="BK15" s="8" t="str">
        <f t="shared" si="8"/>
        <v>Quarter!r15c48</v>
      </c>
    </row>
    <row r="16" spans="2:63" x14ac:dyDescent="0.25">
      <c r="B16" s="5" t="s">
        <v>41</v>
      </c>
      <c r="C16" s="8">
        <v>16</v>
      </c>
      <c r="D16" s="8" t="str">
        <f t="shared" si="4"/>
        <v>Annual!r16c2</v>
      </c>
      <c r="E16" s="8" t="str">
        <f t="shared" si="4"/>
        <v>Annual!r16c3</v>
      </c>
      <c r="F16" s="8" t="str">
        <f t="shared" si="4"/>
        <v>Annual!r16c4</v>
      </c>
      <c r="G16" s="8" t="str">
        <f t="shared" si="4"/>
        <v>Annual!r16c5</v>
      </c>
      <c r="H16" s="8" t="str">
        <f t="shared" si="4"/>
        <v>Annual!r16c6</v>
      </c>
      <c r="I16" s="8" t="str">
        <f t="shared" si="4"/>
        <v>Annual!r16c7</v>
      </c>
      <c r="J16" s="8" t="str">
        <f t="shared" si="4"/>
        <v>Annual!r16c8</v>
      </c>
      <c r="K16" s="8" t="str">
        <f t="shared" si="4"/>
        <v>Annual!r16c9</v>
      </c>
      <c r="L16" s="8" t="str">
        <f t="shared" si="4"/>
        <v>Annual!r16c10</v>
      </c>
      <c r="M16" s="8" t="str">
        <f t="shared" si="4"/>
        <v>Annual!r16c11</v>
      </c>
      <c r="N16" s="8" t="str">
        <f t="shared" si="4"/>
        <v>Annual!r16c12</v>
      </c>
      <c r="O16" s="8" t="str">
        <f t="shared" si="4"/>
        <v>Annual!r16c13</v>
      </c>
      <c r="P16" s="8">
        <v>16</v>
      </c>
      <c r="Q16" s="8" t="str">
        <f t="shared" si="5"/>
        <v>Quarter!r16c2</v>
      </c>
      <c r="R16" s="8" t="str">
        <f t="shared" si="5"/>
        <v>Quarter!r16c3</v>
      </c>
      <c r="S16" s="8" t="str">
        <f t="shared" si="5"/>
        <v>Quarter!r16c4</v>
      </c>
      <c r="T16" s="8" t="str">
        <f t="shared" si="5"/>
        <v>Quarter!r16c5</v>
      </c>
      <c r="U16" s="8" t="str">
        <f t="shared" si="5"/>
        <v>Quarter!r16c6</v>
      </c>
      <c r="V16" s="8" t="str">
        <f t="shared" si="5"/>
        <v>Quarter!r16c7</v>
      </c>
      <c r="W16" s="8" t="str">
        <f t="shared" si="5"/>
        <v>Quarter!r16c8</v>
      </c>
      <c r="X16" s="8" t="str">
        <f t="shared" si="5"/>
        <v>Quarter!r16c9</v>
      </c>
      <c r="Y16" s="8" t="str">
        <f t="shared" si="5"/>
        <v>Quarter!r16c10</v>
      </c>
      <c r="Z16" s="8" t="str">
        <f t="shared" si="5"/>
        <v>Quarter!r16c11</v>
      </c>
      <c r="AA16" s="8" t="str">
        <f t="shared" si="5"/>
        <v>Quarter!r16c12</v>
      </c>
      <c r="AB16" s="8" t="str">
        <f t="shared" si="5"/>
        <v>Quarter!r16c13</v>
      </c>
      <c r="AC16" s="8" t="str">
        <f t="shared" si="5"/>
        <v>Quarter!r16c14</v>
      </c>
      <c r="AD16" s="8" t="str">
        <f t="shared" si="5"/>
        <v>Quarter!r16c15</v>
      </c>
      <c r="AE16" s="8" t="str">
        <f t="shared" si="5"/>
        <v>Quarter!r16c16</v>
      </c>
      <c r="AF16" s="8" t="str">
        <f t="shared" si="5"/>
        <v>Quarter!r16c17</v>
      </c>
      <c r="AG16" s="8" t="str">
        <f t="shared" si="5"/>
        <v>Quarter!r16c18</v>
      </c>
      <c r="AH16" s="8" t="str">
        <f t="shared" si="5"/>
        <v>Quarter!r16c19</v>
      </c>
      <c r="AI16" s="8" t="str">
        <f t="shared" si="7"/>
        <v>Quarter!r16c20</v>
      </c>
      <c r="AJ16" s="8" t="str">
        <f t="shared" si="7"/>
        <v>Quarter!r16c21</v>
      </c>
      <c r="AK16" s="8" t="str">
        <f t="shared" si="7"/>
        <v>Quarter!r16c22</v>
      </c>
      <c r="AL16" s="8" t="str">
        <f t="shared" si="7"/>
        <v>Quarter!r16c23</v>
      </c>
      <c r="AM16" s="8" t="str">
        <f t="shared" si="7"/>
        <v>Quarter!r16c24</v>
      </c>
      <c r="AN16" s="8" t="str">
        <f t="shared" si="7"/>
        <v>Quarter!r16c25</v>
      </c>
      <c r="AO16" s="8" t="str">
        <f t="shared" si="7"/>
        <v>Quarter!r16c26</v>
      </c>
      <c r="AP16" s="8" t="str">
        <f t="shared" si="7"/>
        <v>Quarter!r16c27</v>
      </c>
      <c r="AQ16" s="8" t="str">
        <f t="shared" si="7"/>
        <v>Quarter!r16c28</v>
      </c>
      <c r="AR16" s="8" t="str">
        <f t="shared" si="7"/>
        <v>Quarter!r16c29</v>
      </c>
      <c r="AS16" s="8" t="str">
        <f t="shared" si="7"/>
        <v>Quarter!r16c30</v>
      </c>
      <c r="AT16" s="8" t="str">
        <f t="shared" si="7"/>
        <v>Quarter!r16c31</v>
      </c>
      <c r="AU16" s="8" t="str">
        <f t="shared" si="7"/>
        <v>Quarter!r16c32</v>
      </c>
      <c r="AV16" s="8" t="str">
        <f t="shared" si="7"/>
        <v>Quarter!r16c33</v>
      </c>
      <c r="AW16" s="8" t="str">
        <f t="shared" si="7"/>
        <v>Quarter!r16c34</v>
      </c>
      <c r="AX16" s="8" t="str">
        <f t="shared" si="7"/>
        <v>Quarter!r16c35</v>
      </c>
      <c r="AY16" s="8" t="str">
        <f t="shared" si="7"/>
        <v>Quarter!r16c36</v>
      </c>
      <c r="AZ16" s="8" t="str">
        <f t="shared" si="7"/>
        <v>Quarter!r16c37</v>
      </c>
      <c r="BA16" s="8" t="str">
        <f t="shared" si="7"/>
        <v>Quarter!r16c38</v>
      </c>
      <c r="BB16" s="8" t="str">
        <f t="shared" si="7"/>
        <v>Quarter!r16c39</v>
      </c>
      <c r="BC16" s="8" t="str">
        <f t="shared" si="7"/>
        <v>Quarter!r16c40</v>
      </c>
      <c r="BD16" s="8" t="str">
        <f t="shared" si="7"/>
        <v>Quarter!r16c41</v>
      </c>
      <c r="BE16" s="8" t="str">
        <f t="shared" si="7"/>
        <v>Quarter!r16c42</v>
      </c>
      <c r="BF16" s="8" t="str">
        <f t="shared" si="8"/>
        <v>Quarter!r16c43</v>
      </c>
      <c r="BG16" s="8" t="str">
        <f t="shared" si="8"/>
        <v>Quarter!r16c44</v>
      </c>
      <c r="BH16" s="8" t="str">
        <f t="shared" si="8"/>
        <v>Quarter!r16c45</v>
      </c>
      <c r="BI16" s="8" t="str">
        <f t="shared" si="8"/>
        <v>Quarter!r16c46</v>
      </c>
      <c r="BJ16" s="8" t="str">
        <f t="shared" si="8"/>
        <v>Quarter!r16c47</v>
      </c>
      <c r="BK16" s="8" t="str">
        <f t="shared" si="8"/>
        <v>Quarter!r16c48</v>
      </c>
    </row>
    <row r="17" spans="2:63" x14ac:dyDescent="0.25">
      <c r="B17" s="5" t="s">
        <v>42</v>
      </c>
      <c r="C17" s="8">
        <v>17</v>
      </c>
      <c r="D17" s="8" t="str">
        <f t="shared" si="4"/>
        <v>Annual!r17c2</v>
      </c>
      <c r="E17" s="8" t="str">
        <f t="shared" si="4"/>
        <v>Annual!r17c3</v>
      </c>
      <c r="F17" s="8" t="str">
        <f t="shared" si="4"/>
        <v>Annual!r17c4</v>
      </c>
      <c r="G17" s="8" t="str">
        <f t="shared" si="4"/>
        <v>Annual!r17c5</v>
      </c>
      <c r="H17" s="8" t="str">
        <f t="shared" si="4"/>
        <v>Annual!r17c6</v>
      </c>
      <c r="I17" s="8" t="str">
        <f t="shared" si="4"/>
        <v>Annual!r17c7</v>
      </c>
      <c r="J17" s="8" t="str">
        <f t="shared" si="4"/>
        <v>Annual!r17c8</v>
      </c>
      <c r="K17" s="8" t="str">
        <f t="shared" si="4"/>
        <v>Annual!r17c9</v>
      </c>
      <c r="L17" s="8" t="str">
        <f t="shared" si="4"/>
        <v>Annual!r17c10</v>
      </c>
      <c r="M17" s="8" t="str">
        <f t="shared" si="4"/>
        <v>Annual!r17c11</v>
      </c>
      <c r="N17" s="8" t="str">
        <f t="shared" si="4"/>
        <v>Annual!r17c12</v>
      </c>
      <c r="O17" s="8" t="str">
        <f t="shared" si="4"/>
        <v>Annual!r17c13</v>
      </c>
      <c r="P17" s="8">
        <v>17</v>
      </c>
      <c r="Q17" s="8" t="str">
        <f t="shared" si="5"/>
        <v>Quarter!r17c2</v>
      </c>
      <c r="R17" s="8" t="str">
        <f t="shared" si="5"/>
        <v>Quarter!r17c3</v>
      </c>
      <c r="S17" s="8" t="str">
        <f t="shared" si="5"/>
        <v>Quarter!r17c4</v>
      </c>
      <c r="T17" s="8" t="str">
        <f t="shared" si="5"/>
        <v>Quarter!r17c5</v>
      </c>
      <c r="U17" s="8" t="str">
        <f t="shared" si="5"/>
        <v>Quarter!r17c6</v>
      </c>
      <c r="V17" s="8" t="str">
        <f t="shared" si="5"/>
        <v>Quarter!r17c7</v>
      </c>
      <c r="W17" s="8" t="str">
        <f t="shared" si="5"/>
        <v>Quarter!r17c8</v>
      </c>
      <c r="X17" s="8" t="str">
        <f t="shared" si="5"/>
        <v>Quarter!r17c9</v>
      </c>
      <c r="Y17" s="8" t="str">
        <f t="shared" si="5"/>
        <v>Quarter!r17c10</v>
      </c>
      <c r="Z17" s="8" t="str">
        <f t="shared" si="5"/>
        <v>Quarter!r17c11</v>
      </c>
      <c r="AA17" s="8" t="str">
        <f t="shared" si="5"/>
        <v>Quarter!r17c12</v>
      </c>
      <c r="AB17" s="8" t="str">
        <f t="shared" si="5"/>
        <v>Quarter!r17c13</v>
      </c>
      <c r="AC17" s="8" t="str">
        <f t="shared" si="5"/>
        <v>Quarter!r17c14</v>
      </c>
      <c r="AD17" s="8" t="str">
        <f t="shared" si="5"/>
        <v>Quarter!r17c15</v>
      </c>
      <c r="AE17" s="8" t="str">
        <f t="shared" si="5"/>
        <v>Quarter!r17c16</v>
      </c>
      <c r="AF17" s="8" t="str">
        <f t="shared" si="5"/>
        <v>Quarter!r17c17</v>
      </c>
      <c r="AG17" s="8" t="str">
        <f t="shared" si="5"/>
        <v>Quarter!r17c18</v>
      </c>
      <c r="AH17" s="8" t="str">
        <f t="shared" si="5"/>
        <v>Quarter!r17c19</v>
      </c>
      <c r="AI17" s="8" t="str">
        <f t="shared" si="7"/>
        <v>Quarter!r17c20</v>
      </c>
      <c r="AJ17" s="8" t="str">
        <f t="shared" si="7"/>
        <v>Quarter!r17c21</v>
      </c>
      <c r="AK17" s="8" t="str">
        <f t="shared" si="7"/>
        <v>Quarter!r17c22</v>
      </c>
      <c r="AL17" s="8" t="str">
        <f t="shared" si="7"/>
        <v>Quarter!r17c23</v>
      </c>
      <c r="AM17" s="8" t="str">
        <f t="shared" si="7"/>
        <v>Quarter!r17c24</v>
      </c>
      <c r="AN17" s="8" t="str">
        <f t="shared" si="7"/>
        <v>Quarter!r17c25</v>
      </c>
      <c r="AO17" s="8" t="str">
        <f t="shared" si="7"/>
        <v>Quarter!r17c26</v>
      </c>
      <c r="AP17" s="8" t="str">
        <f t="shared" si="7"/>
        <v>Quarter!r17c27</v>
      </c>
      <c r="AQ17" s="8" t="str">
        <f t="shared" si="7"/>
        <v>Quarter!r17c28</v>
      </c>
      <c r="AR17" s="8" t="str">
        <f t="shared" si="7"/>
        <v>Quarter!r17c29</v>
      </c>
      <c r="AS17" s="8" t="str">
        <f t="shared" si="7"/>
        <v>Quarter!r17c30</v>
      </c>
      <c r="AT17" s="8" t="str">
        <f t="shared" si="7"/>
        <v>Quarter!r17c31</v>
      </c>
      <c r="AU17" s="8" t="str">
        <f t="shared" si="7"/>
        <v>Quarter!r17c32</v>
      </c>
      <c r="AV17" s="8" t="str">
        <f t="shared" si="7"/>
        <v>Quarter!r17c33</v>
      </c>
      <c r="AW17" s="8" t="str">
        <f t="shared" si="7"/>
        <v>Quarter!r17c34</v>
      </c>
      <c r="AX17" s="8" t="str">
        <f t="shared" si="7"/>
        <v>Quarter!r17c35</v>
      </c>
      <c r="AY17" s="8" t="str">
        <f t="shared" si="7"/>
        <v>Quarter!r17c36</v>
      </c>
      <c r="AZ17" s="8" t="str">
        <f t="shared" si="7"/>
        <v>Quarter!r17c37</v>
      </c>
      <c r="BA17" s="8" t="str">
        <f t="shared" si="7"/>
        <v>Quarter!r17c38</v>
      </c>
      <c r="BB17" s="8" t="str">
        <f t="shared" si="7"/>
        <v>Quarter!r17c39</v>
      </c>
      <c r="BC17" s="8" t="str">
        <f t="shared" si="7"/>
        <v>Quarter!r17c40</v>
      </c>
      <c r="BD17" s="8" t="str">
        <f t="shared" si="7"/>
        <v>Quarter!r17c41</v>
      </c>
      <c r="BE17" s="8" t="str">
        <f t="shared" si="7"/>
        <v>Quarter!r17c42</v>
      </c>
      <c r="BF17" s="8" t="str">
        <f t="shared" si="8"/>
        <v>Quarter!r17c43</v>
      </c>
      <c r="BG17" s="8" t="str">
        <f t="shared" si="8"/>
        <v>Quarter!r17c44</v>
      </c>
      <c r="BH17" s="8" t="str">
        <f t="shared" si="8"/>
        <v>Quarter!r17c45</v>
      </c>
      <c r="BI17" s="8" t="str">
        <f t="shared" si="8"/>
        <v>Quarter!r17c46</v>
      </c>
      <c r="BJ17" s="8" t="str">
        <f t="shared" si="8"/>
        <v>Quarter!r17c47</v>
      </c>
      <c r="BK17" s="8" t="str">
        <f t="shared" si="8"/>
        <v>Quarter!r17c48</v>
      </c>
    </row>
    <row r="18" spans="2:63" x14ac:dyDescent="0.25">
      <c r="B18" s="5" t="s">
        <v>39</v>
      </c>
      <c r="C18" s="8">
        <v>18</v>
      </c>
      <c r="D18" s="8" t="str">
        <f t="shared" si="4"/>
        <v>Annual!r18c2</v>
      </c>
      <c r="E18" s="8" t="str">
        <f t="shared" si="4"/>
        <v>Annual!r18c3</v>
      </c>
      <c r="F18" s="8" t="str">
        <f t="shared" si="4"/>
        <v>Annual!r18c4</v>
      </c>
      <c r="G18" s="8" t="str">
        <f t="shared" si="4"/>
        <v>Annual!r18c5</v>
      </c>
      <c r="H18" s="8" t="str">
        <f t="shared" si="4"/>
        <v>Annual!r18c6</v>
      </c>
      <c r="I18" s="8" t="str">
        <f t="shared" si="4"/>
        <v>Annual!r18c7</v>
      </c>
      <c r="J18" s="8" t="str">
        <f t="shared" si="4"/>
        <v>Annual!r18c8</v>
      </c>
      <c r="K18" s="8" t="str">
        <f t="shared" si="4"/>
        <v>Annual!r18c9</v>
      </c>
      <c r="L18" s="8" t="str">
        <f t="shared" si="4"/>
        <v>Annual!r18c10</v>
      </c>
      <c r="M18" s="8" t="str">
        <f t="shared" si="4"/>
        <v>Annual!r18c11</v>
      </c>
      <c r="N18" s="8" t="str">
        <f t="shared" si="4"/>
        <v>Annual!r18c12</v>
      </c>
      <c r="O18" s="8" t="str">
        <f t="shared" si="4"/>
        <v>Annual!r18c13</v>
      </c>
      <c r="P18" s="8">
        <v>18</v>
      </c>
      <c r="Q18" s="8" t="str">
        <f t="shared" si="5"/>
        <v>Quarter!r18c2</v>
      </c>
      <c r="R18" s="8" t="str">
        <f t="shared" si="5"/>
        <v>Quarter!r18c3</v>
      </c>
      <c r="S18" s="8" t="str">
        <f t="shared" si="5"/>
        <v>Quarter!r18c4</v>
      </c>
      <c r="T18" s="8" t="str">
        <f t="shared" si="5"/>
        <v>Quarter!r18c5</v>
      </c>
      <c r="U18" s="8" t="str">
        <f t="shared" si="5"/>
        <v>Quarter!r18c6</v>
      </c>
      <c r="V18" s="8" t="str">
        <f t="shared" si="5"/>
        <v>Quarter!r18c7</v>
      </c>
      <c r="W18" s="8" t="str">
        <f t="shared" si="5"/>
        <v>Quarter!r18c8</v>
      </c>
      <c r="X18" s="8" t="str">
        <f t="shared" si="5"/>
        <v>Quarter!r18c9</v>
      </c>
      <c r="Y18" s="8" t="str">
        <f t="shared" si="5"/>
        <v>Quarter!r18c10</v>
      </c>
      <c r="Z18" s="8" t="str">
        <f t="shared" si="5"/>
        <v>Quarter!r18c11</v>
      </c>
      <c r="AA18" s="8" t="str">
        <f t="shared" si="5"/>
        <v>Quarter!r18c12</v>
      </c>
      <c r="AB18" s="8" t="str">
        <f t="shared" si="5"/>
        <v>Quarter!r18c13</v>
      </c>
      <c r="AC18" s="8" t="str">
        <f t="shared" si="5"/>
        <v>Quarter!r18c14</v>
      </c>
      <c r="AD18" s="8" t="str">
        <f t="shared" si="5"/>
        <v>Quarter!r18c15</v>
      </c>
      <c r="AE18" s="8" t="str">
        <f t="shared" si="5"/>
        <v>Quarter!r18c16</v>
      </c>
      <c r="AF18" s="8" t="str">
        <f t="shared" si="5"/>
        <v>Quarter!r18c17</v>
      </c>
      <c r="AG18" s="8" t="str">
        <f t="shared" si="5"/>
        <v>Quarter!r18c18</v>
      </c>
      <c r="AH18" s="8" t="str">
        <f t="shared" si="5"/>
        <v>Quarter!r18c19</v>
      </c>
      <c r="AI18" s="8" t="str">
        <f t="shared" si="7"/>
        <v>Quarter!r18c20</v>
      </c>
      <c r="AJ18" s="8" t="str">
        <f t="shared" si="7"/>
        <v>Quarter!r18c21</v>
      </c>
      <c r="AK18" s="8" t="str">
        <f t="shared" si="7"/>
        <v>Quarter!r18c22</v>
      </c>
      <c r="AL18" s="8" t="str">
        <f t="shared" si="7"/>
        <v>Quarter!r18c23</v>
      </c>
      <c r="AM18" s="8" t="str">
        <f t="shared" si="7"/>
        <v>Quarter!r18c24</v>
      </c>
      <c r="AN18" s="8" t="str">
        <f t="shared" si="7"/>
        <v>Quarter!r18c25</v>
      </c>
      <c r="AO18" s="8" t="str">
        <f t="shared" si="7"/>
        <v>Quarter!r18c26</v>
      </c>
      <c r="AP18" s="8" t="str">
        <f t="shared" si="7"/>
        <v>Quarter!r18c27</v>
      </c>
      <c r="AQ18" s="8" t="str">
        <f t="shared" si="7"/>
        <v>Quarter!r18c28</v>
      </c>
      <c r="AR18" s="8" t="str">
        <f t="shared" si="7"/>
        <v>Quarter!r18c29</v>
      </c>
      <c r="AS18" s="8" t="str">
        <f t="shared" si="7"/>
        <v>Quarter!r18c30</v>
      </c>
      <c r="AT18" s="8" t="str">
        <f t="shared" si="7"/>
        <v>Quarter!r18c31</v>
      </c>
      <c r="AU18" s="8" t="str">
        <f t="shared" si="7"/>
        <v>Quarter!r18c32</v>
      </c>
      <c r="AV18" s="8" t="str">
        <f t="shared" si="7"/>
        <v>Quarter!r18c33</v>
      </c>
      <c r="AW18" s="8" t="str">
        <f t="shared" si="7"/>
        <v>Quarter!r18c34</v>
      </c>
      <c r="AX18" s="8" t="str">
        <f t="shared" si="7"/>
        <v>Quarter!r18c35</v>
      </c>
      <c r="AY18" s="8" t="str">
        <f t="shared" si="7"/>
        <v>Quarter!r18c36</v>
      </c>
      <c r="AZ18" s="8" t="str">
        <f t="shared" si="7"/>
        <v>Quarter!r18c37</v>
      </c>
      <c r="BA18" s="8" t="str">
        <f t="shared" si="7"/>
        <v>Quarter!r18c38</v>
      </c>
      <c r="BB18" s="8" t="str">
        <f t="shared" si="7"/>
        <v>Quarter!r18c39</v>
      </c>
      <c r="BC18" s="8" t="str">
        <f t="shared" si="7"/>
        <v>Quarter!r18c40</v>
      </c>
      <c r="BD18" s="8" t="str">
        <f t="shared" si="7"/>
        <v>Quarter!r18c41</v>
      </c>
      <c r="BE18" s="8" t="str">
        <f t="shared" si="7"/>
        <v>Quarter!r18c42</v>
      </c>
      <c r="BF18" s="8" t="str">
        <f t="shared" si="8"/>
        <v>Quarter!r18c43</v>
      </c>
      <c r="BG18" s="8" t="str">
        <f t="shared" si="8"/>
        <v>Quarter!r18c44</v>
      </c>
      <c r="BH18" s="8" t="str">
        <f t="shared" si="8"/>
        <v>Quarter!r18c45</v>
      </c>
      <c r="BI18" s="8" t="str">
        <f t="shared" si="8"/>
        <v>Quarter!r18c46</v>
      </c>
      <c r="BJ18" s="8" t="str">
        <f t="shared" si="8"/>
        <v>Quarter!r18c47</v>
      </c>
      <c r="BK18" s="8" t="str">
        <f t="shared" si="8"/>
        <v>Quarter!r18c48</v>
      </c>
    </row>
    <row r="19" spans="2:63" x14ac:dyDescent="0.25">
      <c r="B19" s="5" t="s">
        <v>25</v>
      </c>
      <c r="C19" s="8">
        <v>19</v>
      </c>
      <c r="D19" s="8" t="str">
        <f t="shared" si="4"/>
        <v>Annual!r19c2</v>
      </c>
      <c r="E19" s="8" t="str">
        <f t="shared" si="4"/>
        <v>Annual!r19c3</v>
      </c>
      <c r="F19" s="8" t="str">
        <f t="shared" si="4"/>
        <v>Annual!r19c4</v>
      </c>
      <c r="G19" s="8" t="str">
        <f t="shared" si="4"/>
        <v>Annual!r19c5</v>
      </c>
      <c r="H19" s="8" t="str">
        <f t="shared" si="4"/>
        <v>Annual!r19c6</v>
      </c>
      <c r="I19" s="8" t="str">
        <f t="shared" si="4"/>
        <v>Annual!r19c7</v>
      </c>
      <c r="J19" s="8" t="str">
        <f t="shared" si="4"/>
        <v>Annual!r19c8</v>
      </c>
      <c r="K19" s="8" t="str">
        <f t="shared" si="4"/>
        <v>Annual!r19c9</v>
      </c>
      <c r="L19" s="8" t="str">
        <f t="shared" si="4"/>
        <v>Annual!r19c10</v>
      </c>
      <c r="M19" s="8" t="str">
        <f t="shared" si="4"/>
        <v>Annual!r19c11</v>
      </c>
      <c r="N19" s="8" t="str">
        <f t="shared" si="4"/>
        <v>Annual!r19c12</v>
      </c>
      <c r="O19" s="8" t="str">
        <f t="shared" si="4"/>
        <v>Annual!r19c13</v>
      </c>
      <c r="P19" s="8">
        <v>19</v>
      </c>
      <c r="Q19" s="8" t="str">
        <f t="shared" si="5"/>
        <v>Quarter!r19c2</v>
      </c>
      <c r="R19" s="8" t="str">
        <f t="shared" si="5"/>
        <v>Quarter!r19c3</v>
      </c>
      <c r="S19" s="8" t="str">
        <f t="shared" si="5"/>
        <v>Quarter!r19c4</v>
      </c>
      <c r="T19" s="8" t="str">
        <f t="shared" si="5"/>
        <v>Quarter!r19c5</v>
      </c>
      <c r="U19" s="8" t="str">
        <f t="shared" si="5"/>
        <v>Quarter!r19c6</v>
      </c>
      <c r="V19" s="8" t="str">
        <f t="shared" si="5"/>
        <v>Quarter!r19c7</v>
      </c>
      <c r="W19" s="8" t="str">
        <f t="shared" si="5"/>
        <v>Quarter!r19c8</v>
      </c>
      <c r="X19" s="8" t="str">
        <f t="shared" si="5"/>
        <v>Quarter!r19c9</v>
      </c>
      <c r="Y19" s="8" t="str">
        <f t="shared" si="5"/>
        <v>Quarter!r19c10</v>
      </c>
      <c r="Z19" s="8" t="str">
        <f t="shared" si="5"/>
        <v>Quarter!r19c11</v>
      </c>
      <c r="AA19" s="8" t="str">
        <f t="shared" si="5"/>
        <v>Quarter!r19c12</v>
      </c>
      <c r="AB19" s="8" t="str">
        <f t="shared" si="5"/>
        <v>Quarter!r19c13</v>
      </c>
      <c r="AC19" s="8" t="str">
        <f t="shared" si="5"/>
        <v>Quarter!r19c14</v>
      </c>
      <c r="AD19" s="8" t="str">
        <f t="shared" si="5"/>
        <v>Quarter!r19c15</v>
      </c>
      <c r="AE19" s="8" t="str">
        <f t="shared" si="5"/>
        <v>Quarter!r19c16</v>
      </c>
      <c r="AF19" s="8" t="str">
        <f t="shared" si="5"/>
        <v>Quarter!r19c17</v>
      </c>
      <c r="AG19" s="8" t="str">
        <f t="shared" si="5"/>
        <v>Quarter!r19c18</v>
      </c>
      <c r="AH19" s="8" t="str">
        <f t="shared" si="5"/>
        <v>Quarter!r19c19</v>
      </c>
      <c r="AI19" s="8" t="str">
        <f t="shared" si="7"/>
        <v>Quarter!r19c20</v>
      </c>
      <c r="AJ19" s="8" t="str">
        <f t="shared" si="7"/>
        <v>Quarter!r19c21</v>
      </c>
      <c r="AK19" s="8" t="str">
        <f t="shared" si="7"/>
        <v>Quarter!r19c22</v>
      </c>
      <c r="AL19" s="8" t="str">
        <f t="shared" si="7"/>
        <v>Quarter!r19c23</v>
      </c>
      <c r="AM19" s="8" t="str">
        <f t="shared" si="7"/>
        <v>Quarter!r19c24</v>
      </c>
      <c r="AN19" s="8" t="str">
        <f t="shared" si="7"/>
        <v>Quarter!r19c25</v>
      </c>
      <c r="AO19" s="8" t="str">
        <f t="shared" si="7"/>
        <v>Quarter!r19c26</v>
      </c>
      <c r="AP19" s="8" t="str">
        <f t="shared" si="7"/>
        <v>Quarter!r19c27</v>
      </c>
      <c r="AQ19" s="8" t="str">
        <f t="shared" si="7"/>
        <v>Quarter!r19c28</v>
      </c>
      <c r="AR19" s="8" t="str">
        <f t="shared" si="7"/>
        <v>Quarter!r19c29</v>
      </c>
      <c r="AS19" s="8" t="str">
        <f t="shared" si="7"/>
        <v>Quarter!r19c30</v>
      </c>
      <c r="AT19" s="8" t="str">
        <f t="shared" si="7"/>
        <v>Quarter!r19c31</v>
      </c>
      <c r="AU19" s="8" t="str">
        <f t="shared" si="7"/>
        <v>Quarter!r19c32</v>
      </c>
      <c r="AV19" s="8" t="str">
        <f t="shared" si="7"/>
        <v>Quarter!r19c33</v>
      </c>
      <c r="AW19" s="8" t="str">
        <f t="shared" si="7"/>
        <v>Quarter!r19c34</v>
      </c>
      <c r="AX19" s="8" t="str">
        <f t="shared" si="7"/>
        <v>Quarter!r19c35</v>
      </c>
      <c r="AY19" s="8" t="str">
        <f t="shared" si="7"/>
        <v>Quarter!r19c36</v>
      </c>
      <c r="AZ19" s="8" t="str">
        <f t="shared" si="7"/>
        <v>Quarter!r19c37</v>
      </c>
      <c r="BA19" s="8" t="str">
        <f t="shared" si="7"/>
        <v>Quarter!r19c38</v>
      </c>
      <c r="BB19" s="8" t="str">
        <f t="shared" si="7"/>
        <v>Quarter!r19c39</v>
      </c>
      <c r="BC19" s="8" t="str">
        <f t="shared" si="7"/>
        <v>Quarter!r19c40</v>
      </c>
      <c r="BD19" s="8" t="str">
        <f t="shared" si="7"/>
        <v>Quarter!r19c41</v>
      </c>
      <c r="BE19" s="8" t="str">
        <f t="shared" si="7"/>
        <v>Quarter!r19c42</v>
      </c>
      <c r="BF19" s="8" t="str">
        <f t="shared" si="8"/>
        <v>Quarter!r19c43</v>
      </c>
      <c r="BG19" s="8" t="str">
        <f t="shared" si="8"/>
        <v>Quarter!r19c44</v>
      </c>
      <c r="BH19" s="8" t="str">
        <f t="shared" si="8"/>
        <v>Quarter!r19c45</v>
      </c>
      <c r="BI19" s="8" t="str">
        <f t="shared" si="8"/>
        <v>Quarter!r19c46</v>
      </c>
      <c r="BJ19" s="8" t="str">
        <f t="shared" si="8"/>
        <v>Quarter!r19c47</v>
      </c>
      <c r="BK19" s="8" t="str">
        <f t="shared" si="8"/>
        <v>Quarter!r19c48</v>
      </c>
    </row>
    <row r="20" spans="2:63" ht="13" x14ac:dyDescent="0.3">
      <c r="B20" s="6" t="s">
        <v>0</v>
      </c>
      <c r="C20" s="8">
        <v>20</v>
      </c>
      <c r="D20" s="8" t="str">
        <f t="shared" si="4"/>
        <v>Annual!r20c2</v>
      </c>
      <c r="E20" s="8" t="str">
        <f t="shared" si="4"/>
        <v>Annual!r20c3</v>
      </c>
      <c r="F20" s="8" t="str">
        <f t="shared" si="4"/>
        <v>Annual!r20c4</v>
      </c>
      <c r="G20" s="8" t="str">
        <f t="shared" si="4"/>
        <v>Annual!r20c5</v>
      </c>
      <c r="H20" s="8" t="str">
        <f t="shared" si="4"/>
        <v>Annual!r20c6</v>
      </c>
      <c r="I20" s="8" t="str">
        <f t="shared" si="4"/>
        <v>Annual!r20c7</v>
      </c>
      <c r="J20" s="8" t="str">
        <f t="shared" si="4"/>
        <v>Annual!r20c8</v>
      </c>
      <c r="K20" s="8" t="str">
        <f t="shared" si="4"/>
        <v>Annual!r20c9</v>
      </c>
      <c r="L20" s="8" t="str">
        <f t="shared" si="4"/>
        <v>Annual!r20c10</v>
      </c>
      <c r="M20" s="8" t="str">
        <f t="shared" si="4"/>
        <v>Annual!r20c11</v>
      </c>
      <c r="N20" s="8" t="str">
        <f t="shared" si="4"/>
        <v>Annual!r20c12</v>
      </c>
      <c r="O20" s="8" t="str">
        <f t="shared" si="4"/>
        <v>Annual!r20c13</v>
      </c>
      <c r="P20" s="8">
        <v>20</v>
      </c>
      <c r="Q20" s="8" t="str">
        <f t="shared" si="5"/>
        <v>Quarter!r20c2</v>
      </c>
      <c r="R20" s="8" t="str">
        <f t="shared" si="5"/>
        <v>Quarter!r20c3</v>
      </c>
      <c r="S20" s="8" t="str">
        <f t="shared" si="5"/>
        <v>Quarter!r20c4</v>
      </c>
      <c r="T20" s="8" t="str">
        <f t="shared" si="5"/>
        <v>Quarter!r20c5</v>
      </c>
      <c r="U20" s="8" t="str">
        <f t="shared" si="5"/>
        <v>Quarter!r20c6</v>
      </c>
      <c r="V20" s="8" t="str">
        <f t="shared" si="5"/>
        <v>Quarter!r20c7</v>
      </c>
      <c r="W20" s="8" t="str">
        <f t="shared" si="5"/>
        <v>Quarter!r20c8</v>
      </c>
      <c r="X20" s="8" t="str">
        <f t="shared" si="5"/>
        <v>Quarter!r20c9</v>
      </c>
      <c r="Y20" s="8" t="str">
        <f t="shared" si="5"/>
        <v>Quarter!r20c10</v>
      </c>
      <c r="Z20" s="8" t="str">
        <f t="shared" si="5"/>
        <v>Quarter!r20c11</v>
      </c>
      <c r="AA20" s="8" t="str">
        <f t="shared" si="5"/>
        <v>Quarter!r20c12</v>
      </c>
      <c r="AB20" s="8" t="str">
        <f t="shared" si="5"/>
        <v>Quarter!r20c13</v>
      </c>
      <c r="AC20" s="8" t="str">
        <f t="shared" si="5"/>
        <v>Quarter!r20c14</v>
      </c>
      <c r="AD20" s="8" t="str">
        <f t="shared" si="5"/>
        <v>Quarter!r20c15</v>
      </c>
      <c r="AE20" s="8" t="str">
        <f t="shared" si="5"/>
        <v>Quarter!r20c16</v>
      </c>
      <c r="AF20" s="8" t="str">
        <f t="shared" si="5"/>
        <v>Quarter!r20c17</v>
      </c>
      <c r="AG20" s="8" t="str">
        <f t="shared" si="5"/>
        <v>Quarter!r20c18</v>
      </c>
      <c r="AH20" s="8" t="str">
        <f t="shared" si="5"/>
        <v>Quarter!r20c19</v>
      </c>
      <c r="AI20" s="8" t="str">
        <f t="shared" si="7"/>
        <v>Quarter!r20c20</v>
      </c>
      <c r="AJ20" s="8" t="str">
        <f t="shared" si="7"/>
        <v>Quarter!r20c21</v>
      </c>
      <c r="AK20" s="8" t="str">
        <f t="shared" si="7"/>
        <v>Quarter!r20c22</v>
      </c>
      <c r="AL20" s="8" t="str">
        <f t="shared" si="7"/>
        <v>Quarter!r20c23</v>
      </c>
      <c r="AM20" s="8" t="str">
        <f t="shared" si="7"/>
        <v>Quarter!r20c24</v>
      </c>
      <c r="AN20" s="8" t="str">
        <f t="shared" si="7"/>
        <v>Quarter!r20c25</v>
      </c>
      <c r="AO20" s="8" t="str">
        <f t="shared" si="7"/>
        <v>Quarter!r20c26</v>
      </c>
      <c r="AP20" s="8" t="str">
        <f t="shared" si="7"/>
        <v>Quarter!r20c27</v>
      </c>
      <c r="AQ20" s="8" t="str">
        <f t="shared" si="7"/>
        <v>Quarter!r20c28</v>
      </c>
      <c r="AR20" s="8" t="str">
        <f t="shared" si="7"/>
        <v>Quarter!r20c29</v>
      </c>
      <c r="AS20" s="8" t="str">
        <f t="shared" si="7"/>
        <v>Quarter!r20c30</v>
      </c>
      <c r="AT20" s="8" t="str">
        <f t="shared" si="7"/>
        <v>Quarter!r20c31</v>
      </c>
      <c r="AU20" s="8" t="str">
        <f t="shared" si="7"/>
        <v>Quarter!r20c32</v>
      </c>
      <c r="AV20" s="8" t="str">
        <f t="shared" si="7"/>
        <v>Quarter!r20c33</v>
      </c>
      <c r="AW20" s="8" t="str">
        <f t="shared" si="7"/>
        <v>Quarter!r20c34</v>
      </c>
      <c r="AX20" s="8" t="str">
        <f t="shared" si="7"/>
        <v>Quarter!r20c35</v>
      </c>
      <c r="AY20" s="8" t="str">
        <f t="shared" si="7"/>
        <v>Quarter!r20c36</v>
      </c>
      <c r="AZ20" s="8" t="str">
        <f t="shared" si="7"/>
        <v>Quarter!r20c37</v>
      </c>
      <c r="BA20" s="8" t="str">
        <f t="shared" si="7"/>
        <v>Quarter!r20c38</v>
      </c>
      <c r="BB20" s="8" t="str">
        <f t="shared" si="7"/>
        <v>Quarter!r20c39</v>
      </c>
      <c r="BC20" s="8" t="str">
        <f t="shared" si="7"/>
        <v>Quarter!r20c40</v>
      </c>
      <c r="BD20" s="8" t="str">
        <f t="shared" si="7"/>
        <v>Quarter!r20c41</v>
      </c>
      <c r="BE20" s="8" t="str">
        <f t="shared" si="7"/>
        <v>Quarter!r20c42</v>
      </c>
      <c r="BF20" s="8" t="str">
        <f t="shared" si="8"/>
        <v>Quarter!r20c43</v>
      </c>
      <c r="BG20" s="8" t="str">
        <f t="shared" si="8"/>
        <v>Quarter!r20c44</v>
      </c>
      <c r="BH20" s="8" t="str">
        <f t="shared" si="8"/>
        <v>Quarter!r20c45</v>
      </c>
      <c r="BI20" s="8" t="str">
        <f t="shared" si="8"/>
        <v>Quarter!r20c46</v>
      </c>
      <c r="BJ20" s="8" t="str">
        <f t="shared" si="8"/>
        <v>Quarter!r20c47</v>
      </c>
      <c r="BK20" s="8" t="str">
        <f t="shared" si="8"/>
        <v>Quarter!r20c48</v>
      </c>
    </row>
    <row r="21" spans="2:63" ht="15" thickBot="1" x14ac:dyDescent="0.3">
      <c r="B21" s="7" t="s">
        <v>14</v>
      </c>
      <c r="C21" s="8">
        <v>21</v>
      </c>
      <c r="D21" s="8" t="str">
        <f t="shared" si="4"/>
        <v>Annual!r21c2</v>
      </c>
      <c r="E21" s="8" t="str">
        <f t="shared" si="4"/>
        <v>Annual!r21c3</v>
      </c>
      <c r="F21" s="8" t="str">
        <f t="shared" si="4"/>
        <v>Annual!r21c4</v>
      </c>
      <c r="G21" s="8" t="str">
        <f t="shared" si="4"/>
        <v>Annual!r21c5</v>
      </c>
      <c r="H21" s="8" t="str">
        <f t="shared" si="4"/>
        <v>Annual!r21c6</v>
      </c>
      <c r="I21" s="8" t="str">
        <f t="shared" si="4"/>
        <v>Annual!r21c7</v>
      </c>
      <c r="J21" s="8" t="str">
        <f t="shared" si="4"/>
        <v>Annual!r21c8</v>
      </c>
      <c r="K21" s="8" t="str">
        <f t="shared" si="4"/>
        <v>Annual!r21c9</v>
      </c>
      <c r="L21" s="8" t="str">
        <f t="shared" si="4"/>
        <v>Annual!r21c10</v>
      </c>
      <c r="M21" s="8" t="str">
        <f t="shared" si="4"/>
        <v>Annual!r21c11</v>
      </c>
      <c r="N21" s="8" t="str">
        <f t="shared" si="4"/>
        <v>Annual!r21c12</v>
      </c>
      <c r="O21" s="8" t="str">
        <f t="shared" si="4"/>
        <v>Annual!r21c13</v>
      </c>
      <c r="P21" s="8">
        <v>21</v>
      </c>
      <c r="Q21" s="8" t="str">
        <f t="shared" si="5"/>
        <v>Quarter!r21c2</v>
      </c>
      <c r="R21" s="8" t="str">
        <f t="shared" si="5"/>
        <v>Quarter!r21c3</v>
      </c>
      <c r="S21" s="8" t="str">
        <f t="shared" si="5"/>
        <v>Quarter!r21c4</v>
      </c>
      <c r="T21" s="8" t="str">
        <f t="shared" si="5"/>
        <v>Quarter!r21c5</v>
      </c>
      <c r="U21" s="8" t="str">
        <f t="shared" si="5"/>
        <v>Quarter!r21c6</v>
      </c>
      <c r="V21" s="8" t="str">
        <f t="shared" si="5"/>
        <v>Quarter!r21c7</v>
      </c>
      <c r="W21" s="8" t="str">
        <f t="shared" si="5"/>
        <v>Quarter!r21c8</v>
      </c>
      <c r="X21" s="8" t="str">
        <f t="shared" si="5"/>
        <v>Quarter!r21c9</v>
      </c>
      <c r="Y21" s="8" t="str">
        <f t="shared" si="5"/>
        <v>Quarter!r21c10</v>
      </c>
      <c r="Z21" s="8" t="str">
        <f t="shared" si="5"/>
        <v>Quarter!r21c11</v>
      </c>
      <c r="AA21" s="8" t="str">
        <f t="shared" si="5"/>
        <v>Quarter!r21c12</v>
      </c>
      <c r="AB21" s="8" t="str">
        <f t="shared" si="5"/>
        <v>Quarter!r21c13</v>
      </c>
      <c r="AC21" s="8" t="str">
        <f t="shared" si="5"/>
        <v>Quarter!r21c14</v>
      </c>
      <c r="AD21" s="8" t="str">
        <f t="shared" si="5"/>
        <v>Quarter!r21c15</v>
      </c>
      <c r="AE21" s="8" t="str">
        <f t="shared" si="5"/>
        <v>Quarter!r21c16</v>
      </c>
      <c r="AF21" s="8" t="str">
        <f t="shared" si="5"/>
        <v>Quarter!r21c17</v>
      </c>
      <c r="AG21" s="8" t="str">
        <f t="shared" si="5"/>
        <v>Quarter!r21c18</v>
      </c>
      <c r="AH21" s="8" t="str">
        <f t="shared" si="5"/>
        <v>Quarter!r21c19</v>
      </c>
      <c r="AI21" s="8" t="str">
        <f t="shared" si="7"/>
        <v>Quarter!r21c20</v>
      </c>
      <c r="AJ21" s="8" t="str">
        <f t="shared" si="7"/>
        <v>Quarter!r21c21</v>
      </c>
      <c r="AK21" s="8" t="str">
        <f t="shared" si="7"/>
        <v>Quarter!r21c22</v>
      </c>
      <c r="AL21" s="8" t="str">
        <f t="shared" si="7"/>
        <v>Quarter!r21c23</v>
      </c>
      <c r="AM21" s="8" t="str">
        <f t="shared" si="7"/>
        <v>Quarter!r21c24</v>
      </c>
      <c r="AN21" s="8" t="str">
        <f t="shared" si="7"/>
        <v>Quarter!r21c25</v>
      </c>
      <c r="AO21" s="8" t="str">
        <f t="shared" si="7"/>
        <v>Quarter!r21c26</v>
      </c>
      <c r="AP21" s="8" t="str">
        <f t="shared" si="7"/>
        <v>Quarter!r21c27</v>
      </c>
      <c r="AQ21" s="8" t="str">
        <f t="shared" si="7"/>
        <v>Quarter!r21c28</v>
      </c>
      <c r="AR21" s="8" t="str">
        <f t="shared" si="7"/>
        <v>Quarter!r21c29</v>
      </c>
      <c r="AS21" s="8" t="str">
        <f t="shared" si="7"/>
        <v>Quarter!r21c30</v>
      </c>
      <c r="AT21" s="8" t="str">
        <f t="shared" si="7"/>
        <v>Quarter!r21c31</v>
      </c>
      <c r="AU21" s="8" t="str">
        <f t="shared" si="7"/>
        <v>Quarter!r21c32</v>
      </c>
      <c r="AV21" s="8" t="str">
        <f t="shared" si="7"/>
        <v>Quarter!r21c33</v>
      </c>
      <c r="AW21" s="8" t="str">
        <f t="shared" si="7"/>
        <v>Quarter!r21c34</v>
      </c>
      <c r="AX21" s="8" t="str">
        <f t="shared" si="7"/>
        <v>Quarter!r21c35</v>
      </c>
      <c r="AY21" s="8" t="str">
        <f t="shared" si="7"/>
        <v>Quarter!r21c36</v>
      </c>
      <c r="AZ21" s="8" t="str">
        <f t="shared" si="7"/>
        <v>Quarter!r21c37</v>
      </c>
      <c r="BA21" s="8" t="str">
        <f t="shared" si="7"/>
        <v>Quarter!r21c38</v>
      </c>
      <c r="BB21" s="8" t="str">
        <f t="shared" si="7"/>
        <v>Quarter!r21c39</v>
      </c>
      <c r="BC21" s="8" t="str">
        <f t="shared" si="7"/>
        <v>Quarter!r21c40</v>
      </c>
      <c r="BD21" s="8" t="str">
        <f t="shared" si="7"/>
        <v>Quarter!r21c41</v>
      </c>
      <c r="BE21" s="8" t="str">
        <f t="shared" si="7"/>
        <v>Quarter!r21c42</v>
      </c>
      <c r="BF21" s="8" t="str">
        <f t="shared" si="8"/>
        <v>Quarter!r21c43</v>
      </c>
      <c r="BG21" s="8" t="str">
        <f t="shared" si="8"/>
        <v>Quarter!r21c44</v>
      </c>
      <c r="BH21" s="8" t="str">
        <f t="shared" si="8"/>
        <v>Quarter!r21c45</v>
      </c>
      <c r="BI21" s="8" t="str">
        <f t="shared" si="8"/>
        <v>Quarter!r21c46</v>
      </c>
      <c r="BJ21" s="8" t="str">
        <f t="shared" si="8"/>
        <v>Quarter!r21c47</v>
      </c>
      <c r="BK21" s="8" t="str">
        <f t="shared" si="8"/>
        <v>Quarter!r21c48</v>
      </c>
    </row>
    <row r="22" spans="2:63" ht="13" thickTop="1" x14ac:dyDescent="0.25">
      <c r="B22" s="3"/>
    </row>
    <row r="23" spans="2:63" ht="13" x14ac:dyDescent="0.3">
      <c r="B23" s="4" t="s">
        <v>3</v>
      </c>
    </row>
    <row r="24" spans="2:63" ht="14.5" x14ac:dyDescent="0.25">
      <c r="B24" s="5" t="s">
        <v>15</v>
      </c>
      <c r="C24" s="8">
        <v>24</v>
      </c>
      <c r="D24" s="8" t="str">
        <f t="shared" ref="D24:O32" si="9">$E$3&amp;"r"&amp;$C24&amp;"c"&amp;D$4</f>
        <v>Annual!r24c2</v>
      </c>
      <c r="E24" s="8" t="str">
        <f t="shared" si="9"/>
        <v>Annual!r24c3</v>
      </c>
      <c r="F24" s="8" t="str">
        <f t="shared" si="9"/>
        <v>Annual!r24c4</v>
      </c>
      <c r="G24" s="8" t="str">
        <f t="shared" si="9"/>
        <v>Annual!r24c5</v>
      </c>
      <c r="H24" s="8" t="str">
        <f t="shared" si="9"/>
        <v>Annual!r24c6</v>
      </c>
      <c r="I24" s="8" t="str">
        <f t="shared" si="9"/>
        <v>Annual!r24c7</v>
      </c>
      <c r="J24" s="8" t="str">
        <f t="shared" si="9"/>
        <v>Annual!r24c8</v>
      </c>
      <c r="K24" s="8" t="str">
        <f t="shared" si="9"/>
        <v>Annual!r24c9</v>
      </c>
      <c r="L24" s="8" t="str">
        <f t="shared" si="9"/>
        <v>Annual!r24c10</v>
      </c>
      <c r="M24" s="8" t="str">
        <f t="shared" si="9"/>
        <v>Annual!r24c11</v>
      </c>
      <c r="N24" s="8" t="str">
        <f t="shared" si="9"/>
        <v>Annual!r24c12</v>
      </c>
      <c r="O24" s="8" t="str">
        <f t="shared" si="9"/>
        <v>Annual!r24c13</v>
      </c>
      <c r="P24" s="8">
        <v>24</v>
      </c>
      <c r="Q24" s="8" t="str">
        <f t="shared" ref="Q24:AM32" si="10">$R$3&amp;"r"&amp;$P24&amp;"c"&amp;Q$4</f>
        <v>Quarter!r24c2</v>
      </c>
      <c r="R24" s="8" t="str">
        <f t="shared" si="10"/>
        <v>Quarter!r24c3</v>
      </c>
      <c r="S24" s="8" t="str">
        <f t="shared" si="10"/>
        <v>Quarter!r24c4</v>
      </c>
      <c r="T24" s="8" t="str">
        <f t="shared" si="10"/>
        <v>Quarter!r24c5</v>
      </c>
      <c r="U24" s="8" t="str">
        <f t="shared" si="10"/>
        <v>Quarter!r24c6</v>
      </c>
      <c r="V24" s="8" t="str">
        <f t="shared" si="10"/>
        <v>Quarter!r24c7</v>
      </c>
      <c r="W24" s="8" t="str">
        <f t="shared" si="10"/>
        <v>Quarter!r24c8</v>
      </c>
      <c r="X24" s="8" t="str">
        <f t="shared" si="10"/>
        <v>Quarter!r24c9</v>
      </c>
      <c r="Y24" s="8" t="str">
        <f t="shared" si="10"/>
        <v>Quarter!r24c10</v>
      </c>
      <c r="Z24" s="8" t="str">
        <f t="shared" si="10"/>
        <v>Quarter!r24c11</v>
      </c>
      <c r="AA24" s="8" t="str">
        <f t="shared" si="10"/>
        <v>Quarter!r24c12</v>
      </c>
      <c r="AB24" s="8" t="str">
        <f t="shared" si="10"/>
        <v>Quarter!r24c13</v>
      </c>
      <c r="AC24" s="8" t="str">
        <f t="shared" si="10"/>
        <v>Quarter!r24c14</v>
      </c>
      <c r="AD24" s="8" t="str">
        <f t="shared" si="10"/>
        <v>Quarter!r24c15</v>
      </c>
      <c r="AE24" s="8" t="str">
        <f t="shared" si="10"/>
        <v>Quarter!r24c16</v>
      </c>
      <c r="AF24" s="8" t="str">
        <f t="shared" si="10"/>
        <v>Quarter!r24c17</v>
      </c>
      <c r="AG24" s="8" t="str">
        <f t="shared" si="10"/>
        <v>Quarter!r24c18</v>
      </c>
      <c r="AH24" s="8" t="str">
        <f t="shared" si="10"/>
        <v>Quarter!r24c19</v>
      </c>
      <c r="AI24" s="8" t="str">
        <f t="shared" si="10"/>
        <v>Quarter!r24c20</v>
      </c>
      <c r="AJ24" s="8" t="str">
        <f t="shared" si="10"/>
        <v>Quarter!r24c21</v>
      </c>
      <c r="AK24" s="8" t="str">
        <f t="shared" si="10"/>
        <v>Quarter!r24c22</v>
      </c>
      <c r="AL24" s="8" t="str">
        <f t="shared" si="10"/>
        <v>Quarter!r24c23</v>
      </c>
      <c r="AM24" s="8" t="str">
        <f t="shared" si="10"/>
        <v>Quarter!r24c24</v>
      </c>
      <c r="AN24" s="8" t="str">
        <f t="shared" ref="AM24:BE37" si="11">$R$3&amp;"r"&amp;$P24&amp;"c"&amp;AN$4</f>
        <v>Quarter!r24c25</v>
      </c>
      <c r="AO24" s="8" t="str">
        <f t="shared" si="11"/>
        <v>Quarter!r24c26</v>
      </c>
      <c r="AP24" s="8" t="str">
        <f t="shared" si="11"/>
        <v>Quarter!r24c27</v>
      </c>
      <c r="AQ24" s="8" t="str">
        <f t="shared" si="11"/>
        <v>Quarter!r24c28</v>
      </c>
      <c r="AR24" s="8" t="str">
        <f t="shared" si="11"/>
        <v>Quarter!r24c29</v>
      </c>
      <c r="AS24" s="8" t="str">
        <f t="shared" si="11"/>
        <v>Quarter!r24c30</v>
      </c>
      <c r="AT24" s="8" t="str">
        <f t="shared" si="11"/>
        <v>Quarter!r24c31</v>
      </c>
      <c r="AU24" s="8" t="str">
        <f t="shared" si="11"/>
        <v>Quarter!r24c32</v>
      </c>
      <c r="AV24" s="8" t="str">
        <f t="shared" si="11"/>
        <v>Quarter!r24c33</v>
      </c>
      <c r="AW24" s="8" t="str">
        <f t="shared" si="11"/>
        <v>Quarter!r24c34</v>
      </c>
      <c r="AX24" s="8" t="str">
        <f t="shared" si="11"/>
        <v>Quarter!r24c35</v>
      </c>
      <c r="AY24" s="8" t="str">
        <f t="shared" si="11"/>
        <v>Quarter!r24c36</v>
      </c>
      <c r="AZ24" s="8" t="str">
        <f t="shared" si="11"/>
        <v>Quarter!r24c37</v>
      </c>
      <c r="BA24" s="8" t="str">
        <f t="shared" si="11"/>
        <v>Quarter!r24c38</v>
      </c>
      <c r="BB24" s="8" t="str">
        <f t="shared" si="11"/>
        <v>Quarter!r24c39</v>
      </c>
      <c r="BC24" s="8" t="str">
        <f t="shared" si="11"/>
        <v>Quarter!r24c40</v>
      </c>
      <c r="BD24" s="8" t="str">
        <f t="shared" si="11"/>
        <v>Quarter!r24c41</v>
      </c>
      <c r="BE24" s="8" t="str">
        <f t="shared" si="11"/>
        <v>Quarter!r24c42</v>
      </c>
      <c r="BF24" s="8" t="str">
        <f t="shared" ref="BF24:BK28" si="12">$R$3&amp;"r"&amp;$P24&amp;"c"&amp;BF$4</f>
        <v>Quarter!r24c43</v>
      </c>
      <c r="BG24" s="8" t="str">
        <f t="shared" si="12"/>
        <v>Quarter!r24c44</v>
      </c>
      <c r="BH24" s="8" t="str">
        <f t="shared" si="12"/>
        <v>Quarter!r24c45</v>
      </c>
      <c r="BI24" s="8" t="str">
        <f t="shared" si="12"/>
        <v>Quarter!r24c46</v>
      </c>
      <c r="BJ24" s="8" t="str">
        <f t="shared" si="12"/>
        <v>Quarter!r24c47</v>
      </c>
      <c r="BK24" s="8" t="str">
        <f t="shared" si="12"/>
        <v>Quarter!r24c48</v>
      </c>
    </row>
    <row r="25" spans="2:63" ht="14.5" x14ac:dyDescent="0.25">
      <c r="B25" s="5" t="s">
        <v>16</v>
      </c>
      <c r="C25" s="8">
        <v>25</v>
      </c>
      <c r="D25" s="8" t="str">
        <f t="shared" si="9"/>
        <v>Annual!r25c2</v>
      </c>
      <c r="E25" s="8" t="str">
        <f t="shared" si="9"/>
        <v>Annual!r25c3</v>
      </c>
      <c r="F25" s="8" t="str">
        <f t="shared" si="9"/>
        <v>Annual!r25c4</v>
      </c>
      <c r="G25" s="8" t="str">
        <f t="shared" si="9"/>
        <v>Annual!r25c5</v>
      </c>
      <c r="H25" s="8" t="str">
        <f t="shared" si="9"/>
        <v>Annual!r25c6</v>
      </c>
      <c r="I25" s="8" t="str">
        <f t="shared" si="9"/>
        <v>Annual!r25c7</v>
      </c>
      <c r="J25" s="8" t="str">
        <f t="shared" si="9"/>
        <v>Annual!r25c8</v>
      </c>
      <c r="K25" s="8" t="str">
        <f t="shared" si="9"/>
        <v>Annual!r25c9</v>
      </c>
      <c r="L25" s="8" t="str">
        <f t="shared" si="9"/>
        <v>Annual!r25c10</v>
      </c>
      <c r="M25" s="8" t="str">
        <f t="shared" si="9"/>
        <v>Annual!r25c11</v>
      </c>
      <c r="N25" s="8" t="str">
        <f t="shared" si="9"/>
        <v>Annual!r25c12</v>
      </c>
      <c r="O25" s="8" t="str">
        <f t="shared" si="9"/>
        <v>Annual!r25c13</v>
      </c>
      <c r="P25" s="8">
        <v>25</v>
      </c>
      <c r="Q25" s="8" t="str">
        <f t="shared" si="10"/>
        <v>Quarter!r25c2</v>
      </c>
      <c r="R25" s="8" t="str">
        <f t="shared" si="10"/>
        <v>Quarter!r25c3</v>
      </c>
      <c r="S25" s="8" t="str">
        <f t="shared" si="10"/>
        <v>Quarter!r25c4</v>
      </c>
      <c r="T25" s="8" t="str">
        <f t="shared" si="10"/>
        <v>Quarter!r25c5</v>
      </c>
      <c r="U25" s="8" t="str">
        <f t="shared" si="10"/>
        <v>Quarter!r25c6</v>
      </c>
      <c r="V25" s="8" t="str">
        <f t="shared" si="10"/>
        <v>Quarter!r25c7</v>
      </c>
      <c r="W25" s="8" t="str">
        <f t="shared" si="10"/>
        <v>Quarter!r25c8</v>
      </c>
      <c r="X25" s="8" t="str">
        <f t="shared" si="10"/>
        <v>Quarter!r25c9</v>
      </c>
      <c r="Y25" s="8" t="str">
        <f t="shared" si="10"/>
        <v>Quarter!r25c10</v>
      </c>
      <c r="Z25" s="8" t="str">
        <f t="shared" si="10"/>
        <v>Quarter!r25c11</v>
      </c>
      <c r="AA25" s="8" t="str">
        <f t="shared" si="10"/>
        <v>Quarter!r25c12</v>
      </c>
      <c r="AB25" s="8" t="str">
        <f t="shared" si="10"/>
        <v>Quarter!r25c13</v>
      </c>
      <c r="AC25" s="8" t="str">
        <f t="shared" si="10"/>
        <v>Quarter!r25c14</v>
      </c>
      <c r="AD25" s="8" t="str">
        <f t="shared" si="10"/>
        <v>Quarter!r25c15</v>
      </c>
      <c r="AE25" s="8" t="str">
        <f t="shared" si="10"/>
        <v>Quarter!r25c16</v>
      </c>
      <c r="AF25" s="8" t="str">
        <f t="shared" si="10"/>
        <v>Quarter!r25c17</v>
      </c>
      <c r="AG25" s="8" t="str">
        <f t="shared" si="10"/>
        <v>Quarter!r25c18</v>
      </c>
      <c r="AH25" s="8" t="str">
        <f t="shared" si="10"/>
        <v>Quarter!r25c19</v>
      </c>
      <c r="AI25" s="8" t="str">
        <f t="shared" si="10"/>
        <v>Quarter!r25c20</v>
      </c>
      <c r="AJ25" s="8" t="str">
        <f t="shared" si="10"/>
        <v>Quarter!r25c21</v>
      </c>
      <c r="AK25" s="8" t="str">
        <f t="shared" si="10"/>
        <v>Quarter!r25c22</v>
      </c>
      <c r="AL25" s="8" t="str">
        <f t="shared" si="10"/>
        <v>Quarter!r25c23</v>
      </c>
      <c r="AM25" s="8" t="str">
        <f t="shared" si="11"/>
        <v>Quarter!r25c24</v>
      </c>
      <c r="AN25" s="8" t="str">
        <f t="shared" si="11"/>
        <v>Quarter!r25c25</v>
      </c>
      <c r="AO25" s="8" t="str">
        <f t="shared" si="11"/>
        <v>Quarter!r25c26</v>
      </c>
      <c r="AP25" s="8" t="str">
        <f t="shared" si="11"/>
        <v>Quarter!r25c27</v>
      </c>
      <c r="AQ25" s="8" t="str">
        <f t="shared" si="11"/>
        <v>Quarter!r25c28</v>
      </c>
      <c r="AR25" s="8" t="str">
        <f t="shared" si="11"/>
        <v>Quarter!r25c29</v>
      </c>
      <c r="AS25" s="8" t="str">
        <f t="shared" si="11"/>
        <v>Quarter!r25c30</v>
      </c>
      <c r="AT25" s="8" t="str">
        <f t="shared" si="11"/>
        <v>Quarter!r25c31</v>
      </c>
      <c r="AU25" s="8" t="str">
        <f t="shared" si="11"/>
        <v>Quarter!r25c32</v>
      </c>
      <c r="AV25" s="8" t="str">
        <f t="shared" si="11"/>
        <v>Quarter!r25c33</v>
      </c>
      <c r="AW25" s="8" t="str">
        <f t="shared" si="11"/>
        <v>Quarter!r25c34</v>
      </c>
      <c r="AX25" s="8" t="str">
        <f t="shared" si="11"/>
        <v>Quarter!r25c35</v>
      </c>
      <c r="AY25" s="8" t="str">
        <f t="shared" si="11"/>
        <v>Quarter!r25c36</v>
      </c>
      <c r="AZ25" s="8" t="str">
        <f t="shared" si="11"/>
        <v>Quarter!r25c37</v>
      </c>
      <c r="BA25" s="8" t="str">
        <f t="shared" si="11"/>
        <v>Quarter!r25c38</v>
      </c>
      <c r="BB25" s="8" t="str">
        <f t="shared" si="11"/>
        <v>Quarter!r25c39</v>
      </c>
      <c r="BC25" s="8" t="str">
        <f t="shared" si="11"/>
        <v>Quarter!r25c40</v>
      </c>
      <c r="BD25" s="8" t="str">
        <f t="shared" si="11"/>
        <v>Quarter!r25c41</v>
      </c>
      <c r="BE25" s="8" t="str">
        <f t="shared" si="11"/>
        <v>Quarter!r25c42</v>
      </c>
      <c r="BF25" s="8" t="str">
        <f t="shared" si="12"/>
        <v>Quarter!r25c43</v>
      </c>
      <c r="BG25" s="8" t="str">
        <f t="shared" si="12"/>
        <v>Quarter!r25c44</v>
      </c>
      <c r="BH25" s="8" t="str">
        <f t="shared" si="12"/>
        <v>Quarter!r25c45</v>
      </c>
      <c r="BI25" s="8" t="str">
        <f t="shared" si="12"/>
        <v>Quarter!r25c46</v>
      </c>
      <c r="BJ25" s="8" t="str">
        <f t="shared" si="12"/>
        <v>Quarter!r25c47</v>
      </c>
      <c r="BK25" s="8" t="str">
        <f t="shared" si="12"/>
        <v>Quarter!r25c48</v>
      </c>
    </row>
    <row r="26" spans="2:63" x14ac:dyDescent="0.25">
      <c r="B26" s="5" t="s">
        <v>6</v>
      </c>
      <c r="C26" s="8">
        <v>26</v>
      </c>
      <c r="D26" s="8" t="str">
        <f t="shared" si="9"/>
        <v>Annual!r26c2</v>
      </c>
      <c r="E26" s="8" t="str">
        <f t="shared" si="9"/>
        <v>Annual!r26c3</v>
      </c>
      <c r="F26" s="8" t="str">
        <f t="shared" si="9"/>
        <v>Annual!r26c4</v>
      </c>
      <c r="G26" s="8" t="str">
        <f t="shared" si="9"/>
        <v>Annual!r26c5</v>
      </c>
      <c r="H26" s="8" t="str">
        <f t="shared" si="9"/>
        <v>Annual!r26c6</v>
      </c>
      <c r="I26" s="8" t="str">
        <f t="shared" si="9"/>
        <v>Annual!r26c7</v>
      </c>
      <c r="J26" s="8" t="str">
        <f t="shared" si="9"/>
        <v>Annual!r26c8</v>
      </c>
      <c r="K26" s="8" t="str">
        <f t="shared" si="9"/>
        <v>Annual!r26c9</v>
      </c>
      <c r="L26" s="8" t="str">
        <f t="shared" si="9"/>
        <v>Annual!r26c10</v>
      </c>
      <c r="M26" s="8" t="str">
        <f t="shared" si="9"/>
        <v>Annual!r26c11</v>
      </c>
      <c r="N26" s="8" t="str">
        <f t="shared" si="9"/>
        <v>Annual!r26c12</v>
      </c>
      <c r="O26" s="8" t="str">
        <f t="shared" si="9"/>
        <v>Annual!r26c13</v>
      </c>
      <c r="P26" s="8">
        <v>26</v>
      </c>
      <c r="Q26" s="8" t="str">
        <f t="shared" si="10"/>
        <v>Quarter!r26c2</v>
      </c>
      <c r="R26" s="8" t="str">
        <f t="shared" si="10"/>
        <v>Quarter!r26c3</v>
      </c>
      <c r="S26" s="8" t="str">
        <f t="shared" si="10"/>
        <v>Quarter!r26c4</v>
      </c>
      <c r="T26" s="8" t="str">
        <f t="shared" si="10"/>
        <v>Quarter!r26c5</v>
      </c>
      <c r="U26" s="8" t="str">
        <f t="shared" si="10"/>
        <v>Quarter!r26c6</v>
      </c>
      <c r="V26" s="8" t="str">
        <f t="shared" si="10"/>
        <v>Quarter!r26c7</v>
      </c>
      <c r="W26" s="8" t="str">
        <f t="shared" si="10"/>
        <v>Quarter!r26c8</v>
      </c>
      <c r="X26" s="8" t="str">
        <f t="shared" si="10"/>
        <v>Quarter!r26c9</v>
      </c>
      <c r="Y26" s="8" t="str">
        <f t="shared" si="10"/>
        <v>Quarter!r26c10</v>
      </c>
      <c r="Z26" s="8" t="str">
        <f t="shared" si="10"/>
        <v>Quarter!r26c11</v>
      </c>
      <c r="AA26" s="8" t="str">
        <f t="shared" si="10"/>
        <v>Quarter!r26c12</v>
      </c>
      <c r="AB26" s="8" t="str">
        <f t="shared" si="10"/>
        <v>Quarter!r26c13</v>
      </c>
      <c r="AC26" s="8" t="str">
        <f t="shared" si="10"/>
        <v>Quarter!r26c14</v>
      </c>
      <c r="AD26" s="8" t="str">
        <f t="shared" si="10"/>
        <v>Quarter!r26c15</v>
      </c>
      <c r="AE26" s="8" t="str">
        <f t="shared" si="10"/>
        <v>Quarter!r26c16</v>
      </c>
      <c r="AF26" s="8" t="str">
        <f t="shared" si="10"/>
        <v>Quarter!r26c17</v>
      </c>
      <c r="AG26" s="8" t="str">
        <f t="shared" si="10"/>
        <v>Quarter!r26c18</v>
      </c>
      <c r="AH26" s="8" t="str">
        <f t="shared" si="10"/>
        <v>Quarter!r26c19</v>
      </c>
      <c r="AI26" s="8" t="str">
        <f t="shared" si="10"/>
        <v>Quarter!r26c20</v>
      </c>
      <c r="AJ26" s="8" t="str">
        <f t="shared" si="10"/>
        <v>Quarter!r26c21</v>
      </c>
      <c r="AK26" s="8" t="str">
        <f t="shared" si="10"/>
        <v>Quarter!r26c22</v>
      </c>
      <c r="AL26" s="8" t="str">
        <f t="shared" si="10"/>
        <v>Quarter!r26c23</v>
      </c>
      <c r="AM26" s="8" t="str">
        <f t="shared" si="11"/>
        <v>Quarter!r26c24</v>
      </c>
      <c r="AN26" s="8" t="str">
        <f t="shared" si="11"/>
        <v>Quarter!r26c25</v>
      </c>
      <c r="AO26" s="8" t="str">
        <f t="shared" si="11"/>
        <v>Quarter!r26c26</v>
      </c>
      <c r="AP26" s="8" t="str">
        <f t="shared" si="11"/>
        <v>Quarter!r26c27</v>
      </c>
      <c r="AQ26" s="8" t="str">
        <f t="shared" si="11"/>
        <v>Quarter!r26c28</v>
      </c>
      <c r="AR26" s="8" t="str">
        <f t="shared" si="11"/>
        <v>Quarter!r26c29</v>
      </c>
      <c r="AS26" s="8" t="str">
        <f t="shared" si="11"/>
        <v>Quarter!r26c30</v>
      </c>
      <c r="AT26" s="8" t="str">
        <f t="shared" si="11"/>
        <v>Quarter!r26c31</v>
      </c>
      <c r="AU26" s="8" t="str">
        <f t="shared" si="11"/>
        <v>Quarter!r26c32</v>
      </c>
      <c r="AV26" s="8" t="str">
        <f t="shared" si="11"/>
        <v>Quarter!r26c33</v>
      </c>
      <c r="AW26" s="8" t="str">
        <f t="shared" si="11"/>
        <v>Quarter!r26c34</v>
      </c>
      <c r="AX26" s="8" t="str">
        <f t="shared" si="11"/>
        <v>Quarter!r26c35</v>
      </c>
      <c r="AY26" s="8" t="str">
        <f t="shared" si="11"/>
        <v>Quarter!r26c36</v>
      </c>
      <c r="AZ26" s="8" t="str">
        <f t="shared" si="11"/>
        <v>Quarter!r26c37</v>
      </c>
      <c r="BA26" s="8" t="str">
        <f t="shared" si="11"/>
        <v>Quarter!r26c38</v>
      </c>
      <c r="BB26" s="8" t="str">
        <f t="shared" si="11"/>
        <v>Quarter!r26c39</v>
      </c>
      <c r="BC26" s="8" t="str">
        <f t="shared" si="11"/>
        <v>Quarter!r26c40</v>
      </c>
      <c r="BD26" s="8" t="str">
        <f t="shared" si="11"/>
        <v>Quarter!r26c41</v>
      </c>
      <c r="BE26" s="8" t="str">
        <f t="shared" si="11"/>
        <v>Quarter!r26c42</v>
      </c>
      <c r="BF26" s="8" t="str">
        <f t="shared" si="12"/>
        <v>Quarter!r26c43</v>
      </c>
      <c r="BG26" s="8" t="str">
        <f t="shared" si="12"/>
        <v>Quarter!r26c44</v>
      </c>
      <c r="BH26" s="8" t="str">
        <f t="shared" si="12"/>
        <v>Quarter!r26c45</v>
      </c>
      <c r="BI26" s="8" t="str">
        <f t="shared" si="12"/>
        <v>Quarter!r26c46</v>
      </c>
      <c r="BJ26" s="8" t="str">
        <f t="shared" si="12"/>
        <v>Quarter!r26c47</v>
      </c>
      <c r="BK26" s="8" t="str">
        <f t="shared" si="12"/>
        <v>Quarter!r26c48</v>
      </c>
    </row>
    <row r="27" spans="2:63" x14ac:dyDescent="0.25">
      <c r="B27" s="5" t="s">
        <v>7</v>
      </c>
      <c r="C27" s="8">
        <v>27</v>
      </c>
      <c r="D27" s="8" t="str">
        <f t="shared" si="9"/>
        <v>Annual!r27c2</v>
      </c>
      <c r="E27" s="8" t="str">
        <f t="shared" si="9"/>
        <v>Annual!r27c3</v>
      </c>
      <c r="F27" s="8" t="str">
        <f t="shared" si="9"/>
        <v>Annual!r27c4</v>
      </c>
      <c r="G27" s="8" t="str">
        <f t="shared" si="9"/>
        <v>Annual!r27c5</v>
      </c>
      <c r="H27" s="8" t="str">
        <f t="shared" si="9"/>
        <v>Annual!r27c6</v>
      </c>
      <c r="I27" s="8" t="str">
        <f t="shared" si="9"/>
        <v>Annual!r27c7</v>
      </c>
      <c r="J27" s="8" t="str">
        <f t="shared" si="9"/>
        <v>Annual!r27c8</v>
      </c>
      <c r="K27" s="8" t="str">
        <f t="shared" si="9"/>
        <v>Annual!r27c9</v>
      </c>
      <c r="L27" s="8" t="str">
        <f t="shared" si="9"/>
        <v>Annual!r27c10</v>
      </c>
      <c r="M27" s="8" t="str">
        <f t="shared" si="9"/>
        <v>Annual!r27c11</v>
      </c>
      <c r="N27" s="8" t="str">
        <f t="shared" si="9"/>
        <v>Annual!r27c12</v>
      </c>
      <c r="O27" s="8" t="str">
        <f t="shared" si="9"/>
        <v>Annual!r27c13</v>
      </c>
      <c r="P27" s="8">
        <v>27</v>
      </c>
      <c r="Q27" s="8" t="str">
        <f t="shared" si="10"/>
        <v>Quarter!r27c2</v>
      </c>
      <c r="R27" s="8" t="str">
        <f t="shared" si="10"/>
        <v>Quarter!r27c3</v>
      </c>
      <c r="S27" s="8" t="str">
        <f t="shared" si="10"/>
        <v>Quarter!r27c4</v>
      </c>
      <c r="T27" s="8" t="str">
        <f t="shared" si="10"/>
        <v>Quarter!r27c5</v>
      </c>
      <c r="U27" s="8" t="str">
        <f t="shared" si="10"/>
        <v>Quarter!r27c6</v>
      </c>
      <c r="V27" s="8" t="str">
        <f t="shared" si="10"/>
        <v>Quarter!r27c7</v>
      </c>
      <c r="W27" s="8" t="str">
        <f t="shared" si="10"/>
        <v>Quarter!r27c8</v>
      </c>
      <c r="X27" s="8" t="str">
        <f t="shared" si="10"/>
        <v>Quarter!r27c9</v>
      </c>
      <c r="Y27" s="8" t="str">
        <f t="shared" si="10"/>
        <v>Quarter!r27c10</v>
      </c>
      <c r="Z27" s="8" t="str">
        <f t="shared" si="10"/>
        <v>Quarter!r27c11</v>
      </c>
      <c r="AA27" s="8" t="str">
        <f t="shared" si="10"/>
        <v>Quarter!r27c12</v>
      </c>
      <c r="AB27" s="8" t="str">
        <f t="shared" si="10"/>
        <v>Quarter!r27c13</v>
      </c>
      <c r="AC27" s="8" t="str">
        <f t="shared" si="10"/>
        <v>Quarter!r27c14</v>
      </c>
      <c r="AD27" s="8" t="str">
        <f t="shared" si="10"/>
        <v>Quarter!r27c15</v>
      </c>
      <c r="AE27" s="8" t="str">
        <f t="shared" si="10"/>
        <v>Quarter!r27c16</v>
      </c>
      <c r="AF27" s="8" t="str">
        <f t="shared" si="10"/>
        <v>Quarter!r27c17</v>
      </c>
      <c r="AG27" s="8" t="str">
        <f t="shared" si="10"/>
        <v>Quarter!r27c18</v>
      </c>
      <c r="AH27" s="8" t="str">
        <f t="shared" si="10"/>
        <v>Quarter!r27c19</v>
      </c>
      <c r="AI27" s="8" t="str">
        <f t="shared" si="10"/>
        <v>Quarter!r27c20</v>
      </c>
      <c r="AJ27" s="8" t="str">
        <f t="shared" si="10"/>
        <v>Quarter!r27c21</v>
      </c>
      <c r="AK27" s="8" t="str">
        <f t="shared" si="10"/>
        <v>Quarter!r27c22</v>
      </c>
      <c r="AL27" s="8" t="str">
        <f t="shared" si="10"/>
        <v>Quarter!r27c23</v>
      </c>
      <c r="AM27" s="8" t="str">
        <f t="shared" si="11"/>
        <v>Quarter!r27c24</v>
      </c>
      <c r="AN27" s="8" t="str">
        <f t="shared" si="11"/>
        <v>Quarter!r27c25</v>
      </c>
      <c r="AO27" s="8" t="str">
        <f t="shared" si="11"/>
        <v>Quarter!r27c26</v>
      </c>
      <c r="AP27" s="8" t="str">
        <f t="shared" si="11"/>
        <v>Quarter!r27c27</v>
      </c>
      <c r="AQ27" s="8" t="str">
        <f t="shared" si="11"/>
        <v>Quarter!r27c28</v>
      </c>
      <c r="AR27" s="8" t="str">
        <f t="shared" si="11"/>
        <v>Quarter!r27c29</v>
      </c>
      <c r="AS27" s="8" t="str">
        <f t="shared" si="11"/>
        <v>Quarter!r27c30</v>
      </c>
      <c r="AT27" s="8" t="str">
        <f t="shared" si="11"/>
        <v>Quarter!r27c31</v>
      </c>
      <c r="AU27" s="8" t="str">
        <f t="shared" si="11"/>
        <v>Quarter!r27c32</v>
      </c>
      <c r="AV27" s="8" t="str">
        <f t="shared" si="11"/>
        <v>Quarter!r27c33</v>
      </c>
      <c r="AW27" s="8" t="str">
        <f t="shared" si="11"/>
        <v>Quarter!r27c34</v>
      </c>
      <c r="AX27" s="8" t="str">
        <f t="shared" si="11"/>
        <v>Quarter!r27c35</v>
      </c>
      <c r="AY27" s="8" t="str">
        <f t="shared" si="11"/>
        <v>Quarter!r27c36</v>
      </c>
      <c r="AZ27" s="8" t="str">
        <f t="shared" si="11"/>
        <v>Quarter!r27c37</v>
      </c>
      <c r="BA27" s="8" t="str">
        <f t="shared" si="11"/>
        <v>Quarter!r27c38</v>
      </c>
      <c r="BB27" s="8" t="str">
        <f t="shared" si="11"/>
        <v>Quarter!r27c39</v>
      </c>
      <c r="BC27" s="8" t="str">
        <f t="shared" si="11"/>
        <v>Quarter!r27c40</v>
      </c>
      <c r="BD27" s="8" t="str">
        <f t="shared" si="11"/>
        <v>Quarter!r27c41</v>
      </c>
      <c r="BE27" s="8" t="str">
        <f t="shared" si="11"/>
        <v>Quarter!r27c42</v>
      </c>
      <c r="BF27" s="8" t="str">
        <f t="shared" si="12"/>
        <v>Quarter!r27c43</v>
      </c>
      <c r="BG27" s="8" t="str">
        <f t="shared" si="12"/>
        <v>Quarter!r27c44</v>
      </c>
      <c r="BH27" s="8" t="str">
        <f t="shared" si="12"/>
        <v>Quarter!r27c45</v>
      </c>
      <c r="BI27" s="8" t="str">
        <f t="shared" si="12"/>
        <v>Quarter!r27c46</v>
      </c>
      <c r="BJ27" s="8" t="str">
        <f t="shared" si="12"/>
        <v>Quarter!r27c47</v>
      </c>
      <c r="BK27" s="8" t="str">
        <f t="shared" si="12"/>
        <v>Quarter!r27c48</v>
      </c>
    </row>
    <row r="28" spans="2:63" x14ac:dyDescent="0.25">
      <c r="B28" s="5" t="s">
        <v>8</v>
      </c>
      <c r="C28" s="8">
        <v>28</v>
      </c>
      <c r="D28" s="8" t="str">
        <f t="shared" si="9"/>
        <v>Annual!r28c2</v>
      </c>
      <c r="E28" s="8" t="str">
        <f t="shared" si="9"/>
        <v>Annual!r28c3</v>
      </c>
      <c r="F28" s="8" t="str">
        <f t="shared" si="9"/>
        <v>Annual!r28c4</v>
      </c>
      <c r="G28" s="8" t="str">
        <f t="shared" si="9"/>
        <v>Annual!r28c5</v>
      </c>
      <c r="H28" s="8" t="str">
        <f t="shared" si="9"/>
        <v>Annual!r28c6</v>
      </c>
      <c r="I28" s="8" t="str">
        <f t="shared" si="9"/>
        <v>Annual!r28c7</v>
      </c>
      <c r="J28" s="8" t="str">
        <f t="shared" si="9"/>
        <v>Annual!r28c8</v>
      </c>
      <c r="K28" s="8" t="str">
        <f t="shared" si="9"/>
        <v>Annual!r28c9</v>
      </c>
      <c r="L28" s="8" t="str">
        <f t="shared" si="9"/>
        <v>Annual!r28c10</v>
      </c>
      <c r="M28" s="8" t="str">
        <f t="shared" si="9"/>
        <v>Annual!r28c11</v>
      </c>
      <c r="N28" s="8" t="str">
        <f t="shared" si="9"/>
        <v>Annual!r28c12</v>
      </c>
      <c r="O28" s="8" t="str">
        <f t="shared" si="9"/>
        <v>Annual!r28c13</v>
      </c>
      <c r="P28" s="8">
        <v>28</v>
      </c>
      <c r="Q28" s="8" t="str">
        <f t="shared" si="10"/>
        <v>Quarter!r28c2</v>
      </c>
      <c r="R28" s="8" t="str">
        <f t="shared" si="10"/>
        <v>Quarter!r28c3</v>
      </c>
      <c r="S28" s="8" t="str">
        <f t="shared" si="10"/>
        <v>Quarter!r28c4</v>
      </c>
      <c r="T28" s="8" t="str">
        <f t="shared" si="10"/>
        <v>Quarter!r28c5</v>
      </c>
      <c r="U28" s="8" t="str">
        <f t="shared" si="10"/>
        <v>Quarter!r28c6</v>
      </c>
      <c r="V28" s="8" t="str">
        <f t="shared" si="10"/>
        <v>Quarter!r28c7</v>
      </c>
      <c r="W28" s="8" t="str">
        <f t="shared" si="10"/>
        <v>Quarter!r28c8</v>
      </c>
      <c r="X28" s="8" t="str">
        <f t="shared" si="10"/>
        <v>Quarter!r28c9</v>
      </c>
      <c r="Y28" s="8" t="str">
        <f t="shared" si="10"/>
        <v>Quarter!r28c10</v>
      </c>
      <c r="Z28" s="8" t="str">
        <f t="shared" si="10"/>
        <v>Quarter!r28c11</v>
      </c>
      <c r="AA28" s="8" t="str">
        <f t="shared" si="10"/>
        <v>Quarter!r28c12</v>
      </c>
      <c r="AB28" s="8" t="str">
        <f t="shared" si="10"/>
        <v>Quarter!r28c13</v>
      </c>
      <c r="AC28" s="8" t="str">
        <f t="shared" si="10"/>
        <v>Quarter!r28c14</v>
      </c>
      <c r="AD28" s="8" t="str">
        <f t="shared" si="10"/>
        <v>Quarter!r28c15</v>
      </c>
      <c r="AE28" s="8" t="str">
        <f t="shared" si="10"/>
        <v>Quarter!r28c16</v>
      </c>
      <c r="AF28" s="8" t="str">
        <f t="shared" si="10"/>
        <v>Quarter!r28c17</v>
      </c>
      <c r="AG28" s="8" t="str">
        <f t="shared" si="10"/>
        <v>Quarter!r28c18</v>
      </c>
      <c r="AH28" s="8" t="str">
        <f t="shared" si="10"/>
        <v>Quarter!r28c19</v>
      </c>
      <c r="AI28" s="8" t="str">
        <f t="shared" si="10"/>
        <v>Quarter!r28c20</v>
      </c>
      <c r="AJ28" s="8" t="str">
        <f t="shared" si="10"/>
        <v>Quarter!r28c21</v>
      </c>
      <c r="AK28" s="8" t="str">
        <f t="shared" si="10"/>
        <v>Quarter!r28c22</v>
      </c>
      <c r="AL28" s="8" t="str">
        <f t="shared" si="10"/>
        <v>Quarter!r28c23</v>
      </c>
      <c r="AM28" s="8" t="str">
        <f t="shared" si="11"/>
        <v>Quarter!r28c24</v>
      </c>
      <c r="AN28" s="8" t="str">
        <f t="shared" si="11"/>
        <v>Quarter!r28c25</v>
      </c>
      <c r="AO28" s="8" t="str">
        <f t="shared" si="11"/>
        <v>Quarter!r28c26</v>
      </c>
      <c r="AP28" s="8" t="str">
        <f t="shared" si="11"/>
        <v>Quarter!r28c27</v>
      </c>
      <c r="AQ28" s="8" t="str">
        <f t="shared" si="11"/>
        <v>Quarter!r28c28</v>
      </c>
      <c r="AR28" s="8" t="str">
        <f t="shared" si="11"/>
        <v>Quarter!r28c29</v>
      </c>
      <c r="AS28" s="8" t="str">
        <f t="shared" si="11"/>
        <v>Quarter!r28c30</v>
      </c>
      <c r="AT28" s="8" t="str">
        <f t="shared" si="11"/>
        <v>Quarter!r28c31</v>
      </c>
      <c r="AU28" s="8" t="str">
        <f t="shared" si="11"/>
        <v>Quarter!r28c32</v>
      </c>
      <c r="AV28" s="8" t="str">
        <f t="shared" si="11"/>
        <v>Quarter!r28c33</v>
      </c>
      <c r="AW28" s="8" t="str">
        <f t="shared" si="11"/>
        <v>Quarter!r28c34</v>
      </c>
      <c r="AX28" s="8" t="str">
        <f t="shared" si="11"/>
        <v>Quarter!r28c35</v>
      </c>
      <c r="AY28" s="8" t="str">
        <f t="shared" si="11"/>
        <v>Quarter!r28c36</v>
      </c>
      <c r="AZ28" s="8" t="str">
        <f t="shared" si="11"/>
        <v>Quarter!r28c37</v>
      </c>
      <c r="BA28" s="8" t="str">
        <f t="shared" si="11"/>
        <v>Quarter!r28c38</v>
      </c>
      <c r="BB28" s="8" t="str">
        <f t="shared" si="11"/>
        <v>Quarter!r28c39</v>
      </c>
      <c r="BC28" s="8" t="str">
        <f t="shared" si="11"/>
        <v>Quarter!r28c40</v>
      </c>
      <c r="BD28" s="8" t="str">
        <f t="shared" si="11"/>
        <v>Quarter!r28c41</v>
      </c>
      <c r="BE28" s="8" t="str">
        <f t="shared" si="11"/>
        <v>Quarter!r28c42</v>
      </c>
      <c r="BF28" s="8" t="str">
        <f t="shared" si="12"/>
        <v>Quarter!r28c43</v>
      </c>
      <c r="BG28" s="8" t="str">
        <f t="shared" si="12"/>
        <v>Quarter!r28c44</v>
      </c>
      <c r="BH28" s="8" t="str">
        <f t="shared" si="12"/>
        <v>Quarter!r28c45</v>
      </c>
      <c r="BI28" s="8" t="str">
        <f t="shared" si="12"/>
        <v>Quarter!r28c46</v>
      </c>
      <c r="BJ28" s="8" t="str">
        <f t="shared" si="12"/>
        <v>Quarter!r28c47</v>
      </c>
      <c r="BK28" s="8" t="str">
        <f t="shared" si="12"/>
        <v>Quarter!r28c48</v>
      </c>
    </row>
    <row r="29" spans="2:63" x14ac:dyDescent="0.25">
      <c r="B29" s="5" t="s">
        <v>9</v>
      </c>
      <c r="C29" s="8">
        <v>29</v>
      </c>
      <c r="D29" s="8" t="str">
        <f t="shared" si="9"/>
        <v>Annual!r29c2</v>
      </c>
      <c r="E29" s="8" t="str">
        <f t="shared" si="9"/>
        <v>Annual!r29c3</v>
      </c>
      <c r="F29" s="8" t="str">
        <f t="shared" si="9"/>
        <v>Annual!r29c4</v>
      </c>
      <c r="G29" s="8" t="str">
        <f t="shared" si="9"/>
        <v>Annual!r29c5</v>
      </c>
      <c r="H29" s="8" t="str">
        <f t="shared" si="9"/>
        <v>Annual!r29c6</v>
      </c>
      <c r="I29" s="8" t="str">
        <f t="shared" si="9"/>
        <v>Annual!r29c7</v>
      </c>
      <c r="J29" s="8" t="str">
        <f t="shared" si="9"/>
        <v>Annual!r29c8</v>
      </c>
      <c r="K29" s="8" t="str">
        <f t="shared" si="9"/>
        <v>Annual!r29c9</v>
      </c>
      <c r="L29" s="8" t="str">
        <f t="shared" si="9"/>
        <v>Annual!r29c10</v>
      </c>
      <c r="M29" s="8" t="str">
        <f t="shared" si="9"/>
        <v>Annual!r29c11</v>
      </c>
      <c r="N29" s="8" t="str">
        <f t="shared" si="9"/>
        <v>Annual!r29c12</v>
      </c>
      <c r="O29" s="8" t="str">
        <f t="shared" si="9"/>
        <v>Annual!r29c13</v>
      </c>
      <c r="P29" s="8">
        <v>29</v>
      </c>
      <c r="Q29" s="8" t="str">
        <f t="shared" si="10"/>
        <v>Quarter!r29c2</v>
      </c>
      <c r="R29" s="8" t="str">
        <f t="shared" si="10"/>
        <v>Quarter!r29c3</v>
      </c>
      <c r="S29" s="8" t="str">
        <f t="shared" si="10"/>
        <v>Quarter!r29c4</v>
      </c>
      <c r="T29" s="8" t="str">
        <f t="shared" si="10"/>
        <v>Quarter!r29c5</v>
      </c>
      <c r="U29" s="8" t="str">
        <f t="shared" si="10"/>
        <v>Quarter!r29c6</v>
      </c>
      <c r="V29" s="8" t="str">
        <f t="shared" si="10"/>
        <v>Quarter!r29c7</v>
      </c>
      <c r="W29" s="8" t="str">
        <f t="shared" si="10"/>
        <v>Quarter!r29c8</v>
      </c>
      <c r="X29" s="8" t="str">
        <f t="shared" si="10"/>
        <v>Quarter!r29c9</v>
      </c>
      <c r="Y29" s="8" t="str">
        <f t="shared" si="10"/>
        <v>Quarter!r29c10</v>
      </c>
      <c r="Z29" s="8" t="str">
        <f t="shared" si="10"/>
        <v>Quarter!r29c11</v>
      </c>
      <c r="AA29" s="8" t="str">
        <f t="shared" si="10"/>
        <v>Quarter!r29c12</v>
      </c>
      <c r="AB29" s="8" t="str">
        <f t="shared" si="10"/>
        <v>Quarter!r29c13</v>
      </c>
      <c r="AC29" s="8" t="str">
        <f t="shared" si="10"/>
        <v>Quarter!r29c14</v>
      </c>
      <c r="AD29" s="8" t="str">
        <f t="shared" si="10"/>
        <v>Quarter!r29c15</v>
      </c>
      <c r="AE29" s="8" t="str">
        <f t="shared" si="10"/>
        <v>Quarter!r29c16</v>
      </c>
      <c r="AF29" s="8" t="str">
        <f t="shared" si="10"/>
        <v>Quarter!r29c17</v>
      </c>
      <c r="AG29" s="8" t="str">
        <f t="shared" si="10"/>
        <v>Quarter!r29c18</v>
      </c>
      <c r="AH29" s="8" t="str">
        <f t="shared" si="10"/>
        <v>Quarter!r29c19</v>
      </c>
      <c r="AI29" s="8" t="str">
        <f t="shared" si="10"/>
        <v>Quarter!r29c20</v>
      </c>
      <c r="AJ29" s="8" t="str">
        <f t="shared" si="10"/>
        <v>Quarter!r29c21</v>
      </c>
      <c r="AK29" s="8" t="str">
        <f t="shared" si="10"/>
        <v>Quarter!r29c22</v>
      </c>
      <c r="AL29" s="8" t="str">
        <f t="shared" si="10"/>
        <v>Quarter!r29c23</v>
      </c>
      <c r="AM29" s="8" t="str">
        <f t="shared" si="11"/>
        <v>Quarter!r29c24</v>
      </c>
      <c r="AN29" s="8" t="str">
        <f t="shared" si="11"/>
        <v>Quarter!r29c25</v>
      </c>
      <c r="AO29" s="8" t="str">
        <f t="shared" si="11"/>
        <v>Quarter!r29c26</v>
      </c>
      <c r="AP29" s="8" t="str">
        <f t="shared" si="11"/>
        <v>Quarter!r29c27</v>
      </c>
      <c r="AQ29" s="8" t="str">
        <f t="shared" si="11"/>
        <v>Quarter!r29c28</v>
      </c>
      <c r="AR29" s="8" t="str">
        <f t="shared" si="11"/>
        <v>Quarter!r29c29</v>
      </c>
      <c r="AS29" s="8" t="str">
        <f t="shared" si="11"/>
        <v>Quarter!r29c30</v>
      </c>
      <c r="AT29" s="8" t="str">
        <f t="shared" si="11"/>
        <v>Quarter!r29c31</v>
      </c>
      <c r="AU29" s="8" t="str">
        <f t="shared" si="11"/>
        <v>Quarter!r29c32</v>
      </c>
      <c r="AV29" s="8" t="str">
        <f t="shared" si="11"/>
        <v>Quarter!r29c33</v>
      </c>
      <c r="AW29" s="8" t="str">
        <f t="shared" si="11"/>
        <v>Quarter!r29c34</v>
      </c>
      <c r="AX29" s="8" t="str">
        <f t="shared" si="11"/>
        <v>Quarter!r29c35</v>
      </c>
      <c r="AY29" s="8" t="str">
        <f t="shared" si="11"/>
        <v>Quarter!r29c36</v>
      </c>
      <c r="AZ29" s="8" t="str">
        <f t="shared" si="11"/>
        <v>Quarter!r29c37</v>
      </c>
      <c r="BA29" s="8" t="str">
        <f t="shared" si="11"/>
        <v>Quarter!r29c38</v>
      </c>
      <c r="BB29" s="8" t="str">
        <f t="shared" si="11"/>
        <v>Quarter!r29c39</v>
      </c>
      <c r="BC29" s="8" t="str">
        <f t="shared" si="11"/>
        <v>Quarter!r29c40</v>
      </c>
      <c r="BD29" s="8" t="str">
        <f t="shared" si="11"/>
        <v>Quarter!r29c41</v>
      </c>
      <c r="BE29" s="8" t="str">
        <f t="shared" ref="BE29:BK44" si="13">$R$3&amp;"r"&amp;$P29&amp;"c"&amp;BE$4</f>
        <v>Quarter!r29c42</v>
      </c>
      <c r="BF29" s="8" t="str">
        <f t="shared" si="13"/>
        <v>Quarter!r29c43</v>
      </c>
      <c r="BG29" s="8" t="str">
        <f t="shared" si="13"/>
        <v>Quarter!r29c44</v>
      </c>
      <c r="BH29" s="8" t="str">
        <f t="shared" si="13"/>
        <v>Quarter!r29c45</v>
      </c>
      <c r="BI29" s="8" t="str">
        <f t="shared" si="13"/>
        <v>Quarter!r29c46</v>
      </c>
      <c r="BJ29" s="8" t="str">
        <f t="shared" si="13"/>
        <v>Quarter!r29c47</v>
      </c>
      <c r="BK29" s="8" t="str">
        <f t="shared" si="13"/>
        <v>Quarter!r29c48</v>
      </c>
    </row>
    <row r="30" spans="2:63" x14ac:dyDescent="0.25">
      <c r="B30" s="5" t="s">
        <v>10</v>
      </c>
      <c r="C30" s="8">
        <v>30</v>
      </c>
      <c r="D30" s="8" t="str">
        <f t="shared" si="9"/>
        <v>Annual!r30c2</v>
      </c>
      <c r="E30" s="8" t="str">
        <f t="shared" si="9"/>
        <v>Annual!r30c3</v>
      </c>
      <c r="F30" s="8" t="str">
        <f t="shared" si="9"/>
        <v>Annual!r30c4</v>
      </c>
      <c r="G30" s="8" t="str">
        <f t="shared" si="9"/>
        <v>Annual!r30c5</v>
      </c>
      <c r="H30" s="8" t="str">
        <f t="shared" si="9"/>
        <v>Annual!r30c6</v>
      </c>
      <c r="I30" s="8" t="str">
        <f t="shared" si="9"/>
        <v>Annual!r30c7</v>
      </c>
      <c r="J30" s="8" t="str">
        <f t="shared" si="9"/>
        <v>Annual!r30c8</v>
      </c>
      <c r="K30" s="8" t="str">
        <f t="shared" si="9"/>
        <v>Annual!r30c9</v>
      </c>
      <c r="L30" s="8" t="str">
        <f t="shared" si="9"/>
        <v>Annual!r30c10</v>
      </c>
      <c r="M30" s="8" t="str">
        <f t="shared" si="9"/>
        <v>Annual!r30c11</v>
      </c>
      <c r="N30" s="8" t="str">
        <f t="shared" si="9"/>
        <v>Annual!r30c12</v>
      </c>
      <c r="O30" s="8" t="str">
        <f t="shared" si="9"/>
        <v>Annual!r30c13</v>
      </c>
      <c r="P30" s="8">
        <v>30</v>
      </c>
      <c r="Q30" s="8" t="str">
        <f t="shared" si="10"/>
        <v>Quarter!r30c2</v>
      </c>
      <c r="R30" s="8" t="str">
        <f t="shared" si="10"/>
        <v>Quarter!r30c3</v>
      </c>
      <c r="S30" s="8" t="str">
        <f t="shared" si="10"/>
        <v>Quarter!r30c4</v>
      </c>
      <c r="T30" s="8" t="str">
        <f t="shared" si="10"/>
        <v>Quarter!r30c5</v>
      </c>
      <c r="U30" s="8" t="str">
        <f t="shared" si="10"/>
        <v>Quarter!r30c6</v>
      </c>
      <c r="V30" s="8" t="str">
        <f t="shared" si="10"/>
        <v>Quarter!r30c7</v>
      </c>
      <c r="W30" s="8" t="str">
        <f t="shared" si="10"/>
        <v>Quarter!r30c8</v>
      </c>
      <c r="X30" s="8" t="str">
        <f t="shared" si="10"/>
        <v>Quarter!r30c9</v>
      </c>
      <c r="Y30" s="8" t="str">
        <f t="shared" si="10"/>
        <v>Quarter!r30c10</v>
      </c>
      <c r="Z30" s="8" t="str">
        <f t="shared" si="10"/>
        <v>Quarter!r30c11</v>
      </c>
      <c r="AA30" s="8" t="str">
        <f t="shared" si="10"/>
        <v>Quarter!r30c12</v>
      </c>
      <c r="AB30" s="8" t="str">
        <f t="shared" si="10"/>
        <v>Quarter!r30c13</v>
      </c>
      <c r="AC30" s="8" t="str">
        <f t="shared" si="10"/>
        <v>Quarter!r30c14</v>
      </c>
      <c r="AD30" s="8" t="str">
        <f t="shared" si="10"/>
        <v>Quarter!r30c15</v>
      </c>
      <c r="AE30" s="8" t="str">
        <f t="shared" si="10"/>
        <v>Quarter!r30c16</v>
      </c>
      <c r="AF30" s="8" t="str">
        <f t="shared" si="10"/>
        <v>Quarter!r30c17</v>
      </c>
      <c r="AG30" s="8" t="str">
        <f t="shared" si="10"/>
        <v>Quarter!r30c18</v>
      </c>
      <c r="AH30" s="8" t="str">
        <f t="shared" si="10"/>
        <v>Quarter!r30c19</v>
      </c>
      <c r="AI30" s="8" t="str">
        <f t="shared" si="10"/>
        <v>Quarter!r30c20</v>
      </c>
      <c r="AJ30" s="8" t="str">
        <f t="shared" si="10"/>
        <v>Quarter!r30c21</v>
      </c>
      <c r="AK30" s="8" t="str">
        <f t="shared" si="10"/>
        <v>Quarter!r30c22</v>
      </c>
      <c r="AL30" s="8" t="str">
        <f t="shared" si="10"/>
        <v>Quarter!r30c23</v>
      </c>
      <c r="AM30" s="8" t="str">
        <f t="shared" si="11"/>
        <v>Quarter!r30c24</v>
      </c>
      <c r="AN30" s="8" t="str">
        <f t="shared" si="11"/>
        <v>Quarter!r30c25</v>
      </c>
      <c r="AO30" s="8" t="str">
        <f t="shared" si="11"/>
        <v>Quarter!r30c26</v>
      </c>
      <c r="AP30" s="8" t="str">
        <f t="shared" si="11"/>
        <v>Quarter!r30c27</v>
      </c>
      <c r="AQ30" s="8" t="str">
        <f t="shared" si="11"/>
        <v>Quarter!r30c28</v>
      </c>
      <c r="AR30" s="8" t="str">
        <f t="shared" si="11"/>
        <v>Quarter!r30c29</v>
      </c>
      <c r="AS30" s="8" t="str">
        <f t="shared" si="11"/>
        <v>Quarter!r30c30</v>
      </c>
      <c r="AT30" s="8" t="str">
        <f t="shared" si="11"/>
        <v>Quarter!r30c31</v>
      </c>
      <c r="AU30" s="8" t="str">
        <f t="shared" si="11"/>
        <v>Quarter!r30c32</v>
      </c>
      <c r="AV30" s="8" t="str">
        <f t="shared" si="11"/>
        <v>Quarter!r30c33</v>
      </c>
      <c r="AW30" s="8" t="str">
        <f t="shared" si="11"/>
        <v>Quarter!r30c34</v>
      </c>
      <c r="AX30" s="8" t="str">
        <f t="shared" si="11"/>
        <v>Quarter!r30c35</v>
      </c>
      <c r="AY30" s="8" t="str">
        <f t="shared" si="11"/>
        <v>Quarter!r30c36</v>
      </c>
      <c r="AZ30" s="8" t="str">
        <f t="shared" si="11"/>
        <v>Quarter!r30c37</v>
      </c>
      <c r="BA30" s="8" t="str">
        <f t="shared" si="11"/>
        <v>Quarter!r30c38</v>
      </c>
      <c r="BB30" s="8" t="str">
        <f t="shared" si="11"/>
        <v>Quarter!r30c39</v>
      </c>
      <c r="BC30" s="8" t="str">
        <f t="shared" si="11"/>
        <v>Quarter!r30c40</v>
      </c>
      <c r="BD30" s="8" t="str">
        <f t="shared" si="11"/>
        <v>Quarter!r30c41</v>
      </c>
      <c r="BE30" s="8" t="str">
        <f t="shared" si="13"/>
        <v>Quarter!r30c42</v>
      </c>
      <c r="BF30" s="8" t="str">
        <f t="shared" si="13"/>
        <v>Quarter!r30c43</v>
      </c>
      <c r="BG30" s="8" t="str">
        <f t="shared" si="13"/>
        <v>Quarter!r30c44</v>
      </c>
      <c r="BH30" s="8" t="str">
        <f t="shared" si="13"/>
        <v>Quarter!r30c45</v>
      </c>
      <c r="BI30" s="8" t="str">
        <f t="shared" si="13"/>
        <v>Quarter!r30c46</v>
      </c>
      <c r="BJ30" s="8" t="str">
        <f t="shared" si="13"/>
        <v>Quarter!r30c47</v>
      </c>
      <c r="BK30" s="8" t="str">
        <f t="shared" si="13"/>
        <v>Quarter!r30c48</v>
      </c>
    </row>
    <row r="31" spans="2:63" x14ac:dyDescent="0.25">
      <c r="B31" s="5" t="s">
        <v>40</v>
      </c>
      <c r="C31" s="8">
        <v>31</v>
      </c>
      <c r="D31" s="8" t="str">
        <f t="shared" si="9"/>
        <v>Annual!r31c2</v>
      </c>
      <c r="E31" s="8" t="str">
        <f t="shared" si="9"/>
        <v>Annual!r31c3</v>
      </c>
      <c r="F31" s="8" t="str">
        <f t="shared" si="9"/>
        <v>Annual!r31c4</v>
      </c>
      <c r="G31" s="8" t="str">
        <f t="shared" si="9"/>
        <v>Annual!r31c5</v>
      </c>
      <c r="H31" s="8" t="str">
        <f t="shared" si="9"/>
        <v>Annual!r31c6</v>
      </c>
      <c r="I31" s="8" t="str">
        <f t="shared" si="9"/>
        <v>Annual!r31c7</v>
      </c>
      <c r="J31" s="8" t="str">
        <f t="shared" si="9"/>
        <v>Annual!r31c8</v>
      </c>
      <c r="K31" s="8" t="str">
        <f t="shared" si="9"/>
        <v>Annual!r31c9</v>
      </c>
      <c r="L31" s="8" t="str">
        <f t="shared" si="9"/>
        <v>Annual!r31c10</v>
      </c>
      <c r="M31" s="8" t="str">
        <f t="shared" si="9"/>
        <v>Annual!r31c11</v>
      </c>
      <c r="N31" s="8" t="str">
        <f t="shared" si="9"/>
        <v>Annual!r31c12</v>
      </c>
      <c r="O31" s="8" t="str">
        <f t="shared" si="9"/>
        <v>Annual!r31c13</v>
      </c>
      <c r="P31" s="8">
        <v>31</v>
      </c>
      <c r="Q31" s="8" t="str">
        <f t="shared" si="10"/>
        <v>Quarter!r31c2</v>
      </c>
      <c r="R31" s="8" t="str">
        <f t="shared" si="10"/>
        <v>Quarter!r31c3</v>
      </c>
      <c r="S31" s="8" t="str">
        <f t="shared" si="10"/>
        <v>Quarter!r31c4</v>
      </c>
      <c r="T31" s="8" t="str">
        <f t="shared" si="10"/>
        <v>Quarter!r31c5</v>
      </c>
      <c r="U31" s="8" t="str">
        <f t="shared" si="10"/>
        <v>Quarter!r31c6</v>
      </c>
      <c r="V31" s="8" t="str">
        <f t="shared" si="10"/>
        <v>Quarter!r31c7</v>
      </c>
      <c r="W31" s="8" t="str">
        <f t="shared" si="10"/>
        <v>Quarter!r31c8</v>
      </c>
      <c r="X31" s="8" t="str">
        <f t="shared" si="10"/>
        <v>Quarter!r31c9</v>
      </c>
      <c r="Y31" s="8" t="str">
        <f t="shared" si="10"/>
        <v>Quarter!r31c10</v>
      </c>
      <c r="Z31" s="8" t="str">
        <f t="shared" si="10"/>
        <v>Quarter!r31c11</v>
      </c>
      <c r="AA31" s="8" t="str">
        <f t="shared" si="10"/>
        <v>Quarter!r31c12</v>
      </c>
      <c r="AB31" s="8" t="str">
        <f t="shared" si="10"/>
        <v>Quarter!r31c13</v>
      </c>
      <c r="AC31" s="8" t="str">
        <f t="shared" si="10"/>
        <v>Quarter!r31c14</v>
      </c>
      <c r="AD31" s="8" t="str">
        <f t="shared" si="10"/>
        <v>Quarter!r31c15</v>
      </c>
      <c r="AE31" s="8" t="str">
        <f t="shared" si="10"/>
        <v>Quarter!r31c16</v>
      </c>
      <c r="AF31" s="8" t="str">
        <f t="shared" si="10"/>
        <v>Quarter!r31c17</v>
      </c>
      <c r="AG31" s="8" t="str">
        <f t="shared" si="10"/>
        <v>Quarter!r31c18</v>
      </c>
      <c r="AH31" s="8" t="str">
        <f t="shared" si="10"/>
        <v>Quarter!r31c19</v>
      </c>
      <c r="AI31" s="8" t="str">
        <f t="shared" si="10"/>
        <v>Quarter!r31c20</v>
      </c>
      <c r="AJ31" s="8" t="str">
        <f t="shared" si="10"/>
        <v>Quarter!r31c21</v>
      </c>
      <c r="AK31" s="8" t="str">
        <f t="shared" si="10"/>
        <v>Quarter!r31c22</v>
      </c>
      <c r="AL31" s="8" t="str">
        <f t="shared" si="10"/>
        <v>Quarter!r31c23</v>
      </c>
      <c r="AM31" s="8" t="str">
        <f t="shared" si="11"/>
        <v>Quarter!r31c24</v>
      </c>
      <c r="AN31" s="8" t="str">
        <f t="shared" si="11"/>
        <v>Quarter!r31c25</v>
      </c>
      <c r="AO31" s="8" t="str">
        <f t="shared" si="11"/>
        <v>Quarter!r31c26</v>
      </c>
      <c r="AP31" s="8" t="str">
        <f t="shared" si="11"/>
        <v>Quarter!r31c27</v>
      </c>
      <c r="AQ31" s="8" t="str">
        <f t="shared" si="11"/>
        <v>Quarter!r31c28</v>
      </c>
      <c r="AR31" s="8" t="str">
        <f t="shared" si="11"/>
        <v>Quarter!r31c29</v>
      </c>
      <c r="AS31" s="8" t="str">
        <f t="shared" si="11"/>
        <v>Quarter!r31c30</v>
      </c>
      <c r="AT31" s="8" t="str">
        <f t="shared" si="11"/>
        <v>Quarter!r31c31</v>
      </c>
      <c r="AU31" s="8" t="str">
        <f t="shared" si="11"/>
        <v>Quarter!r31c32</v>
      </c>
      <c r="AV31" s="8" t="str">
        <f t="shared" si="11"/>
        <v>Quarter!r31c33</v>
      </c>
      <c r="AW31" s="8" t="str">
        <f t="shared" si="11"/>
        <v>Quarter!r31c34</v>
      </c>
      <c r="AX31" s="8" t="str">
        <f t="shared" si="11"/>
        <v>Quarter!r31c35</v>
      </c>
      <c r="AY31" s="8" t="str">
        <f t="shared" si="11"/>
        <v>Quarter!r31c36</v>
      </c>
      <c r="AZ31" s="8" t="str">
        <f t="shared" si="11"/>
        <v>Quarter!r31c37</v>
      </c>
      <c r="BA31" s="8" t="str">
        <f t="shared" si="11"/>
        <v>Quarter!r31c38</v>
      </c>
      <c r="BB31" s="8" t="str">
        <f t="shared" si="11"/>
        <v>Quarter!r31c39</v>
      </c>
      <c r="BC31" s="8" t="str">
        <f t="shared" si="11"/>
        <v>Quarter!r31c40</v>
      </c>
      <c r="BD31" s="8" t="str">
        <f t="shared" si="11"/>
        <v>Quarter!r31c41</v>
      </c>
      <c r="BE31" s="8" t="str">
        <f t="shared" si="13"/>
        <v>Quarter!r31c42</v>
      </c>
      <c r="BF31" s="8" t="str">
        <f t="shared" si="13"/>
        <v>Quarter!r31c43</v>
      </c>
      <c r="BG31" s="8" t="str">
        <f t="shared" si="13"/>
        <v>Quarter!r31c44</v>
      </c>
      <c r="BH31" s="8" t="str">
        <f t="shared" si="13"/>
        <v>Quarter!r31c45</v>
      </c>
      <c r="BI31" s="8" t="str">
        <f t="shared" si="13"/>
        <v>Quarter!r31c46</v>
      </c>
      <c r="BJ31" s="8" t="str">
        <f t="shared" si="13"/>
        <v>Quarter!r31c47</v>
      </c>
      <c r="BK31" s="8" t="str">
        <f t="shared" si="13"/>
        <v>Quarter!r31c48</v>
      </c>
    </row>
    <row r="32" spans="2:63" x14ac:dyDescent="0.25">
      <c r="B32" s="5" t="s">
        <v>12</v>
      </c>
      <c r="C32" s="8">
        <v>32</v>
      </c>
      <c r="D32" s="8" t="str">
        <f t="shared" si="9"/>
        <v>Annual!r32c2</v>
      </c>
      <c r="E32" s="8" t="str">
        <f t="shared" si="9"/>
        <v>Annual!r32c3</v>
      </c>
      <c r="F32" s="8" t="str">
        <f t="shared" si="9"/>
        <v>Annual!r32c4</v>
      </c>
      <c r="G32" s="8" t="str">
        <f t="shared" si="9"/>
        <v>Annual!r32c5</v>
      </c>
      <c r="H32" s="8" t="str">
        <f t="shared" si="9"/>
        <v>Annual!r32c6</v>
      </c>
      <c r="I32" s="8" t="str">
        <f t="shared" si="9"/>
        <v>Annual!r32c7</v>
      </c>
      <c r="J32" s="8" t="str">
        <f t="shared" si="9"/>
        <v>Annual!r32c8</v>
      </c>
      <c r="K32" s="8" t="str">
        <f t="shared" si="9"/>
        <v>Annual!r32c9</v>
      </c>
      <c r="L32" s="8" t="str">
        <f t="shared" si="9"/>
        <v>Annual!r32c10</v>
      </c>
      <c r="M32" s="8" t="str">
        <f t="shared" si="9"/>
        <v>Annual!r32c11</v>
      </c>
      <c r="N32" s="8" t="str">
        <f t="shared" si="9"/>
        <v>Annual!r32c12</v>
      </c>
      <c r="O32" s="8" t="str">
        <f t="shared" si="9"/>
        <v>Annual!r32c13</v>
      </c>
      <c r="P32" s="8">
        <v>32</v>
      </c>
      <c r="Q32" s="8" t="str">
        <f t="shared" si="10"/>
        <v>Quarter!r32c2</v>
      </c>
      <c r="R32" s="8" t="str">
        <f t="shared" si="10"/>
        <v>Quarter!r32c3</v>
      </c>
      <c r="S32" s="8" t="str">
        <f t="shared" si="10"/>
        <v>Quarter!r32c4</v>
      </c>
      <c r="T32" s="8" t="str">
        <f t="shared" si="10"/>
        <v>Quarter!r32c5</v>
      </c>
      <c r="U32" s="8" t="str">
        <f t="shared" si="10"/>
        <v>Quarter!r32c6</v>
      </c>
      <c r="V32" s="8" t="str">
        <f t="shared" si="10"/>
        <v>Quarter!r32c7</v>
      </c>
      <c r="W32" s="8" t="str">
        <f t="shared" si="10"/>
        <v>Quarter!r32c8</v>
      </c>
      <c r="X32" s="8" t="str">
        <f t="shared" si="10"/>
        <v>Quarter!r32c9</v>
      </c>
      <c r="Y32" s="8" t="str">
        <f t="shared" si="10"/>
        <v>Quarter!r32c10</v>
      </c>
      <c r="Z32" s="8" t="str">
        <f t="shared" si="10"/>
        <v>Quarter!r32c11</v>
      </c>
      <c r="AA32" s="8" t="str">
        <f t="shared" si="10"/>
        <v>Quarter!r32c12</v>
      </c>
      <c r="AB32" s="8" t="str">
        <f t="shared" si="10"/>
        <v>Quarter!r32c13</v>
      </c>
      <c r="AC32" s="8" t="str">
        <f t="shared" si="10"/>
        <v>Quarter!r32c14</v>
      </c>
      <c r="AD32" s="8" t="str">
        <f t="shared" si="10"/>
        <v>Quarter!r32c15</v>
      </c>
      <c r="AE32" s="8" t="str">
        <f t="shared" si="10"/>
        <v>Quarter!r32c16</v>
      </c>
      <c r="AF32" s="8" t="str">
        <f t="shared" si="10"/>
        <v>Quarter!r32c17</v>
      </c>
      <c r="AG32" s="8" t="str">
        <f t="shared" si="10"/>
        <v>Quarter!r32c18</v>
      </c>
      <c r="AH32" s="8" t="str">
        <f t="shared" si="10"/>
        <v>Quarter!r32c19</v>
      </c>
      <c r="AI32" s="8" t="str">
        <f t="shared" si="10"/>
        <v>Quarter!r32c20</v>
      </c>
      <c r="AJ32" s="8" t="str">
        <f t="shared" si="10"/>
        <v>Quarter!r32c21</v>
      </c>
      <c r="AK32" s="8" t="str">
        <f t="shared" si="10"/>
        <v>Quarter!r32c22</v>
      </c>
      <c r="AL32" s="8" t="str">
        <f t="shared" si="10"/>
        <v>Quarter!r32c23</v>
      </c>
      <c r="AM32" s="8" t="str">
        <f t="shared" si="11"/>
        <v>Quarter!r32c24</v>
      </c>
      <c r="AN32" s="8" t="str">
        <f t="shared" si="11"/>
        <v>Quarter!r32c25</v>
      </c>
      <c r="AO32" s="8" t="str">
        <f t="shared" si="11"/>
        <v>Quarter!r32c26</v>
      </c>
      <c r="AP32" s="8" t="str">
        <f t="shared" si="11"/>
        <v>Quarter!r32c27</v>
      </c>
      <c r="AQ32" s="8" t="str">
        <f t="shared" si="11"/>
        <v>Quarter!r32c28</v>
      </c>
      <c r="AR32" s="8" t="str">
        <f t="shared" si="11"/>
        <v>Quarter!r32c29</v>
      </c>
      <c r="AS32" s="8" t="str">
        <f t="shared" si="11"/>
        <v>Quarter!r32c30</v>
      </c>
      <c r="AT32" s="8" t="str">
        <f t="shared" si="11"/>
        <v>Quarter!r32c31</v>
      </c>
      <c r="AU32" s="8" t="str">
        <f t="shared" si="11"/>
        <v>Quarter!r32c32</v>
      </c>
      <c r="AV32" s="8" t="str">
        <f t="shared" si="11"/>
        <v>Quarter!r32c33</v>
      </c>
      <c r="AW32" s="8" t="str">
        <f t="shared" si="11"/>
        <v>Quarter!r32c34</v>
      </c>
      <c r="AX32" s="8" t="str">
        <f t="shared" si="11"/>
        <v>Quarter!r32c35</v>
      </c>
      <c r="AY32" s="8" t="str">
        <f t="shared" si="11"/>
        <v>Quarter!r32c36</v>
      </c>
      <c r="AZ32" s="8" t="str">
        <f t="shared" si="11"/>
        <v>Quarter!r32c37</v>
      </c>
      <c r="BA32" s="8" t="str">
        <f t="shared" si="11"/>
        <v>Quarter!r32c38</v>
      </c>
      <c r="BB32" s="8" t="str">
        <f t="shared" si="11"/>
        <v>Quarter!r32c39</v>
      </c>
      <c r="BC32" s="8" t="str">
        <f t="shared" si="11"/>
        <v>Quarter!r32c40</v>
      </c>
      <c r="BD32" s="8" t="str">
        <f t="shared" si="11"/>
        <v>Quarter!r32c41</v>
      </c>
      <c r="BE32" s="8" t="str">
        <f t="shared" si="13"/>
        <v>Quarter!r32c42</v>
      </c>
      <c r="BF32" s="8" t="str">
        <f t="shared" si="13"/>
        <v>Quarter!r32c43</v>
      </c>
      <c r="BG32" s="8" t="str">
        <f t="shared" si="13"/>
        <v>Quarter!r32c44</v>
      </c>
      <c r="BH32" s="8" t="str">
        <f t="shared" si="13"/>
        <v>Quarter!r32c45</v>
      </c>
      <c r="BI32" s="8" t="str">
        <f t="shared" si="13"/>
        <v>Quarter!r32c46</v>
      </c>
      <c r="BJ32" s="8" t="str">
        <f t="shared" si="13"/>
        <v>Quarter!r32c47</v>
      </c>
      <c r="BK32" s="8" t="str">
        <f t="shared" si="13"/>
        <v>Quarter!r32c48</v>
      </c>
    </row>
    <row r="33" spans="2:63" x14ac:dyDescent="0.25">
      <c r="B33" s="5" t="s">
        <v>43</v>
      </c>
      <c r="C33" s="8">
        <v>33</v>
      </c>
      <c r="D33" s="8" t="str">
        <f t="shared" ref="D33:O49" si="14">$E$3&amp;"r"&amp;$C33&amp;"c"&amp;D$4</f>
        <v>Annual!r33c2</v>
      </c>
      <c r="E33" s="8" t="str">
        <f t="shared" si="14"/>
        <v>Annual!r33c3</v>
      </c>
      <c r="F33" s="8" t="str">
        <f t="shared" si="14"/>
        <v>Annual!r33c4</v>
      </c>
      <c r="G33" s="8" t="str">
        <f t="shared" si="14"/>
        <v>Annual!r33c5</v>
      </c>
      <c r="H33" s="8" t="str">
        <f t="shared" si="14"/>
        <v>Annual!r33c6</v>
      </c>
      <c r="I33" s="8" t="str">
        <f t="shared" si="14"/>
        <v>Annual!r33c7</v>
      </c>
      <c r="J33" s="8" t="str">
        <f t="shared" si="14"/>
        <v>Annual!r33c8</v>
      </c>
      <c r="K33" s="8" t="str">
        <f t="shared" si="14"/>
        <v>Annual!r33c9</v>
      </c>
      <c r="L33" s="8" t="str">
        <f t="shared" si="14"/>
        <v>Annual!r33c10</v>
      </c>
      <c r="M33" s="8" t="str">
        <f t="shared" si="14"/>
        <v>Annual!r33c11</v>
      </c>
      <c r="N33" s="8" t="str">
        <f t="shared" si="14"/>
        <v>Annual!r33c12</v>
      </c>
      <c r="O33" s="8" t="str">
        <f t="shared" si="14"/>
        <v>Annual!r33c13</v>
      </c>
      <c r="P33" s="8">
        <v>33</v>
      </c>
      <c r="Q33" s="8" t="str">
        <f t="shared" ref="Q33:AM44" si="15">$R$3&amp;"r"&amp;$P33&amp;"c"&amp;Q$4</f>
        <v>Quarter!r33c2</v>
      </c>
      <c r="R33" s="8" t="str">
        <f t="shared" si="15"/>
        <v>Quarter!r33c3</v>
      </c>
      <c r="S33" s="8" t="str">
        <f t="shared" si="15"/>
        <v>Quarter!r33c4</v>
      </c>
      <c r="T33" s="8" t="str">
        <f t="shared" si="15"/>
        <v>Quarter!r33c5</v>
      </c>
      <c r="U33" s="8" t="str">
        <f t="shared" si="15"/>
        <v>Quarter!r33c6</v>
      </c>
      <c r="V33" s="8" t="str">
        <f t="shared" si="15"/>
        <v>Quarter!r33c7</v>
      </c>
      <c r="W33" s="8" t="str">
        <f t="shared" si="15"/>
        <v>Quarter!r33c8</v>
      </c>
      <c r="X33" s="8" t="str">
        <f t="shared" si="15"/>
        <v>Quarter!r33c9</v>
      </c>
      <c r="Y33" s="8" t="str">
        <f t="shared" si="15"/>
        <v>Quarter!r33c10</v>
      </c>
      <c r="Z33" s="8" t="str">
        <f t="shared" si="15"/>
        <v>Quarter!r33c11</v>
      </c>
      <c r="AA33" s="8" t="str">
        <f t="shared" si="15"/>
        <v>Quarter!r33c12</v>
      </c>
      <c r="AB33" s="8" t="str">
        <f t="shared" si="15"/>
        <v>Quarter!r33c13</v>
      </c>
      <c r="AC33" s="8" t="str">
        <f t="shared" si="15"/>
        <v>Quarter!r33c14</v>
      </c>
      <c r="AD33" s="8" t="str">
        <f t="shared" si="15"/>
        <v>Quarter!r33c15</v>
      </c>
      <c r="AE33" s="8" t="str">
        <f t="shared" si="15"/>
        <v>Quarter!r33c16</v>
      </c>
      <c r="AF33" s="8" t="str">
        <f t="shared" si="15"/>
        <v>Quarter!r33c17</v>
      </c>
      <c r="AG33" s="8" t="str">
        <f t="shared" si="15"/>
        <v>Quarter!r33c18</v>
      </c>
      <c r="AH33" s="8" t="str">
        <f t="shared" si="15"/>
        <v>Quarter!r33c19</v>
      </c>
      <c r="AI33" s="8" t="str">
        <f t="shared" si="15"/>
        <v>Quarter!r33c20</v>
      </c>
      <c r="AJ33" s="8" t="str">
        <f t="shared" si="15"/>
        <v>Quarter!r33c21</v>
      </c>
      <c r="AK33" s="8" t="str">
        <f t="shared" si="15"/>
        <v>Quarter!r33c22</v>
      </c>
      <c r="AL33" s="8" t="str">
        <f t="shared" si="15"/>
        <v>Quarter!r33c23</v>
      </c>
      <c r="AM33" s="8" t="str">
        <f t="shared" si="15"/>
        <v>Quarter!r33c24</v>
      </c>
      <c r="AN33" s="8" t="str">
        <f t="shared" si="11"/>
        <v>Quarter!r33c25</v>
      </c>
      <c r="AO33" s="8" t="str">
        <f t="shared" si="11"/>
        <v>Quarter!r33c26</v>
      </c>
      <c r="AP33" s="8" t="str">
        <f t="shared" si="11"/>
        <v>Quarter!r33c27</v>
      </c>
      <c r="AQ33" s="8" t="str">
        <f t="shared" si="11"/>
        <v>Quarter!r33c28</v>
      </c>
      <c r="AR33" s="8" t="str">
        <f t="shared" si="11"/>
        <v>Quarter!r33c29</v>
      </c>
      <c r="AS33" s="8" t="str">
        <f t="shared" si="11"/>
        <v>Quarter!r33c30</v>
      </c>
      <c r="AT33" s="8" t="str">
        <f t="shared" si="11"/>
        <v>Quarter!r33c31</v>
      </c>
      <c r="AU33" s="8" t="str">
        <f t="shared" si="11"/>
        <v>Quarter!r33c32</v>
      </c>
      <c r="AV33" s="8" t="str">
        <f t="shared" si="11"/>
        <v>Quarter!r33c33</v>
      </c>
      <c r="AW33" s="8" t="str">
        <f t="shared" si="11"/>
        <v>Quarter!r33c34</v>
      </c>
      <c r="AX33" s="8" t="str">
        <f t="shared" si="11"/>
        <v>Quarter!r33c35</v>
      </c>
      <c r="AY33" s="8" t="str">
        <f t="shared" si="11"/>
        <v>Quarter!r33c36</v>
      </c>
      <c r="AZ33" s="8" t="str">
        <f t="shared" si="11"/>
        <v>Quarter!r33c37</v>
      </c>
      <c r="BA33" s="8" t="str">
        <f t="shared" si="11"/>
        <v>Quarter!r33c38</v>
      </c>
      <c r="BB33" s="8" t="str">
        <f t="shared" si="11"/>
        <v>Quarter!r33c39</v>
      </c>
      <c r="BC33" s="8" t="str">
        <f t="shared" si="11"/>
        <v>Quarter!r33c40</v>
      </c>
      <c r="BD33" s="8" t="str">
        <f t="shared" si="11"/>
        <v>Quarter!r33c41</v>
      </c>
      <c r="BE33" s="8" t="str">
        <f t="shared" si="13"/>
        <v>Quarter!r33c42</v>
      </c>
      <c r="BF33" s="8" t="str">
        <f t="shared" si="13"/>
        <v>Quarter!r33c43</v>
      </c>
      <c r="BG33" s="8" t="str">
        <f t="shared" si="13"/>
        <v>Quarter!r33c44</v>
      </c>
      <c r="BH33" s="8" t="str">
        <f t="shared" si="13"/>
        <v>Quarter!r33c45</v>
      </c>
      <c r="BI33" s="8" t="str">
        <f t="shared" si="13"/>
        <v>Quarter!r33c46</v>
      </c>
      <c r="BJ33" s="8" t="str">
        <f t="shared" si="13"/>
        <v>Quarter!r33c47</v>
      </c>
      <c r="BK33" s="8" t="str">
        <f t="shared" si="13"/>
        <v>Quarter!r33c48</v>
      </c>
    </row>
    <row r="34" spans="2:63" x14ac:dyDescent="0.25">
      <c r="B34" s="5" t="s">
        <v>39</v>
      </c>
      <c r="C34" s="8">
        <v>34</v>
      </c>
      <c r="D34" s="8" t="str">
        <f t="shared" si="14"/>
        <v>Annual!r34c2</v>
      </c>
      <c r="E34" s="8" t="str">
        <f t="shared" si="14"/>
        <v>Annual!r34c3</v>
      </c>
      <c r="F34" s="8" t="str">
        <f t="shared" si="14"/>
        <v>Annual!r34c4</v>
      </c>
      <c r="G34" s="8" t="str">
        <f t="shared" si="14"/>
        <v>Annual!r34c5</v>
      </c>
      <c r="H34" s="8" t="str">
        <f t="shared" si="14"/>
        <v>Annual!r34c6</v>
      </c>
      <c r="I34" s="8" t="str">
        <f t="shared" si="14"/>
        <v>Annual!r34c7</v>
      </c>
      <c r="J34" s="8" t="str">
        <f t="shared" si="14"/>
        <v>Annual!r34c8</v>
      </c>
      <c r="K34" s="8" t="str">
        <f t="shared" si="14"/>
        <v>Annual!r34c9</v>
      </c>
      <c r="L34" s="8" t="str">
        <f t="shared" si="14"/>
        <v>Annual!r34c10</v>
      </c>
      <c r="M34" s="8" t="str">
        <f t="shared" si="14"/>
        <v>Annual!r34c11</v>
      </c>
      <c r="N34" s="8" t="str">
        <f t="shared" si="14"/>
        <v>Annual!r34c12</v>
      </c>
      <c r="O34" s="8" t="str">
        <f t="shared" si="14"/>
        <v>Annual!r34c13</v>
      </c>
      <c r="P34" s="8">
        <v>34</v>
      </c>
      <c r="Q34" s="8" t="str">
        <f t="shared" si="15"/>
        <v>Quarter!r34c2</v>
      </c>
      <c r="R34" s="8" t="str">
        <f t="shared" si="15"/>
        <v>Quarter!r34c3</v>
      </c>
      <c r="S34" s="8" t="str">
        <f t="shared" si="15"/>
        <v>Quarter!r34c4</v>
      </c>
      <c r="T34" s="8" t="str">
        <f t="shared" si="15"/>
        <v>Quarter!r34c5</v>
      </c>
      <c r="U34" s="8" t="str">
        <f t="shared" si="15"/>
        <v>Quarter!r34c6</v>
      </c>
      <c r="V34" s="8" t="str">
        <f t="shared" si="15"/>
        <v>Quarter!r34c7</v>
      </c>
      <c r="W34" s="8" t="str">
        <f t="shared" si="15"/>
        <v>Quarter!r34c8</v>
      </c>
      <c r="X34" s="8" t="str">
        <f t="shared" si="15"/>
        <v>Quarter!r34c9</v>
      </c>
      <c r="Y34" s="8" t="str">
        <f t="shared" si="15"/>
        <v>Quarter!r34c10</v>
      </c>
      <c r="Z34" s="8" t="str">
        <f t="shared" si="15"/>
        <v>Quarter!r34c11</v>
      </c>
      <c r="AA34" s="8" t="str">
        <f t="shared" si="15"/>
        <v>Quarter!r34c12</v>
      </c>
      <c r="AB34" s="8" t="str">
        <f t="shared" si="15"/>
        <v>Quarter!r34c13</v>
      </c>
      <c r="AC34" s="8" t="str">
        <f t="shared" si="15"/>
        <v>Quarter!r34c14</v>
      </c>
      <c r="AD34" s="8" t="str">
        <f t="shared" si="15"/>
        <v>Quarter!r34c15</v>
      </c>
      <c r="AE34" s="8" t="str">
        <f t="shared" si="15"/>
        <v>Quarter!r34c16</v>
      </c>
      <c r="AF34" s="8" t="str">
        <f t="shared" si="15"/>
        <v>Quarter!r34c17</v>
      </c>
      <c r="AG34" s="8" t="str">
        <f t="shared" si="15"/>
        <v>Quarter!r34c18</v>
      </c>
      <c r="AH34" s="8" t="str">
        <f t="shared" si="15"/>
        <v>Quarter!r34c19</v>
      </c>
      <c r="AI34" s="8" t="str">
        <f t="shared" si="15"/>
        <v>Quarter!r34c20</v>
      </c>
      <c r="AJ34" s="8" t="str">
        <f t="shared" si="15"/>
        <v>Quarter!r34c21</v>
      </c>
      <c r="AK34" s="8" t="str">
        <f t="shared" si="15"/>
        <v>Quarter!r34c22</v>
      </c>
      <c r="AL34" s="8" t="str">
        <f t="shared" si="15"/>
        <v>Quarter!r34c23</v>
      </c>
      <c r="AM34" s="8" t="str">
        <f t="shared" si="11"/>
        <v>Quarter!r34c24</v>
      </c>
      <c r="AN34" s="8" t="str">
        <f t="shared" si="11"/>
        <v>Quarter!r34c25</v>
      </c>
      <c r="AO34" s="8" t="str">
        <f t="shared" si="11"/>
        <v>Quarter!r34c26</v>
      </c>
      <c r="AP34" s="8" t="str">
        <f t="shared" si="11"/>
        <v>Quarter!r34c27</v>
      </c>
      <c r="AQ34" s="8" t="str">
        <f t="shared" si="11"/>
        <v>Quarter!r34c28</v>
      </c>
      <c r="AR34" s="8" t="str">
        <f t="shared" si="11"/>
        <v>Quarter!r34c29</v>
      </c>
      <c r="AS34" s="8" t="str">
        <f t="shared" si="11"/>
        <v>Quarter!r34c30</v>
      </c>
      <c r="AT34" s="8" t="str">
        <f t="shared" si="11"/>
        <v>Quarter!r34c31</v>
      </c>
      <c r="AU34" s="8" t="str">
        <f t="shared" si="11"/>
        <v>Quarter!r34c32</v>
      </c>
      <c r="AV34" s="8" t="str">
        <f t="shared" si="11"/>
        <v>Quarter!r34c33</v>
      </c>
      <c r="AW34" s="8" t="str">
        <f t="shared" si="11"/>
        <v>Quarter!r34c34</v>
      </c>
      <c r="AX34" s="8" t="str">
        <f t="shared" si="11"/>
        <v>Quarter!r34c35</v>
      </c>
      <c r="AY34" s="8" t="str">
        <f t="shared" si="11"/>
        <v>Quarter!r34c36</v>
      </c>
      <c r="AZ34" s="8" t="str">
        <f t="shared" si="11"/>
        <v>Quarter!r34c37</v>
      </c>
      <c r="BA34" s="8" t="str">
        <f t="shared" si="11"/>
        <v>Quarter!r34c38</v>
      </c>
      <c r="BB34" s="8" t="str">
        <f t="shared" si="11"/>
        <v>Quarter!r34c39</v>
      </c>
      <c r="BC34" s="8" t="str">
        <f t="shared" si="11"/>
        <v>Quarter!r34c40</v>
      </c>
      <c r="BD34" s="8" t="str">
        <f t="shared" si="11"/>
        <v>Quarter!r34c41</v>
      </c>
      <c r="BE34" s="8" t="str">
        <f t="shared" si="13"/>
        <v>Quarter!r34c42</v>
      </c>
      <c r="BF34" s="8" t="str">
        <f t="shared" si="13"/>
        <v>Quarter!r34c43</v>
      </c>
      <c r="BG34" s="8" t="str">
        <f t="shared" si="13"/>
        <v>Quarter!r34c44</v>
      </c>
      <c r="BH34" s="8" t="str">
        <f t="shared" si="13"/>
        <v>Quarter!r34c45</v>
      </c>
      <c r="BI34" s="8" t="str">
        <f t="shared" si="13"/>
        <v>Quarter!r34c46</v>
      </c>
      <c r="BJ34" s="8" t="str">
        <f t="shared" si="13"/>
        <v>Quarter!r34c47</v>
      </c>
      <c r="BK34" s="8" t="str">
        <f t="shared" si="13"/>
        <v>Quarter!r34c48</v>
      </c>
    </row>
    <row r="35" spans="2:63" x14ac:dyDescent="0.25">
      <c r="B35" s="5" t="s">
        <v>26</v>
      </c>
      <c r="C35" s="8">
        <v>35</v>
      </c>
      <c r="D35" s="8" t="str">
        <f t="shared" si="14"/>
        <v>Annual!r35c2</v>
      </c>
      <c r="E35" s="8" t="str">
        <f t="shared" si="14"/>
        <v>Annual!r35c3</v>
      </c>
      <c r="F35" s="8" t="str">
        <f t="shared" si="14"/>
        <v>Annual!r35c4</v>
      </c>
      <c r="G35" s="8" t="str">
        <f t="shared" si="14"/>
        <v>Annual!r35c5</v>
      </c>
      <c r="H35" s="8" t="str">
        <f t="shared" si="14"/>
        <v>Annual!r35c6</v>
      </c>
      <c r="I35" s="8" t="str">
        <f t="shared" si="14"/>
        <v>Annual!r35c7</v>
      </c>
      <c r="J35" s="8" t="str">
        <f t="shared" si="14"/>
        <v>Annual!r35c8</v>
      </c>
      <c r="K35" s="8" t="str">
        <f t="shared" si="14"/>
        <v>Annual!r35c9</v>
      </c>
      <c r="L35" s="8" t="str">
        <f t="shared" si="14"/>
        <v>Annual!r35c10</v>
      </c>
      <c r="M35" s="8" t="str">
        <f t="shared" si="14"/>
        <v>Annual!r35c11</v>
      </c>
      <c r="N35" s="8" t="str">
        <f t="shared" si="14"/>
        <v>Annual!r35c12</v>
      </c>
      <c r="O35" s="8" t="str">
        <f t="shared" si="14"/>
        <v>Annual!r35c13</v>
      </c>
      <c r="P35" s="8">
        <v>35</v>
      </c>
      <c r="Q35" s="8" t="str">
        <f t="shared" si="15"/>
        <v>Quarter!r35c2</v>
      </c>
      <c r="R35" s="8" t="str">
        <f t="shared" si="15"/>
        <v>Quarter!r35c3</v>
      </c>
      <c r="S35" s="8" t="str">
        <f t="shared" si="15"/>
        <v>Quarter!r35c4</v>
      </c>
      <c r="T35" s="8" t="str">
        <f t="shared" si="15"/>
        <v>Quarter!r35c5</v>
      </c>
      <c r="U35" s="8" t="str">
        <f t="shared" si="15"/>
        <v>Quarter!r35c6</v>
      </c>
      <c r="V35" s="8" t="str">
        <f t="shared" si="15"/>
        <v>Quarter!r35c7</v>
      </c>
      <c r="W35" s="8" t="str">
        <f t="shared" si="15"/>
        <v>Quarter!r35c8</v>
      </c>
      <c r="X35" s="8" t="str">
        <f t="shared" si="15"/>
        <v>Quarter!r35c9</v>
      </c>
      <c r="Y35" s="8" t="str">
        <f t="shared" si="15"/>
        <v>Quarter!r35c10</v>
      </c>
      <c r="Z35" s="8" t="str">
        <f t="shared" si="15"/>
        <v>Quarter!r35c11</v>
      </c>
      <c r="AA35" s="8" t="str">
        <f t="shared" si="15"/>
        <v>Quarter!r35c12</v>
      </c>
      <c r="AB35" s="8" t="str">
        <f t="shared" si="15"/>
        <v>Quarter!r35c13</v>
      </c>
      <c r="AC35" s="8" t="str">
        <f t="shared" si="15"/>
        <v>Quarter!r35c14</v>
      </c>
      <c r="AD35" s="8" t="str">
        <f t="shared" si="15"/>
        <v>Quarter!r35c15</v>
      </c>
      <c r="AE35" s="8" t="str">
        <f t="shared" si="15"/>
        <v>Quarter!r35c16</v>
      </c>
      <c r="AF35" s="8" t="str">
        <f t="shared" si="15"/>
        <v>Quarter!r35c17</v>
      </c>
      <c r="AG35" s="8" t="str">
        <f t="shared" si="15"/>
        <v>Quarter!r35c18</v>
      </c>
      <c r="AH35" s="8" t="str">
        <f t="shared" si="15"/>
        <v>Quarter!r35c19</v>
      </c>
      <c r="AI35" s="8" t="str">
        <f t="shared" si="15"/>
        <v>Quarter!r35c20</v>
      </c>
      <c r="AJ35" s="8" t="str">
        <f t="shared" si="15"/>
        <v>Quarter!r35c21</v>
      </c>
      <c r="AK35" s="8" t="str">
        <f t="shared" si="15"/>
        <v>Quarter!r35c22</v>
      </c>
      <c r="AL35" s="8" t="str">
        <f t="shared" si="15"/>
        <v>Quarter!r35c23</v>
      </c>
      <c r="AM35" s="8" t="str">
        <f t="shared" si="11"/>
        <v>Quarter!r35c24</v>
      </c>
      <c r="AN35" s="8" t="str">
        <f t="shared" si="11"/>
        <v>Quarter!r35c25</v>
      </c>
      <c r="AO35" s="8" t="str">
        <f t="shared" si="11"/>
        <v>Quarter!r35c26</v>
      </c>
      <c r="AP35" s="8" t="str">
        <f t="shared" si="11"/>
        <v>Quarter!r35c27</v>
      </c>
      <c r="AQ35" s="8" t="str">
        <f t="shared" si="11"/>
        <v>Quarter!r35c28</v>
      </c>
      <c r="AR35" s="8" t="str">
        <f t="shared" si="11"/>
        <v>Quarter!r35c29</v>
      </c>
      <c r="AS35" s="8" t="str">
        <f t="shared" si="11"/>
        <v>Quarter!r35c30</v>
      </c>
      <c r="AT35" s="8" t="str">
        <f t="shared" si="11"/>
        <v>Quarter!r35c31</v>
      </c>
      <c r="AU35" s="8" t="str">
        <f t="shared" si="11"/>
        <v>Quarter!r35c32</v>
      </c>
      <c r="AV35" s="8" t="str">
        <f t="shared" si="11"/>
        <v>Quarter!r35c33</v>
      </c>
      <c r="AW35" s="8" t="str">
        <f t="shared" si="11"/>
        <v>Quarter!r35c34</v>
      </c>
      <c r="AX35" s="8" t="str">
        <f t="shared" si="11"/>
        <v>Quarter!r35c35</v>
      </c>
      <c r="AY35" s="8" t="str">
        <f t="shared" si="11"/>
        <v>Quarter!r35c36</v>
      </c>
      <c r="AZ35" s="8" t="str">
        <f t="shared" si="11"/>
        <v>Quarter!r35c37</v>
      </c>
      <c r="BA35" s="8" t="str">
        <f t="shared" si="11"/>
        <v>Quarter!r35c38</v>
      </c>
      <c r="BB35" s="8" t="str">
        <f t="shared" si="11"/>
        <v>Quarter!r35c39</v>
      </c>
      <c r="BC35" s="8" t="str">
        <f t="shared" si="11"/>
        <v>Quarter!r35c40</v>
      </c>
      <c r="BD35" s="8" t="str">
        <f t="shared" si="11"/>
        <v>Quarter!r35c41</v>
      </c>
      <c r="BE35" s="8" t="str">
        <f t="shared" si="13"/>
        <v>Quarter!r35c42</v>
      </c>
      <c r="BF35" s="8" t="str">
        <f t="shared" si="13"/>
        <v>Quarter!r35c43</v>
      </c>
      <c r="BG35" s="8" t="str">
        <f t="shared" si="13"/>
        <v>Quarter!r35c44</v>
      </c>
      <c r="BH35" s="8" t="str">
        <f t="shared" si="13"/>
        <v>Quarter!r35c45</v>
      </c>
      <c r="BI35" s="8" t="str">
        <f t="shared" si="13"/>
        <v>Quarter!r35c46</v>
      </c>
      <c r="BJ35" s="8" t="str">
        <f t="shared" si="13"/>
        <v>Quarter!r35c47</v>
      </c>
      <c r="BK35" s="8" t="str">
        <f t="shared" si="13"/>
        <v>Quarter!r35c48</v>
      </c>
    </row>
    <row r="36" spans="2:63" ht="13" x14ac:dyDescent="0.3">
      <c r="B36" s="6" t="s">
        <v>1</v>
      </c>
      <c r="C36" s="8">
        <v>36</v>
      </c>
      <c r="D36" s="8" t="str">
        <f t="shared" si="14"/>
        <v>Annual!r36c2</v>
      </c>
      <c r="E36" s="8" t="str">
        <f t="shared" si="14"/>
        <v>Annual!r36c3</v>
      </c>
      <c r="F36" s="8" t="str">
        <f t="shared" si="14"/>
        <v>Annual!r36c4</v>
      </c>
      <c r="G36" s="8" t="str">
        <f t="shared" si="14"/>
        <v>Annual!r36c5</v>
      </c>
      <c r="H36" s="8" t="str">
        <f t="shared" si="14"/>
        <v>Annual!r36c6</v>
      </c>
      <c r="I36" s="8" t="str">
        <f t="shared" si="14"/>
        <v>Annual!r36c7</v>
      </c>
      <c r="J36" s="8" t="str">
        <f t="shared" si="14"/>
        <v>Annual!r36c8</v>
      </c>
      <c r="K36" s="8" t="str">
        <f t="shared" si="14"/>
        <v>Annual!r36c9</v>
      </c>
      <c r="L36" s="8" t="str">
        <f t="shared" si="14"/>
        <v>Annual!r36c10</v>
      </c>
      <c r="M36" s="8" t="str">
        <f t="shared" si="14"/>
        <v>Annual!r36c11</v>
      </c>
      <c r="N36" s="8" t="str">
        <f t="shared" si="14"/>
        <v>Annual!r36c12</v>
      </c>
      <c r="O36" s="8" t="str">
        <f t="shared" si="14"/>
        <v>Annual!r36c13</v>
      </c>
      <c r="P36" s="8">
        <v>36</v>
      </c>
      <c r="Q36" s="8" t="str">
        <f t="shared" si="15"/>
        <v>Quarter!r36c2</v>
      </c>
      <c r="R36" s="8" t="str">
        <f t="shared" si="15"/>
        <v>Quarter!r36c3</v>
      </c>
      <c r="S36" s="8" t="str">
        <f t="shared" si="15"/>
        <v>Quarter!r36c4</v>
      </c>
      <c r="T36" s="8" t="str">
        <f t="shared" si="15"/>
        <v>Quarter!r36c5</v>
      </c>
      <c r="U36" s="8" t="str">
        <f t="shared" si="15"/>
        <v>Quarter!r36c6</v>
      </c>
      <c r="V36" s="8" t="str">
        <f t="shared" si="15"/>
        <v>Quarter!r36c7</v>
      </c>
      <c r="W36" s="8" t="str">
        <f t="shared" si="15"/>
        <v>Quarter!r36c8</v>
      </c>
      <c r="X36" s="8" t="str">
        <f t="shared" si="15"/>
        <v>Quarter!r36c9</v>
      </c>
      <c r="Y36" s="8" t="str">
        <f t="shared" si="15"/>
        <v>Quarter!r36c10</v>
      </c>
      <c r="Z36" s="8" t="str">
        <f t="shared" si="15"/>
        <v>Quarter!r36c11</v>
      </c>
      <c r="AA36" s="8" t="str">
        <f t="shared" si="15"/>
        <v>Quarter!r36c12</v>
      </c>
      <c r="AB36" s="8" t="str">
        <f t="shared" si="15"/>
        <v>Quarter!r36c13</v>
      </c>
      <c r="AC36" s="8" t="str">
        <f t="shared" si="15"/>
        <v>Quarter!r36c14</v>
      </c>
      <c r="AD36" s="8" t="str">
        <f t="shared" si="15"/>
        <v>Quarter!r36c15</v>
      </c>
      <c r="AE36" s="8" t="str">
        <f t="shared" si="15"/>
        <v>Quarter!r36c16</v>
      </c>
      <c r="AF36" s="8" t="str">
        <f t="shared" si="15"/>
        <v>Quarter!r36c17</v>
      </c>
      <c r="AG36" s="8" t="str">
        <f t="shared" si="15"/>
        <v>Quarter!r36c18</v>
      </c>
      <c r="AH36" s="8" t="str">
        <f t="shared" si="15"/>
        <v>Quarter!r36c19</v>
      </c>
      <c r="AI36" s="8" t="str">
        <f t="shared" si="15"/>
        <v>Quarter!r36c20</v>
      </c>
      <c r="AJ36" s="8" t="str">
        <f t="shared" si="15"/>
        <v>Quarter!r36c21</v>
      </c>
      <c r="AK36" s="8" t="str">
        <f t="shared" si="15"/>
        <v>Quarter!r36c22</v>
      </c>
      <c r="AL36" s="8" t="str">
        <f t="shared" si="15"/>
        <v>Quarter!r36c23</v>
      </c>
      <c r="AM36" s="8" t="str">
        <f t="shared" si="11"/>
        <v>Quarter!r36c24</v>
      </c>
      <c r="AN36" s="8" t="str">
        <f t="shared" si="11"/>
        <v>Quarter!r36c25</v>
      </c>
      <c r="AO36" s="8" t="str">
        <f t="shared" si="11"/>
        <v>Quarter!r36c26</v>
      </c>
      <c r="AP36" s="8" t="str">
        <f t="shared" si="11"/>
        <v>Quarter!r36c27</v>
      </c>
      <c r="AQ36" s="8" t="str">
        <f t="shared" si="11"/>
        <v>Quarter!r36c28</v>
      </c>
      <c r="AR36" s="8" t="str">
        <f t="shared" si="11"/>
        <v>Quarter!r36c29</v>
      </c>
      <c r="AS36" s="8" t="str">
        <f t="shared" si="11"/>
        <v>Quarter!r36c30</v>
      </c>
      <c r="AT36" s="8" t="str">
        <f t="shared" si="11"/>
        <v>Quarter!r36c31</v>
      </c>
      <c r="AU36" s="8" t="str">
        <f t="shared" si="11"/>
        <v>Quarter!r36c32</v>
      </c>
      <c r="AV36" s="8" t="str">
        <f t="shared" si="11"/>
        <v>Quarter!r36c33</v>
      </c>
      <c r="AW36" s="8" t="str">
        <f t="shared" si="11"/>
        <v>Quarter!r36c34</v>
      </c>
      <c r="AX36" s="8" t="str">
        <f t="shared" si="11"/>
        <v>Quarter!r36c35</v>
      </c>
      <c r="AY36" s="8" t="str">
        <f t="shared" si="11"/>
        <v>Quarter!r36c36</v>
      </c>
      <c r="AZ36" s="8" t="str">
        <f t="shared" si="11"/>
        <v>Quarter!r36c37</v>
      </c>
      <c r="BA36" s="8" t="str">
        <f t="shared" si="11"/>
        <v>Quarter!r36c38</v>
      </c>
      <c r="BB36" s="8" t="str">
        <f t="shared" si="11"/>
        <v>Quarter!r36c39</v>
      </c>
      <c r="BC36" s="8" t="str">
        <f t="shared" si="11"/>
        <v>Quarter!r36c40</v>
      </c>
      <c r="BD36" s="8" t="str">
        <f t="shared" si="11"/>
        <v>Quarter!r36c41</v>
      </c>
      <c r="BE36" s="8" t="str">
        <f t="shared" si="13"/>
        <v>Quarter!r36c42</v>
      </c>
      <c r="BF36" s="8" t="str">
        <f t="shared" si="13"/>
        <v>Quarter!r36c43</v>
      </c>
      <c r="BG36" s="8" t="str">
        <f t="shared" si="13"/>
        <v>Quarter!r36c44</v>
      </c>
      <c r="BH36" s="8" t="str">
        <f t="shared" si="13"/>
        <v>Quarter!r36c45</v>
      </c>
      <c r="BI36" s="8" t="str">
        <f t="shared" si="13"/>
        <v>Quarter!r36c46</v>
      </c>
      <c r="BJ36" s="8" t="str">
        <f t="shared" si="13"/>
        <v>Quarter!r36c47</v>
      </c>
      <c r="BK36" s="8" t="str">
        <f t="shared" si="13"/>
        <v>Quarter!r36c48</v>
      </c>
    </row>
    <row r="37" spans="2:63" ht="15" thickBot="1" x14ac:dyDescent="0.3">
      <c r="B37" s="7" t="s">
        <v>17</v>
      </c>
      <c r="C37" s="8">
        <v>37</v>
      </c>
      <c r="D37" s="8" t="str">
        <f t="shared" si="14"/>
        <v>Annual!r37c2</v>
      </c>
      <c r="E37" s="8" t="str">
        <f t="shared" si="14"/>
        <v>Annual!r37c3</v>
      </c>
      <c r="F37" s="8" t="str">
        <f t="shared" si="14"/>
        <v>Annual!r37c4</v>
      </c>
      <c r="G37" s="8" t="str">
        <f t="shared" si="14"/>
        <v>Annual!r37c5</v>
      </c>
      <c r="H37" s="8" t="str">
        <f t="shared" si="14"/>
        <v>Annual!r37c6</v>
      </c>
      <c r="I37" s="8" t="str">
        <f t="shared" si="14"/>
        <v>Annual!r37c7</v>
      </c>
      <c r="J37" s="8" t="str">
        <f t="shared" si="14"/>
        <v>Annual!r37c8</v>
      </c>
      <c r="K37" s="8" t="str">
        <f t="shared" si="14"/>
        <v>Annual!r37c9</v>
      </c>
      <c r="L37" s="8" t="str">
        <f t="shared" si="14"/>
        <v>Annual!r37c10</v>
      </c>
      <c r="M37" s="8" t="str">
        <f t="shared" si="14"/>
        <v>Annual!r37c11</v>
      </c>
      <c r="N37" s="8" t="str">
        <f t="shared" si="14"/>
        <v>Annual!r37c12</v>
      </c>
      <c r="O37" s="8" t="str">
        <f t="shared" si="14"/>
        <v>Annual!r37c13</v>
      </c>
      <c r="P37" s="8">
        <v>37</v>
      </c>
      <c r="Q37" s="8" t="str">
        <f t="shared" si="15"/>
        <v>Quarter!r37c2</v>
      </c>
      <c r="R37" s="8" t="str">
        <f t="shared" si="15"/>
        <v>Quarter!r37c3</v>
      </c>
      <c r="S37" s="8" t="str">
        <f t="shared" si="15"/>
        <v>Quarter!r37c4</v>
      </c>
      <c r="T37" s="8" t="str">
        <f t="shared" si="15"/>
        <v>Quarter!r37c5</v>
      </c>
      <c r="U37" s="8" t="str">
        <f t="shared" si="15"/>
        <v>Quarter!r37c6</v>
      </c>
      <c r="V37" s="8" t="str">
        <f t="shared" si="15"/>
        <v>Quarter!r37c7</v>
      </c>
      <c r="W37" s="8" t="str">
        <f t="shared" si="15"/>
        <v>Quarter!r37c8</v>
      </c>
      <c r="X37" s="8" t="str">
        <f t="shared" si="15"/>
        <v>Quarter!r37c9</v>
      </c>
      <c r="Y37" s="8" t="str">
        <f t="shared" si="15"/>
        <v>Quarter!r37c10</v>
      </c>
      <c r="Z37" s="8" t="str">
        <f t="shared" si="15"/>
        <v>Quarter!r37c11</v>
      </c>
      <c r="AA37" s="8" t="str">
        <f t="shared" si="15"/>
        <v>Quarter!r37c12</v>
      </c>
      <c r="AB37" s="8" t="str">
        <f t="shared" si="15"/>
        <v>Quarter!r37c13</v>
      </c>
      <c r="AC37" s="8" t="str">
        <f t="shared" si="15"/>
        <v>Quarter!r37c14</v>
      </c>
      <c r="AD37" s="8" t="str">
        <f t="shared" si="15"/>
        <v>Quarter!r37c15</v>
      </c>
      <c r="AE37" s="8" t="str">
        <f t="shared" si="15"/>
        <v>Quarter!r37c16</v>
      </c>
      <c r="AF37" s="8" t="str">
        <f t="shared" si="15"/>
        <v>Quarter!r37c17</v>
      </c>
      <c r="AG37" s="8" t="str">
        <f t="shared" si="15"/>
        <v>Quarter!r37c18</v>
      </c>
      <c r="AH37" s="8" t="str">
        <f t="shared" si="15"/>
        <v>Quarter!r37c19</v>
      </c>
      <c r="AI37" s="8" t="str">
        <f t="shared" si="15"/>
        <v>Quarter!r37c20</v>
      </c>
      <c r="AJ37" s="8" t="str">
        <f t="shared" si="15"/>
        <v>Quarter!r37c21</v>
      </c>
      <c r="AK37" s="8" t="str">
        <f t="shared" si="15"/>
        <v>Quarter!r37c22</v>
      </c>
      <c r="AL37" s="8" t="str">
        <f t="shared" si="15"/>
        <v>Quarter!r37c23</v>
      </c>
      <c r="AM37" s="8" t="str">
        <f t="shared" si="11"/>
        <v>Quarter!r37c24</v>
      </c>
      <c r="AN37" s="8" t="str">
        <f t="shared" si="11"/>
        <v>Quarter!r37c25</v>
      </c>
      <c r="AO37" s="8" t="str">
        <f t="shared" si="11"/>
        <v>Quarter!r37c26</v>
      </c>
      <c r="AP37" s="8" t="str">
        <f t="shared" si="11"/>
        <v>Quarter!r37c27</v>
      </c>
      <c r="AQ37" s="8" t="str">
        <f t="shared" si="11"/>
        <v>Quarter!r37c28</v>
      </c>
      <c r="AR37" s="8" t="str">
        <f t="shared" si="11"/>
        <v>Quarter!r37c29</v>
      </c>
      <c r="AS37" s="8" t="str">
        <f t="shared" si="11"/>
        <v>Quarter!r37c30</v>
      </c>
      <c r="AT37" s="8" t="str">
        <f t="shared" si="11"/>
        <v>Quarter!r37c31</v>
      </c>
      <c r="AU37" s="8" t="str">
        <f t="shared" si="11"/>
        <v>Quarter!r37c32</v>
      </c>
      <c r="AV37" s="8" t="str">
        <f t="shared" si="11"/>
        <v>Quarter!r37c33</v>
      </c>
      <c r="AW37" s="8" t="str">
        <f t="shared" si="11"/>
        <v>Quarter!r37c34</v>
      </c>
      <c r="AX37" s="8" t="str">
        <f t="shared" si="11"/>
        <v>Quarter!r37c35</v>
      </c>
      <c r="AY37" s="8" t="str">
        <f t="shared" si="11"/>
        <v>Quarter!r37c36</v>
      </c>
      <c r="AZ37" s="8" t="str">
        <f t="shared" si="11"/>
        <v>Quarter!r37c37</v>
      </c>
      <c r="BA37" s="8" t="str">
        <f t="shared" si="11"/>
        <v>Quarter!r37c38</v>
      </c>
      <c r="BB37" s="8" t="str">
        <f t="shared" si="11"/>
        <v>Quarter!r37c39</v>
      </c>
      <c r="BC37" s="8" t="str">
        <f t="shared" si="11"/>
        <v>Quarter!r37c40</v>
      </c>
      <c r="BD37" s="8" t="str">
        <f t="shared" si="11"/>
        <v>Quarter!r37c41</v>
      </c>
      <c r="BE37" s="8" t="str">
        <f t="shared" si="13"/>
        <v>Quarter!r37c42</v>
      </c>
      <c r="BF37" s="8" t="str">
        <f t="shared" si="13"/>
        <v>Quarter!r37c43</v>
      </c>
      <c r="BG37" s="8" t="str">
        <f t="shared" si="13"/>
        <v>Quarter!r37c44</v>
      </c>
      <c r="BH37" s="8" t="str">
        <f t="shared" si="13"/>
        <v>Quarter!r37c45</v>
      </c>
      <c r="BI37" s="8" t="str">
        <f t="shared" si="13"/>
        <v>Quarter!r37c46</v>
      </c>
      <c r="BJ37" s="8" t="str">
        <f t="shared" si="13"/>
        <v>Quarter!r37c47</v>
      </c>
      <c r="BK37" s="8" t="str">
        <f t="shared" si="13"/>
        <v>Quarter!r37c48</v>
      </c>
    </row>
    <row r="38" spans="2:63" ht="13" thickTop="1" x14ac:dyDescent="0.25"/>
    <row r="39" spans="2:63" ht="13" x14ac:dyDescent="0.3">
      <c r="B39" s="2" t="s">
        <v>28</v>
      </c>
      <c r="C39" s="8">
        <v>39</v>
      </c>
      <c r="D39" s="8" t="str">
        <f t="shared" si="14"/>
        <v>Annual!r39c2</v>
      </c>
      <c r="E39" s="8" t="str">
        <f t="shared" si="14"/>
        <v>Annual!r39c3</v>
      </c>
      <c r="F39" s="8" t="str">
        <f t="shared" si="14"/>
        <v>Annual!r39c4</v>
      </c>
      <c r="G39" s="8" t="str">
        <f t="shared" si="14"/>
        <v>Annual!r39c5</v>
      </c>
      <c r="H39" s="8" t="str">
        <f t="shared" si="14"/>
        <v>Annual!r39c6</v>
      </c>
      <c r="I39" s="8" t="str">
        <f t="shared" si="14"/>
        <v>Annual!r39c7</v>
      </c>
      <c r="J39" s="8" t="str">
        <f t="shared" si="14"/>
        <v>Annual!r39c8</v>
      </c>
      <c r="K39" s="8" t="str">
        <f t="shared" si="14"/>
        <v>Annual!r39c9</v>
      </c>
      <c r="L39" s="8" t="str">
        <f t="shared" si="14"/>
        <v>Annual!r39c10</v>
      </c>
      <c r="M39" s="8" t="str">
        <f t="shared" si="14"/>
        <v>Annual!r39c11</v>
      </c>
      <c r="N39" s="8" t="str">
        <f t="shared" si="14"/>
        <v>Annual!r39c12</v>
      </c>
      <c r="O39" s="8" t="str">
        <f t="shared" si="14"/>
        <v>Annual!r39c13</v>
      </c>
      <c r="P39" s="8">
        <v>39</v>
      </c>
      <c r="Q39" s="8" t="str">
        <f t="shared" si="15"/>
        <v>Quarter!r39c2</v>
      </c>
      <c r="R39" s="8" t="str">
        <f t="shared" si="15"/>
        <v>Quarter!r39c3</v>
      </c>
      <c r="S39" s="8" t="str">
        <f t="shared" si="15"/>
        <v>Quarter!r39c4</v>
      </c>
      <c r="T39" s="8" t="str">
        <f t="shared" si="15"/>
        <v>Quarter!r39c5</v>
      </c>
      <c r="U39" s="8" t="str">
        <f t="shared" si="15"/>
        <v>Quarter!r39c6</v>
      </c>
      <c r="V39" s="8" t="str">
        <f t="shared" si="15"/>
        <v>Quarter!r39c7</v>
      </c>
      <c r="W39" s="8" t="str">
        <f t="shared" si="15"/>
        <v>Quarter!r39c8</v>
      </c>
      <c r="X39" s="8" t="str">
        <f t="shared" si="15"/>
        <v>Quarter!r39c9</v>
      </c>
      <c r="Y39" s="8" t="str">
        <f t="shared" si="15"/>
        <v>Quarter!r39c10</v>
      </c>
      <c r="Z39" s="8" t="str">
        <f t="shared" si="15"/>
        <v>Quarter!r39c11</v>
      </c>
      <c r="AA39" s="8" t="str">
        <f t="shared" si="15"/>
        <v>Quarter!r39c12</v>
      </c>
      <c r="AB39" s="8" t="str">
        <f t="shared" si="15"/>
        <v>Quarter!r39c13</v>
      </c>
      <c r="AC39" s="8" t="str">
        <f t="shared" si="15"/>
        <v>Quarter!r39c14</v>
      </c>
      <c r="AD39" s="8" t="str">
        <f t="shared" si="15"/>
        <v>Quarter!r39c15</v>
      </c>
      <c r="AE39" s="8" t="str">
        <f t="shared" si="15"/>
        <v>Quarter!r39c16</v>
      </c>
      <c r="AF39" s="8" t="str">
        <f t="shared" si="15"/>
        <v>Quarter!r39c17</v>
      </c>
      <c r="AG39" s="8" t="str">
        <f t="shared" si="15"/>
        <v>Quarter!r39c18</v>
      </c>
      <c r="AH39" s="8" t="str">
        <f t="shared" si="15"/>
        <v>Quarter!r39c19</v>
      </c>
      <c r="AI39" s="8" t="str">
        <f t="shared" si="15"/>
        <v>Quarter!r39c20</v>
      </c>
      <c r="AJ39" s="8" t="str">
        <f t="shared" si="15"/>
        <v>Quarter!r39c21</v>
      </c>
      <c r="AK39" s="8" t="str">
        <f t="shared" si="15"/>
        <v>Quarter!r39c22</v>
      </c>
      <c r="AL39" s="8" t="str">
        <f t="shared" si="15"/>
        <v>Quarter!r39c23</v>
      </c>
      <c r="AM39" s="8" t="str">
        <f t="shared" ref="AM39:AV50" si="16">$R$3&amp;"r"&amp;$P39&amp;"c"&amp;AM$4</f>
        <v>Quarter!r39c24</v>
      </c>
      <c r="AN39" s="8" t="str">
        <f t="shared" si="16"/>
        <v>Quarter!r39c25</v>
      </c>
      <c r="AO39" s="8" t="str">
        <f t="shared" si="16"/>
        <v>Quarter!r39c26</v>
      </c>
      <c r="AP39" s="8" t="str">
        <f t="shared" si="16"/>
        <v>Quarter!r39c27</v>
      </c>
      <c r="AQ39" s="8" t="str">
        <f t="shared" si="16"/>
        <v>Quarter!r39c28</v>
      </c>
      <c r="AR39" s="8" t="str">
        <f t="shared" si="16"/>
        <v>Quarter!r39c29</v>
      </c>
      <c r="AS39" s="8" t="str">
        <f t="shared" si="16"/>
        <v>Quarter!r39c30</v>
      </c>
      <c r="AT39" s="8" t="str">
        <f t="shared" si="16"/>
        <v>Quarter!r39c31</v>
      </c>
      <c r="AU39" s="8" t="str">
        <f t="shared" si="16"/>
        <v>Quarter!r39c32</v>
      </c>
      <c r="AV39" s="8" t="str">
        <f t="shared" si="16"/>
        <v>Quarter!r39c33</v>
      </c>
      <c r="AW39" s="8" t="str">
        <f t="shared" ref="AW39:BD50" si="17">$R$3&amp;"r"&amp;$P39&amp;"c"&amp;AW$4</f>
        <v>Quarter!r39c34</v>
      </c>
      <c r="AX39" s="8" t="str">
        <f t="shared" si="17"/>
        <v>Quarter!r39c35</v>
      </c>
      <c r="AY39" s="8" t="str">
        <f t="shared" si="17"/>
        <v>Quarter!r39c36</v>
      </c>
      <c r="AZ39" s="8" t="str">
        <f t="shared" si="17"/>
        <v>Quarter!r39c37</v>
      </c>
      <c r="BA39" s="8" t="str">
        <f t="shared" si="17"/>
        <v>Quarter!r39c38</v>
      </c>
      <c r="BB39" s="8" t="str">
        <f t="shared" si="17"/>
        <v>Quarter!r39c39</v>
      </c>
      <c r="BC39" s="8" t="str">
        <f t="shared" si="17"/>
        <v>Quarter!r39c40</v>
      </c>
      <c r="BD39" s="8" t="str">
        <f t="shared" si="17"/>
        <v>Quarter!r39c41</v>
      </c>
      <c r="BE39" s="8" t="str">
        <f t="shared" si="13"/>
        <v>Quarter!r39c42</v>
      </c>
      <c r="BF39" s="8" t="str">
        <f t="shared" si="13"/>
        <v>Quarter!r39c43</v>
      </c>
      <c r="BG39" s="8" t="str">
        <f t="shared" si="13"/>
        <v>Quarter!r39c44</v>
      </c>
      <c r="BH39" s="8" t="str">
        <f t="shared" si="13"/>
        <v>Quarter!r39c45</v>
      </c>
      <c r="BI39" s="8" t="str">
        <f t="shared" si="13"/>
        <v>Quarter!r39c46</v>
      </c>
      <c r="BJ39" s="8" t="str">
        <f t="shared" si="13"/>
        <v>Quarter!r39c47</v>
      </c>
      <c r="BK39" s="8" t="str">
        <f t="shared" si="13"/>
        <v>Quarter!r39c48</v>
      </c>
    </row>
    <row r="40" spans="2:63" x14ac:dyDescent="0.25">
      <c r="B40" s="18" t="s">
        <v>4</v>
      </c>
      <c r="C40" s="8">
        <v>40</v>
      </c>
      <c r="D40" s="8" t="str">
        <f t="shared" si="14"/>
        <v>Annual!r40c2</v>
      </c>
      <c r="E40" s="8" t="str">
        <f t="shared" si="14"/>
        <v>Annual!r40c3</v>
      </c>
      <c r="F40" s="8" t="str">
        <f t="shared" si="14"/>
        <v>Annual!r40c4</v>
      </c>
      <c r="G40" s="8" t="str">
        <f t="shared" si="14"/>
        <v>Annual!r40c5</v>
      </c>
      <c r="H40" s="8" t="str">
        <f t="shared" si="14"/>
        <v>Annual!r40c6</v>
      </c>
      <c r="I40" s="8" t="str">
        <f t="shared" si="14"/>
        <v>Annual!r40c7</v>
      </c>
      <c r="J40" s="8" t="str">
        <f t="shared" si="14"/>
        <v>Annual!r40c8</v>
      </c>
      <c r="K40" s="8" t="str">
        <f t="shared" si="14"/>
        <v>Annual!r40c9</v>
      </c>
      <c r="L40" s="8" t="str">
        <f t="shared" si="14"/>
        <v>Annual!r40c10</v>
      </c>
      <c r="M40" s="8" t="str">
        <f t="shared" si="14"/>
        <v>Annual!r40c11</v>
      </c>
      <c r="N40" s="8" t="str">
        <f t="shared" si="14"/>
        <v>Annual!r40c12</v>
      </c>
      <c r="O40" s="8" t="str">
        <f t="shared" si="14"/>
        <v>Annual!r40c13</v>
      </c>
      <c r="P40" s="8">
        <v>40</v>
      </c>
      <c r="Q40" s="8" t="str">
        <f t="shared" si="15"/>
        <v>Quarter!r40c2</v>
      </c>
      <c r="R40" s="8" t="str">
        <f t="shared" si="15"/>
        <v>Quarter!r40c3</v>
      </c>
      <c r="S40" s="8" t="str">
        <f t="shared" si="15"/>
        <v>Quarter!r40c4</v>
      </c>
      <c r="T40" s="8" t="str">
        <f t="shared" si="15"/>
        <v>Quarter!r40c5</v>
      </c>
      <c r="U40" s="8" t="str">
        <f t="shared" si="15"/>
        <v>Quarter!r40c6</v>
      </c>
      <c r="V40" s="8" t="str">
        <f t="shared" si="15"/>
        <v>Quarter!r40c7</v>
      </c>
      <c r="W40" s="8" t="str">
        <f t="shared" si="15"/>
        <v>Quarter!r40c8</v>
      </c>
      <c r="X40" s="8" t="str">
        <f t="shared" si="15"/>
        <v>Quarter!r40c9</v>
      </c>
      <c r="Y40" s="8" t="str">
        <f t="shared" si="15"/>
        <v>Quarter!r40c10</v>
      </c>
      <c r="Z40" s="8" t="str">
        <f t="shared" si="15"/>
        <v>Quarter!r40c11</v>
      </c>
      <c r="AA40" s="8" t="str">
        <f t="shared" si="15"/>
        <v>Quarter!r40c12</v>
      </c>
      <c r="AB40" s="8" t="str">
        <f t="shared" si="15"/>
        <v>Quarter!r40c13</v>
      </c>
      <c r="AC40" s="8" t="str">
        <f t="shared" si="15"/>
        <v>Quarter!r40c14</v>
      </c>
      <c r="AD40" s="8" t="str">
        <f t="shared" si="15"/>
        <v>Quarter!r40c15</v>
      </c>
      <c r="AE40" s="8" t="str">
        <f t="shared" si="15"/>
        <v>Quarter!r40c16</v>
      </c>
      <c r="AF40" s="8" t="str">
        <f t="shared" si="15"/>
        <v>Quarter!r40c17</v>
      </c>
      <c r="AG40" s="8" t="str">
        <f t="shared" si="15"/>
        <v>Quarter!r40c18</v>
      </c>
      <c r="AH40" s="8" t="str">
        <f t="shared" si="15"/>
        <v>Quarter!r40c19</v>
      </c>
      <c r="AI40" s="8" t="str">
        <f t="shared" si="15"/>
        <v>Quarter!r40c20</v>
      </c>
      <c r="AJ40" s="8" t="str">
        <f t="shared" si="15"/>
        <v>Quarter!r40c21</v>
      </c>
      <c r="AK40" s="8" t="str">
        <f t="shared" si="15"/>
        <v>Quarter!r40c22</v>
      </c>
      <c r="AL40" s="8" t="str">
        <f t="shared" si="15"/>
        <v>Quarter!r40c23</v>
      </c>
      <c r="AM40" s="8" t="str">
        <f t="shared" si="16"/>
        <v>Quarter!r40c24</v>
      </c>
      <c r="AN40" s="8" t="str">
        <f t="shared" si="16"/>
        <v>Quarter!r40c25</v>
      </c>
      <c r="AO40" s="8" t="str">
        <f t="shared" si="16"/>
        <v>Quarter!r40c26</v>
      </c>
      <c r="AP40" s="8" t="str">
        <f t="shared" si="16"/>
        <v>Quarter!r40c27</v>
      </c>
      <c r="AQ40" s="8" t="str">
        <f t="shared" si="16"/>
        <v>Quarter!r40c28</v>
      </c>
      <c r="AR40" s="8" t="str">
        <f t="shared" si="16"/>
        <v>Quarter!r40c29</v>
      </c>
      <c r="AS40" s="8" t="str">
        <f t="shared" si="16"/>
        <v>Quarter!r40c30</v>
      </c>
      <c r="AT40" s="8" t="str">
        <f t="shared" si="16"/>
        <v>Quarter!r40c31</v>
      </c>
      <c r="AU40" s="8" t="str">
        <f t="shared" si="16"/>
        <v>Quarter!r40c32</v>
      </c>
      <c r="AV40" s="8" t="str">
        <f t="shared" si="16"/>
        <v>Quarter!r40c33</v>
      </c>
      <c r="AW40" s="8" t="str">
        <f t="shared" si="17"/>
        <v>Quarter!r40c34</v>
      </c>
      <c r="AX40" s="8" t="str">
        <f t="shared" si="17"/>
        <v>Quarter!r40c35</v>
      </c>
      <c r="AY40" s="8" t="str">
        <f t="shared" si="17"/>
        <v>Quarter!r40c36</v>
      </c>
      <c r="AZ40" s="8" t="str">
        <f t="shared" si="17"/>
        <v>Quarter!r40c37</v>
      </c>
      <c r="BA40" s="8" t="str">
        <f t="shared" si="17"/>
        <v>Quarter!r40c38</v>
      </c>
      <c r="BB40" s="8" t="str">
        <f t="shared" si="17"/>
        <v>Quarter!r40c39</v>
      </c>
      <c r="BC40" s="8" t="str">
        <f t="shared" si="17"/>
        <v>Quarter!r40c40</v>
      </c>
      <c r="BD40" s="8" t="str">
        <f t="shared" si="17"/>
        <v>Quarter!r40c41</v>
      </c>
      <c r="BE40" s="8" t="str">
        <f t="shared" si="13"/>
        <v>Quarter!r40c42</v>
      </c>
      <c r="BF40" s="8" t="str">
        <f t="shared" si="13"/>
        <v>Quarter!r40c43</v>
      </c>
      <c r="BG40" s="8" t="str">
        <f t="shared" si="13"/>
        <v>Quarter!r40c44</v>
      </c>
      <c r="BH40" s="8" t="str">
        <f t="shared" si="13"/>
        <v>Quarter!r40c45</v>
      </c>
      <c r="BI40" s="8" t="str">
        <f t="shared" si="13"/>
        <v>Quarter!r40c46</v>
      </c>
      <c r="BJ40" s="8" t="str">
        <f t="shared" si="13"/>
        <v>Quarter!r40c47</v>
      </c>
      <c r="BK40" s="8" t="str">
        <f t="shared" si="13"/>
        <v>Quarter!r40c48</v>
      </c>
    </row>
    <row r="41" spans="2:63" x14ac:dyDescent="0.25">
      <c r="B41" s="18" t="s">
        <v>23</v>
      </c>
      <c r="C41" s="8">
        <v>41</v>
      </c>
      <c r="D41" s="8" t="str">
        <f t="shared" si="14"/>
        <v>Annual!r41c2</v>
      </c>
      <c r="E41" s="8" t="str">
        <f t="shared" si="14"/>
        <v>Annual!r41c3</v>
      </c>
      <c r="F41" s="8" t="str">
        <f t="shared" si="14"/>
        <v>Annual!r41c4</v>
      </c>
      <c r="G41" s="8" t="str">
        <f t="shared" si="14"/>
        <v>Annual!r41c5</v>
      </c>
      <c r="H41" s="8" t="str">
        <f t="shared" si="14"/>
        <v>Annual!r41c6</v>
      </c>
      <c r="I41" s="8" t="str">
        <f t="shared" si="14"/>
        <v>Annual!r41c7</v>
      </c>
      <c r="J41" s="8" t="str">
        <f t="shared" si="14"/>
        <v>Annual!r41c8</v>
      </c>
      <c r="K41" s="8" t="str">
        <f t="shared" si="14"/>
        <v>Annual!r41c9</v>
      </c>
      <c r="L41" s="8" t="str">
        <f t="shared" si="14"/>
        <v>Annual!r41c10</v>
      </c>
      <c r="M41" s="8" t="str">
        <f t="shared" si="14"/>
        <v>Annual!r41c11</v>
      </c>
      <c r="N41" s="8" t="str">
        <f t="shared" si="14"/>
        <v>Annual!r41c12</v>
      </c>
      <c r="O41" s="8" t="str">
        <f t="shared" si="14"/>
        <v>Annual!r41c13</v>
      </c>
      <c r="P41" s="8">
        <v>41</v>
      </c>
      <c r="Q41" s="8" t="str">
        <f t="shared" si="15"/>
        <v>Quarter!r41c2</v>
      </c>
      <c r="R41" s="8" t="str">
        <f t="shared" si="15"/>
        <v>Quarter!r41c3</v>
      </c>
      <c r="S41" s="8" t="str">
        <f t="shared" si="15"/>
        <v>Quarter!r41c4</v>
      </c>
      <c r="T41" s="8" t="str">
        <f t="shared" si="15"/>
        <v>Quarter!r41c5</v>
      </c>
      <c r="U41" s="8" t="str">
        <f t="shared" si="15"/>
        <v>Quarter!r41c6</v>
      </c>
      <c r="V41" s="8" t="str">
        <f t="shared" si="15"/>
        <v>Quarter!r41c7</v>
      </c>
      <c r="W41" s="8" t="str">
        <f t="shared" si="15"/>
        <v>Quarter!r41c8</v>
      </c>
      <c r="X41" s="8" t="str">
        <f t="shared" si="15"/>
        <v>Quarter!r41c9</v>
      </c>
      <c r="Y41" s="8" t="str">
        <f t="shared" si="15"/>
        <v>Quarter!r41c10</v>
      </c>
      <c r="Z41" s="8" t="str">
        <f t="shared" si="15"/>
        <v>Quarter!r41c11</v>
      </c>
      <c r="AA41" s="8" t="str">
        <f t="shared" si="15"/>
        <v>Quarter!r41c12</v>
      </c>
      <c r="AB41" s="8" t="str">
        <f t="shared" si="15"/>
        <v>Quarter!r41c13</v>
      </c>
      <c r="AC41" s="8" t="str">
        <f t="shared" si="15"/>
        <v>Quarter!r41c14</v>
      </c>
      <c r="AD41" s="8" t="str">
        <f t="shared" si="15"/>
        <v>Quarter!r41c15</v>
      </c>
      <c r="AE41" s="8" t="str">
        <f t="shared" si="15"/>
        <v>Quarter!r41c16</v>
      </c>
      <c r="AF41" s="8" t="str">
        <f t="shared" si="15"/>
        <v>Quarter!r41c17</v>
      </c>
      <c r="AG41" s="8" t="str">
        <f t="shared" si="15"/>
        <v>Quarter!r41c18</v>
      </c>
      <c r="AH41" s="8" t="str">
        <f t="shared" si="15"/>
        <v>Quarter!r41c19</v>
      </c>
      <c r="AI41" s="8" t="str">
        <f t="shared" si="15"/>
        <v>Quarter!r41c20</v>
      </c>
      <c r="AJ41" s="8" t="str">
        <f t="shared" si="15"/>
        <v>Quarter!r41c21</v>
      </c>
      <c r="AK41" s="8" t="str">
        <f t="shared" si="15"/>
        <v>Quarter!r41c22</v>
      </c>
      <c r="AL41" s="8" t="str">
        <f t="shared" si="15"/>
        <v>Quarter!r41c23</v>
      </c>
      <c r="AM41" s="8" t="str">
        <f t="shared" si="16"/>
        <v>Quarter!r41c24</v>
      </c>
      <c r="AN41" s="8" t="str">
        <f t="shared" si="16"/>
        <v>Quarter!r41c25</v>
      </c>
      <c r="AO41" s="8" t="str">
        <f t="shared" si="16"/>
        <v>Quarter!r41c26</v>
      </c>
      <c r="AP41" s="8" t="str">
        <f t="shared" si="16"/>
        <v>Quarter!r41c27</v>
      </c>
      <c r="AQ41" s="8" t="str">
        <f t="shared" si="16"/>
        <v>Quarter!r41c28</v>
      </c>
      <c r="AR41" s="8" t="str">
        <f t="shared" si="16"/>
        <v>Quarter!r41c29</v>
      </c>
      <c r="AS41" s="8" t="str">
        <f t="shared" si="16"/>
        <v>Quarter!r41c30</v>
      </c>
      <c r="AT41" s="8" t="str">
        <f t="shared" si="16"/>
        <v>Quarter!r41c31</v>
      </c>
      <c r="AU41" s="8" t="str">
        <f t="shared" si="16"/>
        <v>Quarter!r41c32</v>
      </c>
      <c r="AV41" s="8" t="str">
        <f t="shared" si="16"/>
        <v>Quarter!r41c33</v>
      </c>
      <c r="AW41" s="8" t="str">
        <f t="shared" si="17"/>
        <v>Quarter!r41c34</v>
      </c>
      <c r="AX41" s="8" t="str">
        <f t="shared" si="17"/>
        <v>Quarter!r41c35</v>
      </c>
      <c r="AY41" s="8" t="str">
        <f t="shared" si="17"/>
        <v>Quarter!r41c36</v>
      </c>
      <c r="AZ41" s="8" t="str">
        <f t="shared" si="17"/>
        <v>Quarter!r41c37</v>
      </c>
      <c r="BA41" s="8" t="str">
        <f t="shared" si="17"/>
        <v>Quarter!r41c38</v>
      </c>
      <c r="BB41" s="8" t="str">
        <f t="shared" si="17"/>
        <v>Quarter!r41c39</v>
      </c>
      <c r="BC41" s="8" t="str">
        <f t="shared" si="17"/>
        <v>Quarter!r41c40</v>
      </c>
      <c r="BD41" s="8" t="str">
        <f t="shared" si="17"/>
        <v>Quarter!r41c41</v>
      </c>
      <c r="BE41" s="8" t="str">
        <f t="shared" si="13"/>
        <v>Quarter!r41c42</v>
      </c>
      <c r="BF41" s="8" t="str">
        <f t="shared" si="13"/>
        <v>Quarter!r41c43</v>
      </c>
      <c r="BG41" s="8" t="str">
        <f t="shared" si="13"/>
        <v>Quarter!r41c44</v>
      </c>
      <c r="BH41" s="8" t="str">
        <f t="shared" si="13"/>
        <v>Quarter!r41c45</v>
      </c>
      <c r="BI41" s="8" t="str">
        <f t="shared" si="13"/>
        <v>Quarter!r41c46</v>
      </c>
      <c r="BJ41" s="8" t="str">
        <f t="shared" si="13"/>
        <v>Quarter!r41c47</v>
      </c>
      <c r="BK41" s="8" t="str">
        <f t="shared" si="13"/>
        <v>Quarter!r41c48</v>
      </c>
    </row>
    <row r="42" spans="2:63" x14ac:dyDescent="0.25">
      <c r="B42" s="18" t="s">
        <v>6</v>
      </c>
      <c r="C42" s="8">
        <v>42</v>
      </c>
      <c r="D42" s="8" t="str">
        <f t="shared" si="14"/>
        <v>Annual!r42c2</v>
      </c>
      <c r="E42" s="8" t="str">
        <f t="shared" si="14"/>
        <v>Annual!r42c3</v>
      </c>
      <c r="F42" s="8" t="str">
        <f t="shared" si="14"/>
        <v>Annual!r42c4</v>
      </c>
      <c r="G42" s="8" t="str">
        <f t="shared" si="14"/>
        <v>Annual!r42c5</v>
      </c>
      <c r="H42" s="8" t="str">
        <f t="shared" si="14"/>
        <v>Annual!r42c6</v>
      </c>
      <c r="I42" s="8" t="str">
        <f t="shared" si="14"/>
        <v>Annual!r42c7</v>
      </c>
      <c r="J42" s="8" t="str">
        <f t="shared" si="14"/>
        <v>Annual!r42c8</v>
      </c>
      <c r="K42" s="8" t="str">
        <f t="shared" si="14"/>
        <v>Annual!r42c9</v>
      </c>
      <c r="L42" s="8" t="str">
        <f t="shared" si="14"/>
        <v>Annual!r42c10</v>
      </c>
      <c r="M42" s="8" t="str">
        <f t="shared" si="14"/>
        <v>Annual!r42c11</v>
      </c>
      <c r="N42" s="8" t="str">
        <f t="shared" si="14"/>
        <v>Annual!r42c12</v>
      </c>
      <c r="O42" s="8" t="str">
        <f t="shared" si="14"/>
        <v>Annual!r42c13</v>
      </c>
      <c r="P42" s="8">
        <v>42</v>
      </c>
      <c r="Q42" s="8" t="str">
        <f t="shared" si="15"/>
        <v>Quarter!r42c2</v>
      </c>
      <c r="R42" s="8" t="str">
        <f t="shared" si="15"/>
        <v>Quarter!r42c3</v>
      </c>
      <c r="S42" s="8" t="str">
        <f t="shared" si="15"/>
        <v>Quarter!r42c4</v>
      </c>
      <c r="T42" s="8" t="str">
        <f t="shared" si="15"/>
        <v>Quarter!r42c5</v>
      </c>
      <c r="U42" s="8" t="str">
        <f t="shared" si="15"/>
        <v>Quarter!r42c6</v>
      </c>
      <c r="V42" s="8" t="str">
        <f t="shared" si="15"/>
        <v>Quarter!r42c7</v>
      </c>
      <c r="W42" s="8" t="str">
        <f t="shared" si="15"/>
        <v>Quarter!r42c8</v>
      </c>
      <c r="X42" s="8" t="str">
        <f t="shared" si="15"/>
        <v>Quarter!r42c9</v>
      </c>
      <c r="Y42" s="8" t="str">
        <f t="shared" si="15"/>
        <v>Quarter!r42c10</v>
      </c>
      <c r="Z42" s="8" t="str">
        <f t="shared" si="15"/>
        <v>Quarter!r42c11</v>
      </c>
      <c r="AA42" s="8" t="str">
        <f t="shared" si="15"/>
        <v>Quarter!r42c12</v>
      </c>
      <c r="AB42" s="8" t="str">
        <f t="shared" si="15"/>
        <v>Quarter!r42c13</v>
      </c>
      <c r="AC42" s="8" t="str">
        <f t="shared" si="15"/>
        <v>Quarter!r42c14</v>
      </c>
      <c r="AD42" s="8" t="str">
        <f t="shared" si="15"/>
        <v>Quarter!r42c15</v>
      </c>
      <c r="AE42" s="8" t="str">
        <f t="shared" si="15"/>
        <v>Quarter!r42c16</v>
      </c>
      <c r="AF42" s="8" t="str">
        <f t="shared" si="15"/>
        <v>Quarter!r42c17</v>
      </c>
      <c r="AG42" s="8" t="str">
        <f t="shared" si="15"/>
        <v>Quarter!r42c18</v>
      </c>
      <c r="AH42" s="8" t="str">
        <f t="shared" si="15"/>
        <v>Quarter!r42c19</v>
      </c>
      <c r="AI42" s="8" t="str">
        <f t="shared" si="15"/>
        <v>Quarter!r42c20</v>
      </c>
      <c r="AJ42" s="8" t="str">
        <f t="shared" si="15"/>
        <v>Quarter!r42c21</v>
      </c>
      <c r="AK42" s="8" t="str">
        <f t="shared" si="15"/>
        <v>Quarter!r42c22</v>
      </c>
      <c r="AL42" s="8" t="str">
        <f t="shared" si="15"/>
        <v>Quarter!r42c23</v>
      </c>
      <c r="AM42" s="8" t="str">
        <f t="shared" si="16"/>
        <v>Quarter!r42c24</v>
      </c>
      <c r="AN42" s="8" t="str">
        <f t="shared" si="16"/>
        <v>Quarter!r42c25</v>
      </c>
      <c r="AO42" s="8" t="str">
        <f t="shared" si="16"/>
        <v>Quarter!r42c26</v>
      </c>
      <c r="AP42" s="8" t="str">
        <f t="shared" si="16"/>
        <v>Quarter!r42c27</v>
      </c>
      <c r="AQ42" s="8" t="str">
        <f t="shared" si="16"/>
        <v>Quarter!r42c28</v>
      </c>
      <c r="AR42" s="8" t="str">
        <f t="shared" si="16"/>
        <v>Quarter!r42c29</v>
      </c>
      <c r="AS42" s="8" t="str">
        <f t="shared" si="16"/>
        <v>Quarter!r42c30</v>
      </c>
      <c r="AT42" s="8" t="str">
        <f t="shared" si="16"/>
        <v>Quarter!r42c31</v>
      </c>
      <c r="AU42" s="8" t="str">
        <f t="shared" si="16"/>
        <v>Quarter!r42c32</v>
      </c>
      <c r="AV42" s="8" t="str">
        <f t="shared" si="16"/>
        <v>Quarter!r42c33</v>
      </c>
      <c r="AW42" s="8" t="str">
        <f t="shared" si="17"/>
        <v>Quarter!r42c34</v>
      </c>
      <c r="AX42" s="8" t="str">
        <f t="shared" si="17"/>
        <v>Quarter!r42c35</v>
      </c>
      <c r="AY42" s="8" t="str">
        <f t="shared" si="17"/>
        <v>Quarter!r42c36</v>
      </c>
      <c r="AZ42" s="8" t="str">
        <f t="shared" si="17"/>
        <v>Quarter!r42c37</v>
      </c>
      <c r="BA42" s="8" t="str">
        <f t="shared" si="17"/>
        <v>Quarter!r42c38</v>
      </c>
      <c r="BB42" s="8" t="str">
        <f t="shared" si="17"/>
        <v>Quarter!r42c39</v>
      </c>
      <c r="BC42" s="8" t="str">
        <f t="shared" si="17"/>
        <v>Quarter!r42c40</v>
      </c>
      <c r="BD42" s="8" t="str">
        <f t="shared" si="17"/>
        <v>Quarter!r42c41</v>
      </c>
      <c r="BE42" s="8" t="str">
        <f t="shared" si="13"/>
        <v>Quarter!r42c42</v>
      </c>
      <c r="BF42" s="8" t="str">
        <f t="shared" si="13"/>
        <v>Quarter!r42c43</v>
      </c>
      <c r="BG42" s="8" t="str">
        <f t="shared" si="13"/>
        <v>Quarter!r42c44</v>
      </c>
      <c r="BH42" s="8" t="str">
        <f t="shared" si="13"/>
        <v>Quarter!r42c45</v>
      </c>
      <c r="BI42" s="8" t="str">
        <f t="shared" si="13"/>
        <v>Quarter!r42c46</v>
      </c>
      <c r="BJ42" s="8" t="str">
        <f t="shared" si="13"/>
        <v>Quarter!r42c47</v>
      </c>
      <c r="BK42" s="8" t="str">
        <f t="shared" si="13"/>
        <v>Quarter!r42c48</v>
      </c>
    </row>
    <row r="43" spans="2:63" x14ac:dyDescent="0.25">
      <c r="B43" s="18" t="s">
        <v>27</v>
      </c>
      <c r="C43" s="8">
        <v>43</v>
      </c>
      <c r="D43" s="8" t="str">
        <f t="shared" si="14"/>
        <v>Annual!r43c2</v>
      </c>
      <c r="E43" s="8" t="str">
        <f t="shared" si="14"/>
        <v>Annual!r43c3</v>
      </c>
      <c r="F43" s="8" t="str">
        <f t="shared" si="14"/>
        <v>Annual!r43c4</v>
      </c>
      <c r="G43" s="8" t="str">
        <f t="shared" si="14"/>
        <v>Annual!r43c5</v>
      </c>
      <c r="H43" s="8" t="str">
        <f t="shared" si="14"/>
        <v>Annual!r43c6</v>
      </c>
      <c r="I43" s="8" t="str">
        <f t="shared" si="14"/>
        <v>Annual!r43c7</v>
      </c>
      <c r="J43" s="8" t="str">
        <f t="shared" si="14"/>
        <v>Annual!r43c8</v>
      </c>
      <c r="K43" s="8" t="str">
        <f t="shared" si="14"/>
        <v>Annual!r43c9</v>
      </c>
      <c r="L43" s="8" t="str">
        <f t="shared" si="14"/>
        <v>Annual!r43c10</v>
      </c>
      <c r="M43" s="8" t="str">
        <f t="shared" si="14"/>
        <v>Annual!r43c11</v>
      </c>
      <c r="N43" s="8" t="str">
        <f t="shared" si="14"/>
        <v>Annual!r43c12</v>
      </c>
      <c r="O43" s="8" t="str">
        <f t="shared" si="14"/>
        <v>Annual!r43c13</v>
      </c>
      <c r="P43" s="8">
        <v>43</v>
      </c>
      <c r="Q43" s="8" t="str">
        <f t="shared" si="15"/>
        <v>Quarter!r43c2</v>
      </c>
      <c r="R43" s="8" t="str">
        <f t="shared" si="15"/>
        <v>Quarter!r43c3</v>
      </c>
      <c r="S43" s="8" t="str">
        <f t="shared" si="15"/>
        <v>Quarter!r43c4</v>
      </c>
      <c r="T43" s="8" t="str">
        <f t="shared" si="15"/>
        <v>Quarter!r43c5</v>
      </c>
      <c r="U43" s="8" t="str">
        <f t="shared" si="15"/>
        <v>Quarter!r43c6</v>
      </c>
      <c r="V43" s="8" t="str">
        <f t="shared" si="15"/>
        <v>Quarter!r43c7</v>
      </c>
      <c r="W43" s="8" t="str">
        <f t="shared" si="15"/>
        <v>Quarter!r43c8</v>
      </c>
      <c r="X43" s="8" t="str">
        <f t="shared" si="15"/>
        <v>Quarter!r43c9</v>
      </c>
      <c r="Y43" s="8" t="str">
        <f t="shared" si="15"/>
        <v>Quarter!r43c10</v>
      </c>
      <c r="Z43" s="8" t="str">
        <f t="shared" si="15"/>
        <v>Quarter!r43c11</v>
      </c>
      <c r="AA43" s="8" t="str">
        <f t="shared" si="15"/>
        <v>Quarter!r43c12</v>
      </c>
      <c r="AB43" s="8" t="str">
        <f t="shared" si="15"/>
        <v>Quarter!r43c13</v>
      </c>
      <c r="AC43" s="8" t="str">
        <f t="shared" si="15"/>
        <v>Quarter!r43c14</v>
      </c>
      <c r="AD43" s="8" t="str">
        <f t="shared" si="15"/>
        <v>Quarter!r43c15</v>
      </c>
      <c r="AE43" s="8" t="str">
        <f t="shared" si="15"/>
        <v>Quarter!r43c16</v>
      </c>
      <c r="AF43" s="8" t="str">
        <f t="shared" si="15"/>
        <v>Quarter!r43c17</v>
      </c>
      <c r="AG43" s="8" t="str">
        <f t="shared" si="15"/>
        <v>Quarter!r43c18</v>
      </c>
      <c r="AH43" s="8" t="str">
        <f t="shared" si="15"/>
        <v>Quarter!r43c19</v>
      </c>
      <c r="AI43" s="8" t="str">
        <f t="shared" si="15"/>
        <v>Quarter!r43c20</v>
      </c>
      <c r="AJ43" s="8" t="str">
        <f t="shared" si="15"/>
        <v>Quarter!r43c21</v>
      </c>
      <c r="AK43" s="8" t="str">
        <f t="shared" si="15"/>
        <v>Quarter!r43c22</v>
      </c>
      <c r="AL43" s="8" t="str">
        <f t="shared" si="15"/>
        <v>Quarter!r43c23</v>
      </c>
      <c r="AM43" s="8" t="str">
        <f t="shared" si="16"/>
        <v>Quarter!r43c24</v>
      </c>
      <c r="AN43" s="8" t="str">
        <f t="shared" si="16"/>
        <v>Quarter!r43c25</v>
      </c>
      <c r="AO43" s="8" t="str">
        <f t="shared" si="16"/>
        <v>Quarter!r43c26</v>
      </c>
      <c r="AP43" s="8" t="str">
        <f t="shared" si="16"/>
        <v>Quarter!r43c27</v>
      </c>
      <c r="AQ43" s="8" t="str">
        <f t="shared" si="16"/>
        <v>Quarter!r43c28</v>
      </c>
      <c r="AR43" s="8" t="str">
        <f t="shared" si="16"/>
        <v>Quarter!r43c29</v>
      </c>
      <c r="AS43" s="8" t="str">
        <f t="shared" si="16"/>
        <v>Quarter!r43c30</v>
      </c>
      <c r="AT43" s="8" t="str">
        <f t="shared" si="16"/>
        <v>Quarter!r43c31</v>
      </c>
      <c r="AU43" s="8" t="str">
        <f t="shared" si="16"/>
        <v>Quarter!r43c32</v>
      </c>
      <c r="AV43" s="8" t="str">
        <f t="shared" si="16"/>
        <v>Quarter!r43c33</v>
      </c>
      <c r="AW43" s="8" t="str">
        <f t="shared" si="17"/>
        <v>Quarter!r43c34</v>
      </c>
      <c r="AX43" s="8" t="str">
        <f t="shared" si="17"/>
        <v>Quarter!r43c35</v>
      </c>
      <c r="AY43" s="8" t="str">
        <f t="shared" si="17"/>
        <v>Quarter!r43c36</v>
      </c>
      <c r="AZ43" s="8" t="str">
        <f t="shared" si="17"/>
        <v>Quarter!r43c37</v>
      </c>
      <c r="BA43" s="8" t="str">
        <f t="shared" si="17"/>
        <v>Quarter!r43c38</v>
      </c>
      <c r="BB43" s="8" t="str">
        <f t="shared" si="17"/>
        <v>Quarter!r43c39</v>
      </c>
      <c r="BC43" s="8" t="str">
        <f t="shared" si="17"/>
        <v>Quarter!r43c40</v>
      </c>
      <c r="BD43" s="8" t="str">
        <f t="shared" si="17"/>
        <v>Quarter!r43c41</v>
      </c>
      <c r="BE43" s="8" t="str">
        <f t="shared" si="13"/>
        <v>Quarter!r43c42</v>
      </c>
      <c r="BF43" s="8" t="str">
        <f t="shared" si="13"/>
        <v>Quarter!r43c43</v>
      </c>
      <c r="BG43" s="8" t="str">
        <f t="shared" si="13"/>
        <v>Quarter!r43c44</v>
      </c>
      <c r="BH43" s="8" t="str">
        <f t="shared" si="13"/>
        <v>Quarter!r43c45</v>
      </c>
      <c r="BI43" s="8" t="str">
        <f t="shared" si="13"/>
        <v>Quarter!r43c46</v>
      </c>
      <c r="BJ43" s="8" t="str">
        <f t="shared" si="13"/>
        <v>Quarter!r43c47</v>
      </c>
      <c r="BK43" s="8" t="str">
        <f t="shared" si="13"/>
        <v>Quarter!r43c48</v>
      </c>
    </row>
    <row r="44" spans="2:63" x14ac:dyDescent="0.25">
      <c r="B44" s="18" t="s">
        <v>9</v>
      </c>
      <c r="C44" s="8">
        <v>44</v>
      </c>
      <c r="D44" s="8" t="str">
        <f t="shared" si="14"/>
        <v>Annual!r44c2</v>
      </c>
      <c r="E44" s="8" t="str">
        <f t="shared" si="14"/>
        <v>Annual!r44c3</v>
      </c>
      <c r="F44" s="8" t="str">
        <f t="shared" si="14"/>
        <v>Annual!r44c4</v>
      </c>
      <c r="G44" s="8" t="str">
        <f t="shared" si="14"/>
        <v>Annual!r44c5</v>
      </c>
      <c r="H44" s="8" t="str">
        <f t="shared" si="14"/>
        <v>Annual!r44c6</v>
      </c>
      <c r="I44" s="8" t="str">
        <f t="shared" si="14"/>
        <v>Annual!r44c7</v>
      </c>
      <c r="J44" s="8" t="str">
        <f t="shared" si="14"/>
        <v>Annual!r44c8</v>
      </c>
      <c r="K44" s="8" t="str">
        <f t="shared" si="14"/>
        <v>Annual!r44c9</v>
      </c>
      <c r="L44" s="8" t="str">
        <f t="shared" si="14"/>
        <v>Annual!r44c10</v>
      </c>
      <c r="M44" s="8" t="str">
        <f t="shared" si="14"/>
        <v>Annual!r44c11</v>
      </c>
      <c r="N44" s="8" t="str">
        <f t="shared" si="14"/>
        <v>Annual!r44c12</v>
      </c>
      <c r="O44" s="8" t="str">
        <f t="shared" si="14"/>
        <v>Annual!r44c13</v>
      </c>
      <c r="P44" s="8">
        <v>44</v>
      </c>
      <c r="Q44" s="8" t="str">
        <f t="shared" si="15"/>
        <v>Quarter!r44c2</v>
      </c>
      <c r="R44" s="8" t="str">
        <f t="shared" si="15"/>
        <v>Quarter!r44c3</v>
      </c>
      <c r="S44" s="8" t="str">
        <f t="shared" si="15"/>
        <v>Quarter!r44c4</v>
      </c>
      <c r="T44" s="8" t="str">
        <f t="shared" si="15"/>
        <v>Quarter!r44c5</v>
      </c>
      <c r="U44" s="8" t="str">
        <f t="shared" si="15"/>
        <v>Quarter!r44c6</v>
      </c>
      <c r="V44" s="8" t="str">
        <f t="shared" si="15"/>
        <v>Quarter!r44c7</v>
      </c>
      <c r="W44" s="8" t="str">
        <f t="shared" si="15"/>
        <v>Quarter!r44c8</v>
      </c>
      <c r="X44" s="8" t="str">
        <f t="shared" si="15"/>
        <v>Quarter!r44c9</v>
      </c>
      <c r="Y44" s="8" t="str">
        <f t="shared" si="15"/>
        <v>Quarter!r44c10</v>
      </c>
      <c r="Z44" s="8" t="str">
        <f t="shared" si="15"/>
        <v>Quarter!r44c11</v>
      </c>
      <c r="AA44" s="8" t="str">
        <f t="shared" si="15"/>
        <v>Quarter!r44c12</v>
      </c>
      <c r="AB44" s="8" t="str">
        <f t="shared" ref="AB44:AL44" si="18">$R$3&amp;"r"&amp;$P44&amp;"c"&amp;AB$4</f>
        <v>Quarter!r44c13</v>
      </c>
      <c r="AC44" s="8" t="str">
        <f t="shared" si="18"/>
        <v>Quarter!r44c14</v>
      </c>
      <c r="AD44" s="8" t="str">
        <f t="shared" si="18"/>
        <v>Quarter!r44c15</v>
      </c>
      <c r="AE44" s="8" t="str">
        <f t="shared" si="18"/>
        <v>Quarter!r44c16</v>
      </c>
      <c r="AF44" s="8" t="str">
        <f t="shared" si="18"/>
        <v>Quarter!r44c17</v>
      </c>
      <c r="AG44" s="8" t="str">
        <f t="shared" si="18"/>
        <v>Quarter!r44c18</v>
      </c>
      <c r="AH44" s="8" t="str">
        <f t="shared" si="18"/>
        <v>Quarter!r44c19</v>
      </c>
      <c r="AI44" s="8" t="str">
        <f t="shared" si="18"/>
        <v>Quarter!r44c20</v>
      </c>
      <c r="AJ44" s="8" t="str">
        <f t="shared" si="18"/>
        <v>Quarter!r44c21</v>
      </c>
      <c r="AK44" s="8" t="str">
        <f t="shared" si="18"/>
        <v>Quarter!r44c22</v>
      </c>
      <c r="AL44" s="8" t="str">
        <f t="shared" si="18"/>
        <v>Quarter!r44c23</v>
      </c>
      <c r="AM44" s="8" t="str">
        <f t="shared" si="16"/>
        <v>Quarter!r44c24</v>
      </c>
      <c r="AN44" s="8" t="str">
        <f t="shared" si="16"/>
        <v>Quarter!r44c25</v>
      </c>
      <c r="AO44" s="8" t="str">
        <f t="shared" si="16"/>
        <v>Quarter!r44c26</v>
      </c>
      <c r="AP44" s="8" t="str">
        <f t="shared" si="16"/>
        <v>Quarter!r44c27</v>
      </c>
      <c r="AQ44" s="8" t="str">
        <f t="shared" si="16"/>
        <v>Quarter!r44c28</v>
      </c>
      <c r="AR44" s="8" t="str">
        <f t="shared" si="16"/>
        <v>Quarter!r44c29</v>
      </c>
      <c r="AS44" s="8" t="str">
        <f t="shared" si="16"/>
        <v>Quarter!r44c30</v>
      </c>
      <c r="AT44" s="8" t="str">
        <f t="shared" si="16"/>
        <v>Quarter!r44c31</v>
      </c>
      <c r="AU44" s="8" t="str">
        <f t="shared" si="16"/>
        <v>Quarter!r44c32</v>
      </c>
      <c r="AV44" s="8" t="str">
        <f t="shared" si="16"/>
        <v>Quarter!r44c33</v>
      </c>
      <c r="AW44" s="8" t="str">
        <f t="shared" si="17"/>
        <v>Quarter!r44c34</v>
      </c>
      <c r="AX44" s="8" t="str">
        <f t="shared" si="17"/>
        <v>Quarter!r44c35</v>
      </c>
      <c r="AY44" s="8" t="str">
        <f t="shared" si="17"/>
        <v>Quarter!r44c36</v>
      </c>
      <c r="AZ44" s="8" t="str">
        <f t="shared" si="17"/>
        <v>Quarter!r44c37</v>
      </c>
      <c r="BA44" s="8" t="str">
        <f t="shared" si="17"/>
        <v>Quarter!r44c38</v>
      </c>
      <c r="BB44" s="8" t="str">
        <f t="shared" si="17"/>
        <v>Quarter!r44c39</v>
      </c>
      <c r="BC44" s="8" t="str">
        <f t="shared" si="17"/>
        <v>Quarter!r44c40</v>
      </c>
      <c r="BD44" s="8" t="str">
        <f t="shared" si="17"/>
        <v>Quarter!r44c41</v>
      </c>
      <c r="BE44" s="8" t="str">
        <f t="shared" si="13"/>
        <v>Quarter!r44c42</v>
      </c>
      <c r="BF44" s="8" t="str">
        <f t="shared" si="13"/>
        <v>Quarter!r44c43</v>
      </c>
      <c r="BG44" s="8" t="str">
        <f t="shared" si="13"/>
        <v>Quarter!r44c44</v>
      </c>
      <c r="BH44" s="8" t="str">
        <f t="shared" si="13"/>
        <v>Quarter!r44c45</v>
      </c>
      <c r="BI44" s="8" t="str">
        <f t="shared" si="13"/>
        <v>Quarter!r44c46</v>
      </c>
      <c r="BJ44" s="8" t="str">
        <f t="shared" si="13"/>
        <v>Quarter!r44c47</v>
      </c>
      <c r="BK44" s="8" t="str">
        <f t="shared" si="13"/>
        <v>Quarter!r44c48</v>
      </c>
    </row>
    <row r="45" spans="2:63" x14ac:dyDescent="0.25">
      <c r="B45" s="18" t="s">
        <v>10</v>
      </c>
      <c r="C45" s="8">
        <v>45</v>
      </c>
      <c r="D45" s="8" t="str">
        <f t="shared" si="14"/>
        <v>Annual!r45c2</v>
      </c>
      <c r="E45" s="8" t="str">
        <f t="shared" si="14"/>
        <v>Annual!r45c3</v>
      </c>
      <c r="F45" s="8" t="str">
        <f t="shared" si="14"/>
        <v>Annual!r45c4</v>
      </c>
      <c r="G45" s="8" t="str">
        <f t="shared" si="14"/>
        <v>Annual!r45c5</v>
      </c>
      <c r="H45" s="8" t="str">
        <f t="shared" si="14"/>
        <v>Annual!r45c6</v>
      </c>
      <c r="I45" s="8" t="str">
        <f t="shared" si="14"/>
        <v>Annual!r45c7</v>
      </c>
      <c r="J45" s="8" t="str">
        <f t="shared" si="14"/>
        <v>Annual!r45c8</v>
      </c>
      <c r="K45" s="8" t="str">
        <f t="shared" si="14"/>
        <v>Annual!r45c9</v>
      </c>
      <c r="L45" s="8" t="str">
        <f t="shared" si="14"/>
        <v>Annual!r45c10</v>
      </c>
      <c r="M45" s="8" t="str">
        <f t="shared" si="14"/>
        <v>Annual!r45c11</v>
      </c>
      <c r="N45" s="8" t="str">
        <f t="shared" si="14"/>
        <v>Annual!r45c12</v>
      </c>
      <c r="O45" s="8" t="str">
        <f t="shared" si="14"/>
        <v>Annual!r45c13</v>
      </c>
      <c r="P45" s="8">
        <v>45</v>
      </c>
      <c r="Q45" s="8" t="str">
        <f t="shared" ref="Q45:AF59" si="19">$R$3&amp;"r"&amp;$P45&amp;"c"&amp;Q$4</f>
        <v>Quarter!r45c2</v>
      </c>
      <c r="R45" s="8" t="str">
        <f t="shared" si="19"/>
        <v>Quarter!r45c3</v>
      </c>
      <c r="S45" s="8" t="str">
        <f t="shared" si="19"/>
        <v>Quarter!r45c4</v>
      </c>
      <c r="T45" s="8" t="str">
        <f t="shared" si="19"/>
        <v>Quarter!r45c5</v>
      </c>
      <c r="U45" s="8" t="str">
        <f t="shared" si="19"/>
        <v>Quarter!r45c6</v>
      </c>
      <c r="V45" s="8" t="str">
        <f t="shared" si="19"/>
        <v>Quarter!r45c7</v>
      </c>
      <c r="W45" s="8" t="str">
        <f t="shared" si="19"/>
        <v>Quarter!r45c8</v>
      </c>
      <c r="X45" s="8" t="str">
        <f t="shared" si="19"/>
        <v>Quarter!r45c9</v>
      </c>
      <c r="Y45" s="8" t="str">
        <f t="shared" si="19"/>
        <v>Quarter!r45c10</v>
      </c>
      <c r="Z45" s="8" t="str">
        <f t="shared" si="19"/>
        <v>Quarter!r45c11</v>
      </c>
      <c r="AA45" s="8" t="str">
        <f t="shared" si="19"/>
        <v>Quarter!r45c12</v>
      </c>
      <c r="AB45" s="8" t="str">
        <f t="shared" si="19"/>
        <v>Quarter!r45c13</v>
      </c>
      <c r="AC45" s="8" t="str">
        <f t="shared" si="19"/>
        <v>Quarter!r45c14</v>
      </c>
      <c r="AD45" s="8" t="str">
        <f t="shared" si="19"/>
        <v>Quarter!r45c15</v>
      </c>
      <c r="AE45" s="8" t="str">
        <f t="shared" si="19"/>
        <v>Quarter!r45c16</v>
      </c>
      <c r="AF45" s="8" t="str">
        <f t="shared" si="19"/>
        <v>Quarter!r45c17</v>
      </c>
      <c r="AG45" s="8" t="str">
        <f t="shared" ref="AG45:AL50" si="20">$R$3&amp;"r"&amp;$P45&amp;"c"&amp;AG$4</f>
        <v>Quarter!r45c18</v>
      </c>
      <c r="AH45" s="8" t="str">
        <f t="shared" si="20"/>
        <v>Quarter!r45c19</v>
      </c>
      <c r="AI45" s="8" t="str">
        <f t="shared" si="20"/>
        <v>Quarter!r45c20</v>
      </c>
      <c r="AJ45" s="8" t="str">
        <f t="shared" si="20"/>
        <v>Quarter!r45c21</v>
      </c>
      <c r="AK45" s="8" t="str">
        <f t="shared" si="20"/>
        <v>Quarter!r45c22</v>
      </c>
      <c r="AL45" s="8" t="str">
        <f t="shared" si="20"/>
        <v>Quarter!r45c23</v>
      </c>
      <c r="AM45" s="8" t="str">
        <f t="shared" si="16"/>
        <v>Quarter!r45c24</v>
      </c>
      <c r="AN45" s="8" t="str">
        <f t="shared" si="16"/>
        <v>Quarter!r45c25</v>
      </c>
      <c r="AO45" s="8" t="str">
        <f t="shared" si="16"/>
        <v>Quarter!r45c26</v>
      </c>
      <c r="AP45" s="8" t="str">
        <f t="shared" si="16"/>
        <v>Quarter!r45c27</v>
      </c>
      <c r="AQ45" s="8" t="str">
        <f t="shared" si="16"/>
        <v>Quarter!r45c28</v>
      </c>
      <c r="AR45" s="8" t="str">
        <f t="shared" si="16"/>
        <v>Quarter!r45c29</v>
      </c>
      <c r="AS45" s="8" t="str">
        <f t="shared" si="16"/>
        <v>Quarter!r45c30</v>
      </c>
      <c r="AT45" s="8" t="str">
        <f t="shared" si="16"/>
        <v>Quarter!r45c31</v>
      </c>
      <c r="AU45" s="8" t="str">
        <f t="shared" si="16"/>
        <v>Quarter!r45c32</v>
      </c>
      <c r="AV45" s="8" t="str">
        <f t="shared" si="16"/>
        <v>Quarter!r45c33</v>
      </c>
      <c r="AW45" s="8" t="str">
        <f t="shared" si="17"/>
        <v>Quarter!r45c34</v>
      </c>
      <c r="AX45" s="8" t="str">
        <f t="shared" si="17"/>
        <v>Quarter!r45c35</v>
      </c>
      <c r="AY45" s="8" t="str">
        <f t="shared" si="17"/>
        <v>Quarter!r45c36</v>
      </c>
      <c r="AZ45" s="8" t="str">
        <f t="shared" si="17"/>
        <v>Quarter!r45c37</v>
      </c>
      <c r="BA45" s="8" t="str">
        <f t="shared" si="17"/>
        <v>Quarter!r45c38</v>
      </c>
      <c r="BB45" s="8" t="str">
        <f t="shared" si="17"/>
        <v>Quarter!r45c39</v>
      </c>
      <c r="BC45" s="8" t="str">
        <f t="shared" si="17"/>
        <v>Quarter!r45c40</v>
      </c>
      <c r="BD45" s="8" t="str">
        <f t="shared" si="17"/>
        <v>Quarter!r45c41</v>
      </c>
      <c r="BE45" s="8" t="str">
        <f t="shared" ref="BE45:BK61" si="21">$R$3&amp;"r"&amp;$P45&amp;"c"&amp;BE$4</f>
        <v>Quarter!r45c42</v>
      </c>
      <c r="BF45" s="8" t="str">
        <f t="shared" si="21"/>
        <v>Quarter!r45c43</v>
      </c>
      <c r="BG45" s="8" t="str">
        <f t="shared" si="21"/>
        <v>Quarter!r45c44</v>
      </c>
      <c r="BH45" s="8" t="str">
        <f t="shared" si="21"/>
        <v>Quarter!r45c45</v>
      </c>
      <c r="BI45" s="8" t="str">
        <f t="shared" si="21"/>
        <v>Quarter!r45c46</v>
      </c>
      <c r="BJ45" s="8" t="str">
        <f t="shared" si="21"/>
        <v>Quarter!r45c47</v>
      </c>
      <c r="BK45" s="8" t="str">
        <f t="shared" si="21"/>
        <v>Quarter!r45c48</v>
      </c>
    </row>
    <row r="46" spans="2:63" x14ac:dyDescent="0.25">
      <c r="B46" s="18" t="s">
        <v>53</v>
      </c>
      <c r="C46" s="8">
        <v>46</v>
      </c>
      <c r="D46" s="8" t="str">
        <f t="shared" si="14"/>
        <v>Annual!r46c2</v>
      </c>
      <c r="E46" s="8" t="str">
        <f t="shared" si="14"/>
        <v>Annual!r46c3</v>
      </c>
      <c r="F46" s="8" t="str">
        <f t="shared" si="14"/>
        <v>Annual!r46c4</v>
      </c>
      <c r="G46" s="8" t="str">
        <f t="shared" si="14"/>
        <v>Annual!r46c5</v>
      </c>
      <c r="H46" s="8" t="str">
        <f t="shared" si="14"/>
        <v>Annual!r46c6</v>
      </c>
      <c r="I46" s="8" t="str">
        <f t="shared" si="14"/>
        <v>Annual!r46c7</v>
      </c>
      <c r="J46" s="8" t="str">
        <f t="shared" si="14"/>
        <v>Annual!r46c8</v>
      </c>
      <c r="K46" s="8" t="str">
        <f t="shared" si="14"/>
        <v>Annual!r46c9</v>
      </c>
      <c r="L46" s="8" t="str">
        <f t="shared" si="14"/>
        <v>Annual!r46c10</v>
      </c>
      <c r="M46" s="8" t="str">
        <f t="shared" si="14"/>
        <v>Annual!r46c11</v>
      </c>
      <c r="N46" s="8" t="str">
        <f t="shared" si="14"/>
        <v>Annual!r46c12</v>
      </c>
      <c r="O46" s="8" t="str">
        <f t="shared" si="14"/>
        <v>Annual!r46c13</v>
      </c>
      <c r="P46" s="8">
        <v>46</v>
      </c>
      <c r="Q46" s="8" t="str">
        <f t="shared" si="19"/>
        <v>Quarter!r46c2</v>
      </c>
      <c r="R46" s="8" t="str">
        <f t="shared" si="19"/>
        <v>Quarter!r46c3</v>
      </c>
      <c r="S46" s="8" t="str">
        <f t="shared" si="19"/>
        <v>Quarter!r46c4</v>
      </c>
      <c r="T46" s="8" t="str">
        <f t="shared" si="19"/>
        <v>Quarter!r46c5</v>
      </c>
      <c r="U46" s="8" t="str">
        <f t="shared" si="19"/>
        <v>Quarter!r46c6</v>
      </c>
      <c r="V46" s="8" t="str">
        <f t="shared" si="19"/>
        <v>Quarter!r46c7</v>
      </c>
      <c r="W46" s="8" t="str">
        <f t="shared" si="19"/>
        <v>Quarter!r46c8</v>
      </c>
      <c r="X46" s="8" t="str">
        <f t="shared" si="19"/>
        <v>Quarter!r46c9</v>
      </c>
      <c r="Y46" s="8" t="str">
        <f t="shared" si="19"/>
        <v>Quarter!r46c10</v>
      </c>
      <c r="Z46" s="8" t="str">
        <f t="shared" si="19"/>
        <v>Quarter!r46c11</v>
      </c>
      <c r="AA46" s="8" t="str">
        <f t="shared" si="19"/>
        <v>Quarter!r46c12</v>
      </c>
      <c r="AB46" s="8" t="str">
        <f t="shared" si="19"/>
        <v>Quarter!r46c13</v>
      </c>
      <c r="AC46" s="8" t="str">
        <f t="shared" si="19"/>
        <v>Quarter!r46c14</v>
      </c>
      <c r="AD46" s="8" t="str">
        <f t="shared" si="19"/>
        <v>Quarter!r46c15</v>
      </c>
      <c r="AE46" s="8" t="str">
        <f t="shared" si="19"/>
        <v>Quarter!r46c16</v>
      </c>
      <c r="AF46" s="8" t="str">
        <f t="shared" si="19"/>
        <v>Quarter!r46c17</v>
      </c>
      <c r="AG46" s="8" t="str">
        <f t="shared" si="20"/>
        <v>Quarter!r46c18</v>
      </c>
      <c r="AH46" s="8" t="str">
        <f t="shared" si="20"/>
        <v>Quarter!r46c19</v>
      </c>
      <c r="AI46" s="8" t="str">
        <f t="shared" si="20"/>
        <v>Quarter!r46c20</v>
      </c>
      <c r="AJ46" s="8" t="str">
        <f t="shared" si="20"/>
        <v>Quarter!r46c21</v>
      </c>
      <c r="AK46" s="8" t="str">
        <f t="shared" si="20"/>
        <v>Quarter!r46c22</v>
      </c>
      <c r="AL46" s="8" t="str">
        <f t="shared" si="20"/>
        <v>Quarter!r46c23</v>
      </c>
      <c r="AM46" s="8" t="str">
        <f t="shared" si="16"/>
        <v>Quarter!r46c24</v>
      </c>
      <c r="AN46" s="8" t="str">
        <f t="shared" si="16"/>
        <v>Quarter!r46c25</v>
      </c>
      <c r="AO46" s="8" t="str">
        <f t="shared" si="16"/>
        <v>Quarter!r46c26</v>
      </c>
      <c r="AP46" s="8" t="str">
        <f t="shared" si="16"/>
        <v>Quarter!r46c27</v>
      </c>
      <c r="AQ46" s="8" t="str">
        <f t="shared" si="16"/>
        <v>Quarter!r46c28</v>
      </c>
      <c r="AR46" s="8" t="str">
        <f t="shared" si="16"/>
        <v>Quarter!r46c29</v>
      </c>
      <c r="AS46" s="8" t="str">
        <f t="shared" si="16"/>
        <v>Quarter!r46c30</v>
      </c>
      <c r="AT46" s="8" t="str">
        <f t="shared" si="16"/>
        <v>Quarter!r46c31</v>
      </c>
      <c r="AU46" s="8" t="str">
        <f t="shared" si="16"/>
        <v>Quarter!r46c32</v>
      </c>
      <c r="AV46" s="8" t="str">
        <f t="shared" si="16"/>
        <v>Quarter!r46c33</v>
      </c>
      <c r="AW46" s="8" t="str">
        <f t="shared" si="17"/>
        <v>Quarter!r46c34</v>
      </c>
      <c r="AX46" s="8" t="str">
        <f t="shared" si="17"/>
        <v>Quarter!r46c35</v>
      </c>
      <c r="AY46" s="8" t="str">
        <f t="shared" si="17"/>
        <v>Quarter!r46c36</v>
      </c>
      <c r="AZ46" s="8" t="str">
        <f t="shared" si="17"/>
        <v>Quarter!r46c37</v>
      </c>
      <c r="BA46" s="8" t="str">
        <f t="shared" si="17"/>
        <v>Quarter!r46c38</v>
      </c>
      <c r="BB46" s="8" t="str">
        <f t="shared" si="17"/>
        <v>Quarter!r46c39</v>
      </c>
      <c r="BC46" s="8" t="str">
        <f t="shared" si="17"/>
        <v>Quarter!r46c40</v>
      </c>
      <c r="BD46" s="8" t="str">
        <f t="shared" si="17"/>
        <v>Quarter!r46c41</v>
      </c>
      <c r="BE46" s="8" t="str">
        <f t="shared" si="21"/>
        <v>Quarter!r46c42</v>
      </c>
      <c r="BF46" s="8" t="str">
        <f t="shared" si="21"/>
        <v>Quarter!r46c43</v>
      </c>
      <c r="BG46" s="8" t="str">
        <f t="shared" si="21"/>
        <v>Quarter!r46c44</v>
      </c>
      <c r="BH46" s="8" t="str">
        <f t="shared" si="21"/>
        <v>Quarter!r46c45</v>
      </c>
      <c r="BI46" s="8" t="str">
        <f t="shared" si="21"/>
        <v>Quarter!r46c46</v>
      </c>
      <c r="BJ46" s="8" t="str">
        <f t="shared" si="21"/>
        <v>Quarter!r46c47</v>
      </c>
      <c r="BK46" s="8" t="str">
        <f t="shared" si="21"/>
        <v>Quarter!r46c48</v>
      </c>
    </row>
    <row r="47" spans="2:63" x14ac:dyDescent="0.25">
      <c r="B47" s="5" t="s">
        <v>44</v>
      </c>
      <c r="C47" s="8">
        <v>47</v>
      </c>
      <c r="D47" s="8" t="str">
        <f t="shared" si="14"/>
        <v>Annual!r47c2</v>
      </c>
      <c r="E47" s="8" t="str">
        <f t="shared" si="14"/>
        <v>Annual!r47c3</v>
      </c>
      <c r="F47" s="8" t="str">
        <f t="shared" si="14"/>
        <v>Annual!r47c4</v>
      </c>
      <c r="G47" s="8" t="str">
        <f t="shared" si="14"/>
        <v>Annual!r47c5</v>
      </c>
      <c r="H47" s="8" t="str">
        <f t="shared" si="14"/>
        <v>Annual!r47c6</v>
      </c>
      <c r="I47" s="8" t="str">
        <f t="shared" si="14"/>
        <v>Annual!r47c7</v>
      </c>
      <c r="J47" s="8" t="str">
        <f t="shared" si="14"/>
        <v>Annual!r47c8</v>
      </c>
      <c r="K47" s="8" t="str">
        <f t="shared" si="14"/>
        <v>Annual!r47c9</v>
      </c>
      <c r="L47" s="8" t="str">
        <f t="shared" si="14"/>
        <v>Annual!r47c10</v>
      </c>
      <c r="M47" s="8" t="str">
        <f t="shared" si="14"/>
        <v>Annual!r47c11</v>
      </c>
      <c r="N47" s="8" t="str">
        <f t="shared" si="14"/>
        <v>Annual!r47c12</v>
      </c>
      <c r="O47" s="8" t="str">
        <f t="shared" si="14"/>
        <v>Annual!r47c13</v>
      </c>
      <c r="P47" s="8">
        <v>47</v>
      </c>
      <c r="Q47" s="8" t="str">
        <f t="shared" si="19"/>
        <v>Quarter!r47c2</v>
      </c>
      <c r="R47" s="8" t="str">
        <f t="shared" si="19"/>
        <v>Quarter!r47c3</v>
      </c>
      <c r="S47" s="8" t="str">
        <f t="shared" si="19"/>
        <v>Quarter!r47c4</v>
      </c>
      <c r="T47" s="8" t="str">
        <f t="shared" si="19"/>
        <v>Quarter!r47c5</v>
      </c>
      <c r="U47" s="8" t="str">
        <f t="shared" si="19"/>
        <v>Quarter!r47c6</v>
      </c>
      <c r="V47" s="8" t="str">
        <f t="shared" si="19"/>
        <v>Quarter!r47c7</v>
      </c>
      <c r="W47" s="8" t="str">
        <f t="shared" si="19"/>
        <v>Quarter!r47c8</v>
      </c>
      <c r="X47" s="8" t="str">
        <f t="shared" si="19"/>
        <v>Quarter!r47c9</v>
      </c>
      <c r="Y47" s="8" t="str">
        <f t="shared" si="19"/>
        <v>Quarter!r47c10</v>
      </c>
      <c r="Z47" s="8" t="str">
        <f t="shared" si="19"/>
        <v>Quarter!r47c11</v>
      </c>
      <c r="AA47" s="8" t="str">
        <f t="shared" si="19"/>
        <v>Quarter!r47c12</v>
      </c>
      <c r="AB47" s="8" t="str">
        <f t="shared" si="19"/>
        <v>Quarter!r47c13</v>
      </c>
      <c r="AC47" s="8" t="str">
        <f t="shared" si="19"/>
        <v>Quarter!r47c14</v>
      </c>
      <c r="AD47" s="8" t="str">
        <f t="shared" si="19"/>
        <v>Quarter!r47c15</v>
      </c>
      <c r="AE47" s="8" t="str">
        <f t="shared" si="19"/>
        <v>Quarter!r47c16</v>
      </c>
      <c r="AF47" s="8" t="str">
        <f t="shared" si="19"/>
        <v>Quarter!r47c17</v>
      </c>
      <c r="AG47" s="8" t="str">
        <f t="shared" si="20"/>
        <v>Quarter!r47c18</v>
      </c>
      <c r="AH47" s="8" t="str">
        <f t="shared" si="20"/>
        <v>Quarter!r47c19</v>
      </c>
      <c r="AI47" s="8" t="str">
        <f t="shared" si="20"/>
        <v>Quarter!r47c20</v>
      </c>
      <c r="AJ47" s="8" t="str">
        <f t="shared" si="20"/>
        <v>Quarter!r47c21</v>
      </c>
      <c r="AK47" s="8" t="str">
        <f t="shared" si="20"/>
        <v>Quarter!r47c22</v>
      </c>
      <c r="AL47" s="8" t="str">
        <f t="shared" si="20"/>
        <v>Quarter!r47c23</v>
      </c>
      <c r="AM47" s="8" t="str">
        <f t="shared" si="16"/>
        <v>Quarter!r47c24</v>
      </c>
      <c r="AN47" s="8" t="str">
        <f t="shared" si="16"/>
        <v>Quarter!r47c25</v>
      </c>
      <c r="AO47" s="8" t="str">
        <f t="shared" si="16"/>
        <v>Quarter!r47c26</v>
      </c>
      <c r="AP47" s="8" t="str">
        <f t="shared" si="16"/>
        <v>Quarter!r47c27</v>
      </c>
      <c r="AQ47" s="8" t="str">
        <f t="shared" si="16"/>
        <v>Quarter!r47c28</v>
      </c>
      <c r="AR47" s="8" t="str">
        <f t="shared" si="16"/>
        <v>Quarter!r47c29</v>
      </c>
      <c r="AS47" s="8" t="str">
        <f t="shared" si="16"/>
        <v>Quarter!r47c30</v>
      </c>
      <c r="AT47" s="8" t="str">
        <f t="shared" si="16"/>
        <v>Quarter!r47c31</v>
      </c>
      <c r="AU47" s="8" t="str">
        <f t="shared" si="16"/>
        <v>Quarter!r47c32</v>
      </c>
      <c r="AV47" s="8" t="str">
        <f t="shared" si="16"/>
        <v>Quarter!r47c33</v>
      </c>
      <c r="AW47" s="8" t="str">
        <f t="shared" si="17"/>
        <v>Quarter!r47c34</v>
      </c>
      <c r="AX47" s="8" t="str">
        <f t="shared" si="17"/>
        <v>Quarter!r47c35</v>
      </c>
      <c r="AY47" s="8" t="str">
        <f t="shared" si="17"/>
        <v>Quarter!r47c36</v>
      </c>
      <c r="AZ47" s="8" t="str">
        <f t="shared" si="17"/>
        <v>Quarter!r47c37</v>
      </c>
      <c r="BA47" s="8" t="str">
        <f t="shared" si="17"/>
        <v>Quarter!r47c38</v>
      </c>
      <c r="BB47" s="8" t="str">
        <f t="shared" si="17"/>
        <v>Quarter!r47c39</v>
      </c>
      <c r="BC47" s="8" t="str">
        <f t="shared" si="17"/>
        <v>Quarter!r47c40</v>
      </c>
      <c r="BD47" s="8" t="str">
        <f t="shared" si="17"/>
        <v>Quarter!r47c41</v>
      </c>
      <c r="BE47" s="8" t="str">
        <f t="shared" si="21"/>
        <v>Quarter!r47c42</v>
      </c>
      <c r="BF47" s="8" t="str">
        <f t="shared" si="21"/>
        <v>Quarter!r47c43</v>
      </c>
      <c r="BG47" s="8" t="str">
        <f t="shared" si="21"/>
        <v>Quarter!r47c44</v>
      </c>
      <c r="BH47" s="8" t="str">
        <f t="shared" si="21"/>
        <v>Quarter!r47c45</v>
      </c>
      <c r="BI47" s="8" t="str">
        <f t="shared" si="21"/>
        <v>Quarter!r47c46</v>
      </c>
      <c r="BJ47" s="8" t="str">
        <f t="shared" si="21"/>
        <v>Quarter!r47c47</v>
      </c>
      <c r="BK47" s="8" t="str">
        <f t="shared" si="21"/>
        <v>Quarter!r47c48</v>
      </c>
    </row>
    <row r="48" spans="2:63" x14ac:dyDescent="0.25">
      <c r="B48" s="18" t="s">
        <v>39</v>
      </c>
      <c r="C48" s="8">
        <v>48</v>
      </c>
      <c r="D48" s="8" t="str">
        <f t="shared" si="14"/>
        <v>Annual!r48c2</v>
      </c>
      <c r="E48" s="8" t="str">
        <f t="shared" si="14"/>
        <v>Annual!r48c3</v>
      </c>
      <c r="F48" s="8" t="str">
        <f t="shared" si="14"/>
        <v>Annual!r48c4</v>
      </c>
      <c r="G48" s="8" t="str">
        <f t="shared" si="14"/>
        <v>Annual!r48c5</v>
      </c>
      <c r="H48" s="8" t="str">
        <f t="shared" si="14"/>
        <v>Annual!r48c6</v>
      </c>
      <c r="I48" s="8" t="str">
        <f t="shared" si="14"/>
        <v>Annual!r48c7</v>
      </c>
      <c r="J48" s="8" t="str">
        <f t="shared" si="14"/>
        <v>Annual!r48c8</v>
      </c>
      <c r="K48" s="8" t="str">
        <f t="shared" si="14"/>
        <v>Annual!r48c9</v>
      </c>
      <c r="L48" s="8" t="str">
        <f t="shared" si="14"/>
        <v>Annual!r48c10</v>
      </c>
      <c r="M48" s="8" t="str">
        <f t="shared" si="14"/>
        <v>Annual!r48c11</v>
      </c>
      <c r="N48" s="8" t="str">
        <f t="shared" si="14"/>
        <v>Annual!r48c12</v>
      </c>
      <c r="O48" s="8" t="str">
        <f t="shared" si="14"/>
        <v>Annual!r48c13</v>
      </c>
      <c r="P48" s="8">
        <v>48</v>
      </c>
      <c r="Q48" s="8" t="str">
        <f t="shared" si="19"/>
        <v>Quarter!r48c2</v>
      </c>
      <c r="R48" s="8" t="str">
        <f t="shared" si="19"/>
        <v>Quarter!r48c3</v>
      </c>
      <c r="S48" s="8" t="str">
        <f t="shared" si="19"/>
        <v>Quarter!r48c4</v>
      </c>
      <c r="T48" s="8" t="str">
        <f t="shared" si="19"/>
        <v>Quarter!r48c5</v>
      </c>
      <c r="U48" s="8" t="str">
        <f t="shared" si="19"/>
        <v>Quarter!r48c6</v>
      </c>
      <c r="V48" s="8" t="str">
        <f t="shared" si="19"/>
        <v>Quarter!r48c7</v>
      </c>
      <c r="W48" s="8" t="str">
        <f t="shared" si="19"/>
        <v>Quarter!r48c8</v>
      </c>
      <c r="X48" s="8" t="str">
        <f t="shared" si="19"/>
        <v>Quarter!r48c9</v>
      </c>
      <c r="Y48" s="8" t="str">
        <f t="shared" si="19"/>
        <v>Quarter!r48c10</v>
      </c>
      <c r="Z48" s="8" t="str">
        <f t="shared" si="19"/>
        <v>Quarter!r48c11</v>
      </c>
      <c r="AA48" s="8" t="str">
        <f t="shared" si="19"/>
        <v>Quarter!r48c12</v>
      </c>
      <c r="AB48" s="8" t="str">
        <f t="shared" si="19"/>
        <v>Quarter!r48c13</v>
      </c>
      <c r="AC48" s="8" t="str">
        <f t="shared" si="19"/>
        <v>Quarter!r48c14</v>
      </c>
      <c r="AD48" s="8" t="str">
        <f t="shared" si="19"/>
        <v>Quarter!r48c15</v>
      </c>
      <c r="AE48" s="8" t="str">
        <f t="shared" si="19"/>
        <v>Quarter!r48c16</v>
      </c>
      <c r="AF48" s="8" t="str">
        <f t="shared" si="19"/>
        <v>Quarter!r48c17</v>
      </c>
      <c r="AG48" s="8" t="str">
        <f t="shared" si="20"/>
        <v>Quarter!r48c18</v>
      </c>
      <c r="AH48" s="8" t="str">
        <f t="shared" si="20"/>
        <v>Quarter!r48c19</v>
      </c>
      <c r="AI48" s="8" t="str">
        <f t="shared" si="20"/>
        <v>Quarter!r48c20</v>
      </c>
      <c r="AJ48" s="8" t="str">
        <f t="shared" si="20"/>
        <v>Quarter!r48c21</v>
      </c>
      <c r="AK48" s="8" t="str">
        <f t="shared" si="20"/>
        <v>Quarter!r48c22</v>
      </c>
      <c r="AL48" s="8" t="str">
        <f t="shared" si="20"/>
        <v>Quarter!r48c23</v>
      </c>
      <c r="AM48" s="8" t="str">
        <f t="shared" si="16"/>
        <v>Quarter!r48c24</v>
      </c>
      <c r="AN48" s="8" t="str">
        <f t="shared" si="16"/>
        <v>Quarter!r48c25</v>
      </c>
      <c r="AO48" s="8" t="str">
        <f t="shared" si="16"/>
        <v>Quarter!r48c26</v>
      </c>
      <c r="AP48" s="8" t="str">
        <f t="shared" si="16"/>
        <v>Quarter!r48c27</v>
      </c>
      <c r="AQ48" s="8" t="str">
        <f t="shared" si="16"/>
        <v>Quarter!r48c28</v>
      </c>
      <c r="AR48" s="8" t="str">
        <f t="shared" si="16"/>
        <v>Quarter!r48c29</v>
      </c>
      <c r="AS48" s="8" t="str">
        <f t="shared" si="16"/>
        <v>Quarter!r48c30</v>
      </c>
      <c r="AT48" s="8" t="str">
        <f t="shared" si="16"/>
        <v>Quarter!r48c31</v>
      </c>
      <c r="AU48" s="8" t="str">
        <f t="shared" si="16"/>
        <v>Quarter!r48c32</v>
      </c>
      <c r="AV48" s="8" t="str">
        <f t="shared" si="16"/>
        <v>Quarter!r48c33</v>
      </c>
      <c r="AW48" s="8" t="str">
        <f t="shared" si="17"/>
        <v>Quarter!r48c34</v>
      </c>
      <c r="AX48" s="8" t="str">
        <f t="shared" si="17"/>
        <v>Quarter!r48c35</v>
      </c>
      <c r="AY48" s="8" t="str">
        <f t="shared" si="17"/>
        <v>Quarter!r48c36</v>
      </c>
      <c r="AZ48" s="8" t="str">
        <f t="shared" si="17"/>
        <v>Quarter!r48c37</v>
      </c>
      <c r="BA48" s="8" t="str">
        <f t="shared" si="17"/>
        <v>Quarter!r48c38</v>
      </c>
      <c r="BB48" s="8" t="str">
        <f t="shared" si="17"/>
        <v>Quarter!r48c39</v>
      </c>
      <c r="BC48" s="8" t="str">
        <f t="shared" si="17"/>
        <v>Quarter!r48c40</v>
      </c>
      <c r="BD48" s="8" t="str">
        <f t="shared" si="17"/>
        <v>Quarter!r48c41</v>
      </c>
      <c r="BE48" s="8" t="str">
        <f t="shared" si="21"/>
        <v>Quarter!r48c42</v>
      </c>
      <c r="BF48" s="8" t="str">
        <f t="shared" si="21"/>
        <v>Quarter!r48c43</v>
      </c>
      <c r="BG48" s="8" t="str">
        <f t="shared" si="21"/>
        <v>Quarter!r48c44</v>
      </c>
      <c r="BH48" s="8" t="str">
        <f t="shared" si="21"/>
        <v>Quarter!r48c45</v>
      </c>
      <c r="BI48" s="8" t="str">
        <f t="shared" si="21"/>
        <v>Quarter!r48c46</v>
      </c>
      <c r="BJ48" s="8" t="str">
        <f t="shared" si="21"/>
        <v>Quarter!r48c47</v>
      </c>
      <c r="BK48" s="8" t="str">
        <f t="shared" si="21"/>
        <v>Quarter!r48c48</v>
      </c>
    </row>
    <row r="49" spans="2:63" x14ac:dyDescent="0.25">
      <c r="B49" s="8" t="s">
        <v>29</v>
      </c>
      <c r="C49" s="8">
        <v>49</v>
      </c>
      <c r="D49" s="8" t="str">
        <f t="shared" si="14"/>
        <v>Annual!r49c2</v>
      </c>
      <c r="E49" s="8" t="str">
        <f t="shared" si="14"/>
        <v>Annual!r49c3</v>
      </c>
      <c r="F49" s="8" t="str">
        <f t="shared" si="14"/>
        <v>Annual!r49c4</v>
      </c>
      <c r="G49" s="8" t="str">
        <f t="shared" si="14"/>
        <v>Annual!r49c5</v>
      </c>
      <c r="H49" s="8" t="str">
        <f t="shared" si="14"/>
        <v>Annual!r49c6</v>
      </c>
      <c r="I49" s="8" t="str">
        <f t="shared" si="14"/>
        <v>Annual!r49c7</v>
      </c>
      <c r="J49" s="8" t="str">
        <f t="shared" si="14"/>
        <v>Annual!r49c8</v>
      </c>
      <c r="K49" s="8" t="str">
        <f t="shared" si="14"/>
        <v>Annual!r49c9</v>
      </c>
      <c r="L49" s="8" t="str">
        <f t="shared" si="14"/>
        <v>Annual!r49c10</v>
      </c>
      <c r="M49" s="8" t="str">
        <f t="shared" si="14"/>
        <v>Annual!r49c11</v>
      </c>
      <c r="N49" s="8" t="str">
        <f t="shared" si="14"/>
        <v>Annual!r49c12</v>
      </c>
      <c r="O49" s="8" t="str">
        <f t="shared" si="14"/>
        <v>Annual!r49c13</v>
      </c>
      <c r="P49" s="8">
        <v>49</v>
      </c>
      <c r="Q49" s="8" t="str">
        <f t="shared" si="19"/>
        <v>Quarter!r49c2</v>
      </c>
      <c r="R49" s="8" t="str">
        <f t="shared" si="19"/>
        <v>Quarter!r49c3</v>
      </c>
      <c r="S49" s="8" t="str">
        <f t="shared" si="19"/>
        <v>Quarter!r49c4</v>
      </c>
      <c r="T49" s="8" t="str">
        <f t="shared" si="19"/>
        <v>Quarter!r49c5</v>
      </c>
      <c r="U49" s="8" t="str">
        <f t="shared" si="19"/>
        <v>Quarter!r49c6</v>
      </c>
      <c r="V49" s="8" t="str">
        <f t="shared" si="19"/>
        <v>Quarter!r49c7</v>
      </c>
      <c r="W49" s="8" t="str">
        <f t="shared" si="19"/>
        <v>Quarter!r49c8</v>
      </c>
      <c r="X49" s="8" t="str">
        <f t="shared" si="19"/>
        <v>Quarter!r49c9</v>
      </c>
      <c r="Y49" s="8" t="str">
        <f t="shared" si="19"/>
        <v>Quarter!r49c10</v>
      </c>
      <c r="Z49" s="8" t="str">
        <f t="shared" si="19"/>
        <v>Quarter!r49c11</v>
      </c>
      <c r="AA49" s="8" t="str">
        <f t="shared" si="19"/>
        <v>Quarter!r49c12</v>
      </c>
      <c r="AB49" s="8" t="str">
        <f t="shared" si="19"/>
        <v>Quarter!r49c13</v>
      </c>
      <c r="AC49" s="8" t="str">
        <f t="shared" si="19"/>
        <v>Quarter!r49c14</v>
      </c>
      <c r="AD49" s="8" t="str">
        <f t="shared" si="19"/>
        <v>Quarter!r49c15</v>
      </c>
      <c r="AE49" s="8" t="str">
        <f t="shared" si="19"/>
        <v>Quarter!r49c16</v>
      </c>
      <c r="AF49" s="8" t="str">
        <f t="shared" si="19"/>
        <v>Quarter!r49c17</v>
      </c>
      <c r="AG49" s="8" t="str">
        <f t="shared" si="20"/>
        <v>Quarter!r49c18</v>
      </c>
      <c r="AH49" s="8" t="str">
        <f t="shared" si="20"/>
        <v>Quarter!r49c19</v>
      </c>
      <c r="AI49" s="8" t="str">
        <f t="shared" si="20"/>
        <v>Quarter!r49c20</v>
      </c>
      <c r="AJ49" s="8" t="str">
        <f t="shared" si="20"/>
        <v>Quarter!r49c21</v>
      </c>
      <c r="AK49" s="8" t="str">
        <f t="shared" si="20"/>
        <v>Quarter!r49c22</v>
      </c>
      <c r="AL49" s="8" t="str">
        <f t="shared" si="20"/>
        <v>Quarter!r49c23</v>
      </c>
      <c r="AM49" s="8" t="str">
        <f t="shared" si="16"/>
        <v>Quarter!r49c24</v>
      </c>
      <c r="AN49" s="8" t="str">
        <f t="shared" si="16"/>
        <v>Quarter!r49c25</v>
      </c>
      <c r="AO49" s="8" t="str">
        <f t="shared" si="16"/>
        <v>Quarter!r49c26</v>
      </c>
      <c r="AP49" s="8" t="str">
        <f t="shared" si="16"/>
        <v>Quarter!r49c27</v>
      </c>
      <c r="AQ49" s="8" t="str">
        <f t="shared" si="16"/>
        <v>Quarter!r49c28</v>
      </c>
      <c r="AR49" s="8" t="str">
        <f t="shared" si="16"/>
        <v>Quarter!r49c29</v>
      </c>
      <c r="AS49" s="8" t="str">
        <f t="shared" si="16"/>
        <v>Quarter!r49c30</v>
      </c>
      <c r="AT49" s="8" t="str">
        <f t="shared" si="16"/>
        <v>Quarter!r49c31</v>
      </c>
      <c r="AU49" s="8" t="str">
        <f t="shared" si="16"/>
        <v>Quarter!r49c32</v>
      </c>
      <c r="AV49" s="8" t="str">
        <f t="shared" si="16"/>
        <v>Quarter!r49c33</v>
      </c>
      <c r="AW49" s="8" t="str">
        <f t="shared" si="17"/>
        <v>Quarter!r49c34</v>
      </c>
      <c r="AX49" s="8" t="str">
        <f t="shared" si="17"/>
        <v>Quarter!r49c35</v>
      </c>
      <c r="AY49" s="8" t="str">
        <f t="shared" si="17"/>
        <v>Quarter!r49c36</v>
      </c>
      <c r="AZ49" s="8" t="str">
        <f t="shared" si="17"/>
        <v>Quarter!r49c37</v>
      </c>
      <c r="BA49" s="8" t="str">
        <f t="shared" si="17"/>
        <v>Quarter!r49c38</v>
      </c>
      <c r="BB49" s="8" t="str">
        <f t="shared" si="17"/>
        <v>Quarter!r49c39</v>
      </c>
      <c r="BC49" s="8" t="str">
        <f t="shared" si="17"/>
        <v>Quarter!r49c40</v>
      </c>
      <c r="BD49" s="8" t="str">
        <f t="shared" si="17"/>
        <v>Quarter!r49c41</v>
      </c>
      <c r="BE49" s="8" t="str">
        <f t="shared" si="21"/>
        <v>Quarter!r49c42</v>
      </c>
      <c r="BF49" s="8" t="str">
        <f t="shared" si="21"/>
        <v>Quarter!r49c43</v>
      </c>
      <c r="BG49" s="8" t="str">
        <f t="shared" si="21"/>
        <v>Quarter!r49c44</v>
      </c>
      <c r="BH49" s="8" t="str">
        <f t="shared" si="21"/>
        <v>Quarter!r49c45</v>
      </c>
      <c r="BI49" s="8" t="str">
        <f t="shared" si="21"/>
        <v>Quarter!r49c46</v>
      </c>
      <c r="BJ49" s="8" t="str">
        <f t="shared" si="21"/>
        <v>Quarter!r49c47</v>
      </c>
      <c r="BK49" s="8" t="str">
        <f t="shared" si="21"/>
        <v>Quarter!r49c48</v>
      </c>
    </row>
    <row r="50" spans="2:63" x14ac:dyDescent="0.25">
      <c r="B50" s="8" t="s">
        <v>107</v>
      </c>
      <c r="C50" s="8">
        <v>50</v>
      </c>
      <c r="D50" s="8" t="str">
        <f t="shared" ref="D50:O50" si="22">$E$3&amp;"r"&amp;$C50&amp;"c"&amp;D$4</f>
        <v>Annual!r50c2</v>
      </c>
      <c r="E50" s="8" t="str">
        <f t="shared" si="22"/>
        <v>Annual!r50c3</v>
      </c>
      <c r="F50" s="8" t="str">
        <f t="shared" si="22"/>
        <v>Annual!r50c4</v>
      </c>
      <c r="G50" s="8" t="str">
        <f t="shared" si="22"/>
        <v>Annual!r50c5</v>
      </c>
      <c r="H50" s="8" t="str">
        <f t="shared" si="22"/>
        <v>Annual!r50c6</v>
      </c>
      <c r="I50" s="8" t="str">
        <f t="shared" si="22"/>
        <v>Annual!r50c7</v>
      </c>
      <c r="J50" s="8" t="str">
        <f t="shared" si="22"/>
        <v>Annual!r50c8</v>
      </c>
      <c r="K50" s="8" t="str">
        <f t="shared" si="22"/>
        <v>Annual!r50c9</v>
      </c>
      <c r="L50" s="8" t="str">
        <f t="shared" si="22"/>
        <v>Annual!r50c10</v>
      </c>
      <c r="M50" s="8" t="str">
        <f t="shared" si="22"/>
        <v>Annual!r50c11</v>
      </c>
      <c r="N50" s="8" t="str">
        <f t="shared" si="22"/>
        <v>Annual!r50c12</v>
      </c>
      <c r="O50" s="8" t="str">
        <f t="shared" si="22"/>
        <v>Annual!r50c13</v>
      </c>
      <c r="P50" s="8">
        <v>50</v>
      </c>
      <c r="Q50" s="8" t="str">
        <f t="shared" si="19"/>
        <v>Quarter!r50c2</v>
      </c>
      <c r="R50" s="8" t="str">
        <f t="shared" si="19"/>
        <v>Quarter!r50c3</v>
      </c>
      <c r="S50" s="8" t="str">
        <f t="shared" si="19"/>
        <v>Quarter!r50c4</v>
      </c>
      <c r="T50" s="8" t="str">
        <f t="shared" si="19"/>
        <v>Quarter!r50c5</v>
      </c>
      <c r="U50" s="8" t="str">
        <f t="shared" si="19"/>
        <v>Quarter!r50c6</v>
      </c>
      <c r="V50" s="8" t="str">
        <f t="shared" si="19"/>
        <v>Quarter!r50c7</v>
      </c>
      <c r="W50" s="8" t="str">
        <f t="shared" si="19"/>
        <v>Quarter!r50c8</v>
      </c>
      <c r="X50" s="8" t="str">
        <f t="shared" si="19"/>
        <v>Quarter!r50c9</v>
      </c>
      <c r="Y50" s="8" t="str">
        <f t="shared" si="19"/>
        <v>Quarter!r50c10</v>
      </c>
      <c r="Z50" s="8" t="str">
        <f t="shared" si="19"/>
        <v>Quarter!r50c11</v>
      </c>
      <c r="AA50" s="8" t="str">
        <f t="shared" si="19"/>
        <v>Quarter!r50c12</v>
      </c>
      <c r="AB50" s="8" t="str">
        <f t="shared" si="19"/>
        <v>Quarter!r50c13</v>
      </c>
      <c r="AC50" s="8" t="str">
        <f t="shared" si="19"/>
        <v>Quarter!r50c14</v>
      </c>
      <c r="AD50" s="8" t="str">
        <f t="shared" si="19"/>
        <v>Quarter!r50c15</v>
      </c>
      <c r="AE50" s="8" t="str">
        <f t="shared" si="19"/>
        <v>Quarter!r50c16</v>
      </c>
      <c r="AF50" s="8" t="str">
        <f t="shared" si="19"/>
        <v>Quarter!r50c17</v>
      </c>
      <c r="AG50" s="8" t="str">
        <f t="shared" si="20"/>
        <v>Quarter!r50c18</v>
      </c>
      <c r="AH50" s="8" t="str">
        <f t="shared" si="20"/>
        <v>Quarter!r50c19</v>
      </c>
      <c r="AI50" s="8" t="str">
        <f t="shared" si="20"/>
        <v>Quarter!r50c20</v>
      </c>
      <c r="AJ50" s="8" t="str">
        <f t="shared" si="20"/>
        <v>Quarter!r50c21</v>
      </c>
      <c r="AK50" s="8" t="str">
        <f t="shared" si="20"/>
        <v>Quarter!r50c22</v>
      </c>
      <c r="AL50" s="8" t="str">
        <f t="shared" si="20"/>
        <v>Quarter!r50c23</v>
      </c>
      <c r="AM50" s="8" t="str">
        <f t="shared" si="16"/>
        <v>Quarter!r50c24</v>
      </c>
      <c r="AN50" s="8" t="str">
        <f t="shared" si="16"/>
        <v>Quarter!r50c25</v>
      </c>
      <c r="AO50" s="8" t="str">
        <f t="shared" si="16"/>
        <v>Quarter!r50c26</v>
      </c>
      <c r="AP50" s="8" t="str">
        <f t="shared" si="16"/>
        <v>Quarter!r50c27</v>
      </c>
      <c r="AQ50" s="8" t="str">
        <f t="shared" si="16"/>
        <v>Quarter!r50c28</v>
      </c>
      <c r="AR50" s="8" t="str">
        <f t="shared" si="16"/>
        <v>Quarter!r50c29</v>
      </c>
      <c r="AS50" s="8" t="str">
        <f t="shared" si="16"/>
        <v>Quarter!r50c30</v>
      </c>
      <c r="AT50" s="8" t="str">
        <f t="shared" si="16"/>
        <v>Quarter!r50c31</v>
      </c>
      <c r="AU50" s="8" t="str">
        <f t="shared" si="16"/>
        <v>Quarter!r50c32</v>
      </c>
      <c r="AV50" s="8" t="str">
        <f t="shared" si="16"/>
        <v>Quarter!r50c33</v>
      </c>
      <c r="AW50" s="8" t="str">
        <f t="shared" si="17"/>
        <v>Quarter!r50c34</v>
      </c>
      <c r="AX50" s="8" t="str">
        <f t="shared" si="17"/>
        <v>Quarter!r50c35</v>
      </c>
      <c r="AY50" s="8" t="str">
        <f t="shared" si="17"/>
        <v>Quarter!r50c36</v>
      </c>
      <c r="AZ50" s="8" t="str">
        <f t="shared" si="17"/>
        <v>Quarter!r50c37</v>
      </c>
      <c r="BA50" s="8" t="str">
        <f t="shared" si="17"/>
        <v>Quarter!r50c38</v>
      </c>
      <c r="BB50" s="8" t="str">
        <f t="shared" si="17"/>
        <v>Quarter!r50c39</v>
      </c>
      <c r="BC50" s="8" t="str">
        <f t="shared" si="17"/>
        <v>Quarter!r50c40</v>
      </c>
      <c r="BD50" s="8" t="str">
        <f t="shared" si="17"/>
        <v>Quarter!r50c41</v>
      </c>
      <c r="BE50" s="8" t="str">
        <f t="shared" si="21"/>
        <v>Quarter!r50c42</v>
      </c>
      <c r="BF50" s="8" t="str">
        <f t="shared" si="21"/>
        <v>Quarter!r50c43</v>
      </c>
      <c r="BG50" s="8" t="str">
        <f t="shared" si="21"/>
        <v>Quarter!r50c44</v>
      </c>
      <c r="BH50" s="8" t="str">
        <f t="shared" si="21"/>
        <v>Quarter!r50c45</v>
      </c>
      <c r="BI50" s="8" t="str">
        <f t="shared" si="21"/>
        <v>Quarter!r50c46</v>
      </c>
      <c r="BJ50" s="8" t="str">
        <f t="shared" si="21"/>
        <v>Quarter!r50c47</v>
      </c>
      <c r="BK50" s="8" t="str">
        <f t="shared" si="21"/>
        <v>Quarter!r50c48</v>
      </c>
    </row>
    <row r="52" spans="2:63" x14ac:dyDescent="0.25">
      <c r="B52" s="34" t="s">
        <v>97</v>
      </c>
      <c r="C52" s="8">
        <v>52</v>
      </c>
      <c r="D52" s="8" t="str">
        <f t="shared" ref="D52:O61" si="23">$E$3&amp;"r"&amp;$C52&amp;"c"&amp;D$4</f>
        <v>Annual!r52c2</v>
      </c>
      <c r="E52" s="8" t="str">
        <f t="shared" si="23"/>
        <v>Annual!r52c3</v>
      </c>
      <c r="F52" s="8" t="str">
        <f t="shared" si="23"/>
        <v>Annual!r52c4</v>
      </c>
      <c r="G52" s="8" t="str">
        <f t="shared" si="23"/>
        <v>Annual!r52c5</v>
      </c>
      <c r="H52" s="8" t="str">
        <f t="shared" si="23"/>
        <v>Annual!r52c6</v>
      </c>
      <c r="I52" s="8" t="str">
        <f t="shared" si="23"/>
        <v>Annual!r52c7</v>
      </c>
      <c r="J52" s="8" t="str">
        <f t="shared" si="23"/>
        <v>Annual!r52c8</v>
      </c>
      <c r="K52" s="8" t="str">
        <f t="shared" si="23"/>
        <v>Annual!r52c9</v>
      </c>
      <c r="L52" s="8" t="str">
        <f t="shared" si="23"/>
        <v>Annual!r52c10</v>
      </c>
      <c r="M52" s="8" t="str">
        <f t="shared" si="23"/>
        <v>Annual!r52c11</v>
      </c>
      <c r="N52" s="8" t="str">
        <f t="shared" si="23"/>
        <v>Annual!r52c12</v>
      </c>
      <c r="O52" s="8" t="str">
        <f t="shared" si="23"/>
        <v>Annual!r52c13</v>
      </c>
      <c r="P52" s="8">
        <v>52</v>
      </c>
      <c r="Q52" s="8" t="str">
        <f t="shared" si="19"/>
        <v>Quarter!r52c2</v>
      </c>
      <c r="R52" s="8" t="str">
        <f t="shared" si="19"/>
        <v>Quarter!r52c3</v>
      </c>
      <c r="S52" s="8" t="str">
        <f t="shared" si="19"/>
        <v>Quarter!r52c4</v>
      </c>
      <c r="T52" s="8" t="str">
        <f t="shared" si="19"/>
        <v>Quarter!r52c5</v>
      </c>
      <c r="U52" s="8" t="str">
        <f t="shared" si="19"/>
        <v>Quarter!r52c6</v>
      </c>
      <c r="V52" s="8" t="str">
        <f t="shared" si="19"/>
        <v>Quarter!r52c7</v>
      </c>
      <c r="W52" s="8" t="str">
        <f t="shared" si="19"/>
        <v>Quarter!r52c8</v>
      </c>
      <c r="X52" s="8" t="str">
        <f t="shared" si="19"/>
        <v>Quarter!r52c9</v>
      </c>
      <c r="Y52" s="8" t="str">
        <f t="shared" si="19"/>
        <v>Quarter!r52c10</v>
      </c>
      <c r="Z52" s="8" t="str">
        <f t="shared" si="19"/>
        <v>Quarter!r52c11</v>
      </c>
      <c r="AA52" s="8" t="str">
        <f t="shared" si="19"/>
        <v>Quarter!r52c12</v>
      </c>
      <c r="AB52" s="8" t="str">
        <f t="shared" si="19"/>
        <v>Quarter!r52c13</v>
      </c>
      <c r="AC52" s="8" t="str">
        <f t="shared" si="19"/>
        <v>Quarter!r52c14</v>
      </c>
      <c r="AD52" s="8" t="str">
        <f t="shared" si="19"/>
        <v>Quarter!r52c15</v>
      </c>
      <c r="AE52" s="8" t="str">
        <f t="shared" si="19"/>
        <v>Quarter!r52c16</v>
      </c>
      <c r="AF52" s="8" t="str">
        <f t="shared" si="19"/>
        <v>Quarter!r52c17</v>
      </c>
      <c r="AG52" s="8" t="str">
        <f t="shared" ref="AG52:BD52" si="24">$R$3&amp;"r"&amp;$P52&amp;"c"&amp;AG$4</f>
        <v>Quarter!r52c18</v>
      </c>
      <c r="AH52" s="8" t="str">
        <f t="shared" si="24"/>
        <v>Quarter!r52c19</v>
      </c>
      <c r="AI52" s="8" t="str">
        <f t="shared" si="24"/>
        <v>Quarter!r52c20</v>
      </c>
      <c r="AJ52" s="8" t="str">
        <f t="shared" si="24"/>
        <v>Quarter!r52c21</v>
      </c>
      <c r="AK52" s="8" t="str">
        <f t="shared" si="24"/>
        <v>Quarter!r52c22</v>
      </c>
      <c r="AL52" s="8" t="str">
        <f t="shared" si="24"/>
        <v>Quarter!r52c23</v>
      </c>
      <c r="AM52" s="8" t="str">
        <f t="shared" si="24"/>
        <v>Quarter!r52c24</v>
      </c>
      <c r="AN52" s="8" t="str">
        <f t="shared" si="24"/>
        <v>Quarter!r52c25</v>
      </c>
      <c r="AO52" s="8" t="str">
        <f t="shared" si="24"/>
        <v>Quarter!r52c26</v>
      </c>
      <c r="AP52" s="8" t="str">
        <f t="shared" si="24"/>
        <v>Quarter!r52c27</v>
      </c>
      <c r="AQ52" s="8" t="str">
        <f t="shared" si="24"/>
        <v>Quarter!r52c28</v>
      </c>
      <c r="AR52" s="8" t="str">
        <f t="shared" si="24"/>
        <v>Quarter!r52c29</v>
      </c>
      <c r="AS52" s="8" t="str">
        <f t="shared" si="24"/>
        <v>Quarter!r52c30</v>
      </c>
      <c r="AT52" s="8" t="str">
        <f t="shared" si="24"/>
        <v>Quarter!r52c31</v>
      </c>
      <c r="AU52" s="8" t="str">
        <f t="shared" si="24"/>
        <v>Quarter!r52c32</v>
      </c>
      <c r="AV52" s="8" t="str">
        <f t="shared" si="24"/>
        <v>Quarter!r52c33</v>
      </c>
      <c r="AW52" s="8" t="str">
        <f t="shared" si="24"/>
        <v>Quarter!r52c34</v>
      </c>
      <c r="AX52" s="8" t="str">
        <f t="shared" si="24"/>
        <v>Quarter!r52c35</v>
      </c>
      <c r="AY52" s="8" t="str">
        <f t="shared" si="24"/>
        <v>Quarter!r52c36</v>
      </c>
      <c r="AZ52" s="8" t="str">
        <f t="shared" si="24"/>
        <v>Quarter!r52c37</v>
      </c>
      <c r="BA52" s="8" t="str">
        <f t="shared" si="24"/>
        <v>Quarter!r52c38</v>
      </c>
      <c r="BB52" s="8" t="str">
        <f t="shared" si="24"/>
        <v>Quarter!r52c39</v>
      </c>
      <c r="BC52" s="8" t="str">
        <f t="shared" si="24"/>
        <v>Quarter!r52c40</v>
      </c>
      <c r="BD52" s="8" t="str">
        <f t="shared" si="24"/>
        <v>Quarter!r52c41</v>
      </c>
      <c r="BE52" s="8" t="str">
        <f t="shared" si="21"/>
        <v>Quarter!r52c42</v>
      </c>
      <c r="BF52" s="8" t="str">
        <f t="shared" si="21"/>
        <v>Quarter!r52c43</v>
      </c>
      <c r="BG52" s="8" t="str">
        <f t="shared" si="21"/>
        <v>Quarter!r52c44</v>
      </c>
      <c r="BH52" s="8" t="str">
        <f t="shared" si="21"/>
        <v>Quarter!r52c45</v>
      </c>
      <c r="BI52" s="8" t="str">
        <f t="shared" si="21"/>
        <v>Quarter!r52c46</v>
      </c>
      <c r="BJ52" s="8" t="str">
        <f t="shared" si="21"/>
        <v>Quarter!r52c47</v>
      </c>
      <c r="BK52" s="8" t="str">
        <f t="shared" si="21"/>
        <v>Quarter!r52c48</v>
      </c>
    </row>
    <row r="53" spans="2:63" x14ac:dyDescent="0.25">
      <c r="B53" s="35" t="s">
        <v>98</v>
      </c>
      <c r="C53" s="8">
        <v>53</v>
      </c>
      <c r="D53" s="8" t="str">
        <f t="shared" si="23"/>
        <v>Annual!r53c2</v>
      </c>
      <c r="E53" s="8" t="str">
        <f t="shared" si="23"/>
        <v>Annual!r53c3</v>
      </c>
      <c r="F53" s="8" t="str">
        <f t="shared" si="23"/>
        <v>Annual!r53c4</v>
      </c>
      <c r="G53" s="8" t="str">
        <f t="shared" si="23"/>
        <v>Annual!r53c5</v>
      </c>
      <c r="H53" s="8" t="str">
        <f t="shared" si="23"/>
        <v>Annual!r53c6</v>
      </c>
      <c r="I53" s="8" t="str">
        <f t="shared" si="23"/>
        <v>Annual!r53c7</v>
      </c>
      <c r="J53" s="8" t="str">
        <f t="shared" si="23"/>
        <v>Annual!r53c8</v>
      </c>
      <c r="K53" s="8" t="str">
        <f t="shared" si="23"/>
        <v>Annual!r53c9</v>
      </c>
      <c r="L53" s="8" t="str">
        <f t="shared" si="23"/>
        <v>Annual!r53c10</v>
      </c>
      <c r="M53" s="8" t="str">
        <f t="shared" si="23"/>
        <v>Annual!r53c11</v>
      </c>
      <c r="N53" s="8" t="str">
        <f t="shared" si="23"/>
        <v>Annual!r53c12</v>
      </c>
      <c r="O53" s="8" t="str">
        <f t="shared" si="23"/>
        <v>Annual!r53c13</v>
      </c>
      <c r="P53" s="8">
        <v>53</v>
      </c>
      <c r="Q53" s="8" t="str">
        <f t="shared" si="19"/>
        <v>Quarter!r53c2</v>
      </c>
      <c r="R53" s="8" t="str">
        <f t="shared" si="19"/>
        <v>Quarter!r53c3</v>
      </c>
      <c r="S53" s="8" t="str">
        <f t="shared" si="19"/>
        <v>Quarter!r53c4</v>
      </c>
      <c r="T53" s="8" t="str">
        <f t="shared" si="19"/>
        <v>Quarter!r53c5</v>
      </c>
      <c r="U53" s="8" t="str">
        <f t="shared" si="19"/>
        <v>Quarter!r53c6</v>
      </c>
      <c r="V53" s="8" t="str">
        <f t="shared" si="19"/>
        <v>Quarter!r53c7</v>
      </c>
      <c r="W53" s="8" t="str">
        <f t="shared" si="19"/>
        <v>Quarter!r53c8</v>
      </c>
      <c r="X53" s="8" t="str">
        <f t="shared" si="19"/>
        <v>Quarter!r53c9</v>
      </c>
      <c r="Y53" s="8" t="str">
        <f t="shared" si="19"/>
        <v>Quarter!r53c10</v>
      </c>
      <c r="Z53" s="8" t="str">
        <f t="shared" si="19"/>
        <v>Quarter!r53c11</v>
      </c>
      <c r="AA53" s="8" t="str">
        <f t="shared" si="19"/>
        <v>Quarter!r53c12</v>
      </c>
      <c r="AB53" s="8" t="str">
        <f t="shared" si="19"/>
        <v>Quarter!r53c13</v>
      </c>
      <c r="AC53" s="8" t="str">
        <f t="shared" si="19"/>
        <v>Quarter!r53c14</v>
      </c>
      <c r="AD53" s="8" t="str">
        <f t="shared" si="19"/>
        <v>Quarter!r53c15</v>
      </c>
      <c r="AE53" s="8" t="str">
        <f t="shared" si="19"/>
        <v>Quarter!r53c16</v>
      </c>
      <c r="AF53" s="8" t="str">
        <f t="shared" si="19"/>
        <v>Quarter!r53c17</v>
      </c>
      <c r="AG53" s="8" t="str">
        <f t="shared" ref="AG53:AN59" si="25">$R$3&amp;"r"&amp;$P53&amp;"c"&amp;AG$4</f>
        <v>Quarter!r53c18</v>
      </c>
      <c r="AH53" s="8" t="str">
        <f t="shared" si="25"/>
        <v>Quarter!r53c19</v>
      </c>
      <c r="AI53" s="8" t="str">
        <f t="shared" si="25"/>
        <v>Quarter!r53c20</v>
      </c>
      <c r="AJ53" s="8" t="str">
        <f t="shared" si="25"/>
        <v>Quarter!r53c21</v>
      </c>
      <c r="AK53" s="8" t="str">
        <f t="shared" si="25"/>
        <v>Quarter!r53c22</v>
      </c>
      <c r="AL53" s="8" t="str">
        <f t="shared" si="25"/>
        <v>Quarter!r53c23</v>
      </c>
      <c r="AM53" s="8" t="str">
        <f t="shared" si="25"/>
        <v>Quarter!r53c24</v>
      </c>
      <c r="AN53" s="8" t="str">
        <f t="shared" si="25"/>
        <v>Quarter!r53c25</v>
      </c>
      <c r="AO53" s="8" t="str">
        <f t="shared" ref="AO53:BD61" si="26">$R$3&amp;"r"&amp;$P53&amp;"c"&amp;AO$4</f>
        <v>Quarter!r53c26</v>
      </c>
      <c r="AP53" s="8" t="str">
        <f t="shared" si="26"/>
        <v>Quarter!r53c27</v>
      </c>
      <c r="AQ53" s="8" t="str">
        <f t="shared" si="26"/>
        <v>Quarter!r53c28</v>
      </c>
      <c r="AR53" s="8" t="str">
        <f t="shared" si="26"/>
        <v>Quarter!r53c29</v>
      </c>
      <c r="AS53" s="8" t="str">
        <f t="shared" si="26"/>
        <v>Quarter!r53c30</v>
      </c>
      <c r="AT53" s="8" t="str">
        <f t="shared" si="26"/>
        <v>Quarter!r53c31</v>
      </c>
      <c r="AU53" s="8" t="str">
        <f t="shared" si="26"/>
        <v>Quarter!r53c32</v>
      </c>
      <c r="AV53" s="8" t="str">
        <f t="shared" si="26"/>
        <v>Quarter!r53c33</v>
      </c>
      <c r="AW53" s="8" t="str">
        <f t="shared" si="26"/>
        <v>Quarter!r53c34</v>
      </c>
      <c r="AX53" s="8" t="str">
        <f t="shared" si="26"/>
        <v>Quarter!r53c35</v>
      </c>
      <c r="AY53" s="8" t="str">
        <f t="shared" si="26"/>
        <v>Quarter!r53c36</v>
      </c>
      <c r="AZ53" s="8" t="str">
        <f t="shared" si="26"/>
        <v>Quarter!r53c37</v>
      </c>
      <c r="BA53" s="8" t="str">
        <f t="shared" si="26"/>
        <v>Quarter!r53c38</v>
      </c>
      <c r="BB53" s="8" t="str">
        <f t="shared" si="26"/>
        <v>Quarter!r53c39</v>
      </c>
      <c r="BC53" s="8" t="str">
        <f t="shared" si="26"/>
        <v>Quarter!r53c40</v>
      </c>
      <c r="BD53" s="8" t="str">
        <f t="shared" si="26"/>
        <v>Quarter!r53c41</v>
      </c>
      <c r="BE53" s="8" t="str">
        <f t="shared" si="21"/>
        <v>Quarter!r53c42</v>
      </c>
      <c r="BF53" s="8" t="str">
        <f t="shared" si="21"/>
        <v>Quarter!r53c43</v>
      </c>
      <c r="BG53" s="8" t="str">
        <f t="shared" si="21"/>
        <v>Quarter!r53c44</v>
      </c>
      <c r="BH53" s="8" t="str">
        <f t="shared" si="21"/>
        <v>Quarter!r53c45</v>
      </c>
      <c r="BI53" s="8" t="str">
        <f t="shared" si="21"/>
        <v>Quarter!r53c46</v>
      </c>
      <c r="BJ53" s="8" t="str">
        <f t="shared" si="21"/>
        <v>Quarter!r53c47</v>
      </c>
      <c r="BK53" s="8" t="str">
        <f t="shared" si="21"/>
        <v>Quarter!r53c48</v>
      </c>
    </row>
    <row r="54" spans="2:63" x14ac:dyDescent="0.25">
      <c r="B54" s="30" t="s">
        <v>99</v>
      </c>
      <c r="C54" s="8">
        <v>54</v>
      </c>
      <c r="D54" s="8" t="str">
        <f t="shared" si="23"/>
        <v>Annual!r54c2</v>
      </c>
      <c r="E54" s="8" t="str">
        <f t="shared" si="23"/>
        <v>Annual!r54c3</v>
      </c>
      <c r="F54" s="8" t="str">
        <f t="shared" si="23"/>
        <v>Annual!r54c4</v>
      </c>
      <c r="G54" s="8" t="str">
        <f t="shared" si="23"/>
        <v>Annual!r54c5</v>
      </c>
      <c r="H54" s="8" t="str">
        <f t="shared" si="23"/>
        <v>Annual!r54c6</v>
      </c>
      <c r="I54" s="8" t="str">
        <f t="shared" si="23"/>
        <v>Annual!r54c7</v>
      </c>
      <c r="J54" s="8" t="str">
        <f t="shared" si="23"/>
        <v>Annual!r54c8</v>
      </c>
      <c r="K54" s="8" t="str">
        <f t="shared" si="23"/>
        <v>Annual!r54c9</v>
      </c>
      <c r="L54" s="8" t="str">
        <f t="shared" si="23"/>
        <v>Annual!r54c10</v>
      </c>
      <c r="M54" s="8" t="str">
        <f t="shared" si="23"/>
        <v>Annual!r54c11</v>
      </c>
      <c r="N54" s="8" t="str">
        <f t="shared" si="23"/>
        <v>Annual!r54c12</v>
      </c>
      <c r="O54" s="8" t="str">
        <f t="shared" si="23"/>
        <v>Annual!r54c13</v>
      </c>
      <c r="P54" s="8">
        <v>54</v>
      </c>
      <c r="Q54" s="8" t="str">
        <f t="shared" si="19"/>
        <v>Quarter!r54c2</v>
      </c>
      <c r="R54" s="8" t="str">
        <f t="shared" si="19"/>
        <v>Quarter!r54c3</v>
      </c>
      <c r="S54" s="8" t="str">
        <f t="shared" si="19"/>
        <v>Quarter!r54c4</v>
      </c>
      <c r="T54" s="8" t="str">
        <f t="shared" si="19"/>
        <v>Quarter!r54c5</v>
      </c>
      <c r="U54" s="8" t="str">
        <f t="shared" si="19"/>
        <v>Quarter!r54c6</v>
      </c>
      <c r="V54" s="8" t="str">
        <f t="shared" si="19"/>
        <v>Quarter!r54c7</v>
      </c>
      <c r="W54" s="8" t="str">
        <f t="shared" si="19"/>
        <v>Quarter!r54c8</v>
      </c>
      <c r="X54" s="8" t="str">
        <f t="shared" si="19"/>
        <v>Quarter!r54c9</v>
      </c>
      <c r="Y54" s="8" t="str">
        <f t="shared" si="19"/>
        <v>Quarter!r54c10</v>
      </c>
      <c r="Z54" s="8" t="str">
        <f t="shared" si="19"/>
        <v>Quarter!r54c11</v>
      </c>
      <c r="AA54" s="8" t="str">
        <f t="shared" si="19"/>
        <v>Quarter!r54c12</v>
      </c>
      <c r="AB54" s="8" t="str">
        <f t="shared" si="19"/>
        <v>Quarter!r54c13</v>
      </c>
      <c r="AC54" s="8" t="str">
        <f t="shared" si="19"/>
        <v>Quarter!r54c14</v>
      </c>
      <c r="AD54" s="8" t="str">
        <f t="shared" si="19"/>
        <v>Quarter!r54c15</v>
      </c>
      <c r="AE54" s="8" t="str">
        <f t="shared" si="19"/>
        <v>Quarter!r54c16</v>
      </c>
      <c r="AF54" s="8" t="str">
        <f t="shared" si="19"/>
        <v>Quarter!r54c17</v>
      </c>
      <c r="AG54" s="8" t="str">
        <f t="shared" si="25"/>
        <v>Quarter!r54c18</v>
      </c>
      <c r="AH54" s="8" t="str">
        <f t="shared" si="25"/>
        <v>Quarter!r54c19</v>
      </c>
      <c r="AI54" s="8" t="str">
        <f t="shared" si="25"/>
        <v>Quarter!r54c20</v>
      </c>
      <c r="AJ54" s="8" t="str">
        <f t="shared" si="25"/>
        <v>Quarter!r54c21</v>
      </c>
      <c r="AK54" s="8" t="str">
        <f t="shared" si="25"/>
        <v>Quarter!r54c22</v>
      </c>
      <c r="AL54" s="8" t="str">
        <f t="shared" si="25"/>
        <v>Quarter!r54c23</v>
      </c>
      <c r="AM54" s="8" t="str">
        <f t="shared" si="25"/>
        <v>Quarter!r54c24</v>
      </c>
      <c r="AN54" s="8" t="str">
        <f t="shared" si="25"/>
        <v>Quarter!r54c25</v>
      </c>
      <c r="AO54" s="8" t="str">
        <f t="shared" ref="AO54:AQ59" si="27">$R$3&amp;"r"&amp;$P54&amp;"c"&amp;AO$4</f>
        <v>Quarter!r54c26</v>
      </c>
      <c r="AP54" s="8" t="str">
        <f t="shared" si="27"/>
        <v>Quarter!r54c27</v>
      </c>
      <c r="AQ54" s="8" t="str">
        <f t="shared" si="27"/>
        <v>Quarter!r54c28</v>
      </c>
      <c r="AR54" s="8" t="str">
        <f t="shared" si="26"/>
        <v>Quarter!r54c29</v>
      </c>
      <c r="AS54" s="8" t="str">
        <f t="shared" si="26"/>
        <v>Quarter!r54c30</v>
      </c>
      <c r="AT54" s="8" t="str">
        <f t="shared" si="26"/>
        <v>Quarter!r54c31</v>
      </c>
      <c r="AU54" s="8" t="str">
        <f t="shared" si="26"/>
        <v>Quarter!r54c32</v>
      </c>
      <c r="AV54" s="8" t="str">
        <f t="shared" si="26"/>
        <v>Quarter!r54c33</v>
      </c>
      <c r="AW54" s="8" t="str">
        <f t="shared" si="26"/>
        <v>Quarter!r54c34</v>
      </c>
      <c r="AX54" s="8" t="str">
        <f t="shared" si="26"/>
        <v>Quarter!r54c35</v>
      </c>
      <c r="AY54" s="8" t="str">
        <f t="shared" si="26"/>
        <v>Quarter!r54c36</v>
      </c>
      <c r="AZ54" s="8" t="str">
        <f t="shared" si="26"/>
        <v>Quarter!r54c37</v>
      </c>
      <c r="BA54" s="8" t="str">
        <f t="shared" si="26"/>
        <v>Quarter!r54c38</v>
      </c>
      <c r="BB54" s="8" t="str">
        <f t="shared" si="26"/>
        <v>Quarter!r54c39</v>
      </c>
      <c r="BC54" s="8" t="str">
        <f t="shared" si="26"/>
        <v>Quarter!r54c40</v>
      </c>
      <c r="BD54" s="8" t="str">
        <f t="shared" si="26"/>
        <v>Quarter!r54c41</v>
      </c>
      <c r="BE54" s="8" t="str">
        <f t="shared" si="21"/>
        <v>Quarter!r54c42</v>
      </c>
      <c r="BF54" s="8" t="str">
        <f t="shared" si="21"/>
        <v>Quarter!r54c43</v>
      </c>
      <c r="BG54" s="8" t="str">
        <f t="shared" si="21"/>
        <v>Quarter!r54c44</v>
      </c>
      <c r="BH54" s="8" t="str">
        <f t="shared" si="21"/>
        <v>Quarter!r54c45</v>
      </c>
      <c r="BI54" s="8" t="str">
        <f t="shared" si="21"/>
        <v>Quarter!r54c46</v>
      </c>
      <c r="BJ54" s="8" t="str">
        <f t="shared" si="21"/>
        <v>Quarter!r54c47</v>
      </c>
      <c r="BK54" s="8" t="str">
        <f t="shared" si="21"/>
        <v>Quarter!r54c48</v>
      </c>
    </row>
    <row r="55" spans="2:63" x14ac:dyDescent="0.25">
      <c r="B55" s="30" t="s">
        <v>5</v>
      </c>
      <c r="C55" s="8">
        <v>55</v>
      </c>
      <c r="D55" s="8" t="str">
        <f t="shared" si="23"/>
        <v>Annual!r55c2</v>
      </c>
      <c r="E55" s="8" t="str">
        <f t="shared" si="23"/>
        <v>Annual!r55c3</v>
      </c>
      <c r="F55" s="8" t="str">
        <f t="shared" si="23"/>
        <v>Annual!r55c4</v>
      </c>
      <c r="G55" s="8" t="str">
        <f t="shared" si="23"/>
        <v>Annual!r55c5</v>
      </c>
      <c r="H55" s="8" t="str">
        <f t="shared" si="23"/>
        <v>Annual!r55c6</v>
      </c>
      <c r="I55" s="8" t="str">
        <f t="shared" si="23"/>
        <v>Annual!r55c7</v>
      </c>
      <c r="J55" s="8" t="str">
        <f t="shared" si="23"/>
        <v>Annual!r55c8</v>
      </c>
      <c r="K55" s="8" t="str">
        <f t="shared" si="23"/>
        <v>Annual!r55c9</v>
      </c>
      <c r="L55" s="8" t="str">
        <f t="shared" si="23"/>
        <v>Annual!r55c10</v>
      </c>
      <c r="M55" s="8" t="str">
        <f t="shared" si="23"/>
        <v>Annual!r55c11</v>
      </c>
      <c r="N55" s="8" t="str">
        <f t="shared" si="23"/>
        <v>Annual!r55c12</v>
      </c>
      <c r="O55" s="8" t="str">
        <f t="shared" si="23"/>
        <v>Annual!r55c13</v>
      </c>
      <c r="P55" s="8">
        <v>55</v>
      </c>
      <c r="Q55" s="8" t="str">
        <f t="shared" si="19"/>
        <v>Quarter!r55c2</v>
      </c>
      <c r="R55" s="8" t="str">
        <f t="shared" si="19"/>
        <v>Quarter!r55c3</v>
      </c>
      <c r="S55" s="8" t="str">
        <f t="shared" si="19"/>
        <v>Quarter!r55c4</v>
      </c>
      <c r="T55" s="8" t="str">
        <f t="shared" si="19"/>
        <v>Quarter!r55c5</v>
      </c>
      <c r="U55" s="8" t="str">
        <f t="shared" si="19"/>
        <v>Quarter!r55c6</v>
      </c>
      <c r="V55" s="8" t="str">
        <f t="shared" si="19"/>
        <v>Quarter!r55c7</v>
      </c>
      <c r="W55" s="8" t="str">
        <f t="shared" si="19"/>
        <v>Quarter!r55c8</v>
      </c>
      <c r="X55" s="8" t="str">
        <f t="shared" si="19"/>
        <v>Quarter!r55c9</v>
      </c>
      <c r="Y55" s="8" t="str">
        <f t="shared" si="19"/>
        <v>Quarter!r55c10</v>
      </c>
      <c r="Z55" s="8" t="str">
        <f t="shared" si="19"/>
        <v>Quarter!r55c11</v>
      </c>
      <c r="AA55" s="8" t="str">
        <f t="shared" si="19"/>
        <v>Quarter!r55c12</v>
      </c>
      <c r="AB55" s="8" t="str">
        <f t="shared" si="19"/>
        <v>Quarter!r55c13</v>
      </c>
      <c r="AC55" s="8" t="str">
        <f t="shared" si="19"/>
        <v>Quarter!r55c14</v>
      </c>
      <c r="AD55" s="8" t="str">
        <f t="shared" si="19"/>
        <v>Quarter!r55c15</v>
      </c>
      <c r="AE55" s="8" t="str">
        <f t="shared" si="19"/>
        <v>Quarter!r55c16</v>
      </c>
      <c r="AF55" s="8" t="str">
        <f t="shared" si="19"/>
        <v>Quarter!r55c17</v>
      </c>
      <c r="AG55" s="8" t="str">
        <f t="shared" si="25"/>
        <v>Quarter!r55c18</v>
      </c>
      <c r="AH55" s="8" t="str">
        <f t="shared" si="25"/>
        <v>Quarter!r55c19</v>
      </c>
      <c r="AI55" s="8" t="str">
        <f t="shared" si="25"/>
        <v>Quarter!r55c20</v>
      </c>
      <c r="AJ55" s="8" t="str">
        <f t="shared" si="25"/>
        <v>Quarter!r55c21</v>
      </c>
      <c r="AK55" s="8" t="str">
        <f t="shared" si="25"/>
        <v>Quarter!r55c22</v>
      </c>
      <c r="AL55" s="8" t="str">
        <f t="shared" si="25"/>
        <v>Quarter!r55c23</v>
      </c>
      <c r="AM55" s="8" t="str">
        <f t="shared" si="25"/>
        <v>Quarter!r55c24</v>
      </c>
      <c r="AN55" s="8" t="str">
        <f t="shared" si="25"/>
        <v>Quarter!r55c25</v>
      </c>
      <c r="AO55" s="8" t="str">
        <f t="shared" si="27"/>
        <v>Quarter!r55c26</v>
      </c>
      <c r="AP55" s="8" t="str">
        <f t="shared" si="27"/>
        <v>Quarter!r55c27</v>
      </c>
      <c r="AQ55" s="8" t="str">
        <f t="shared" si="27"/>
        <v>Quarter!r55c28</v>
      </c>
      <c r="AR55" s="8" t="str">
        <f t="shared" si="26"/>
        <v>Quarter!r55c29</v>
      </c>
      <c r="AS55" s="8" t="str">
        <f t="shared" si="26"/>
        <v>Quarter!r55c30</v>
      </c>
      <c r="AT55" s="8" t="str">
        <f t="shared" si="26"/>
        <v>Quarter!r55c31</v>
      </c>
      <c r="AU55" s="8" t="str">
        <f t="shared" si="26"/>
        <v>Quarter!r55c32</v>
      </c>
      <c r="AV55" s="8" t="str">
        <f t="shared" si="26"/>
        <v>Quarter!r55c33</v>
      </c>
      <c r="AW55" s="8" t="str">
        <f t="shared" si="26"/>
        <v>Quarter!r55c34</v>
      </c>
      <c r="AX55" s="8" t="str">
        <f t="shared" si="26"/>
        <v>Quarter!r55c35</v>
      </c>
      <c r="AY55" s="8" t="str">
        <f t="shared" si="26"/>
        <v>Quarter!r55c36</v>
      </c>
      <c r="AZ55" s="8" t="str">
        <f t="shared" si="26"/>
        <v>Quarter!r55c37</v>
      </c>
      <c r="BA55" s="8" t="str">
        <f t="shared" si="26"/>
        <v>Quarter!r55c38</v>
      </c>
      <c r="BB55" s="8" t="str">
        <f t="shared" si="26"/>
        <v>Quarter!r55c39</v>
      </c>
      <c r="BC55" s="8" t="str">
        <f t="shared" si="26"/>
        <v>Quarter!r55c40</v>
      </c>
      <c r="BD55" s="8" t="str">
        <f t="shared" si="26"/>
        <v>Quarter!r55c41</v>
      </c>
      <c r="BE55" s="8" t="str">
        <f t="shared" si="21"/>
        <v>Quarter!r55c42</v>
      </c>
      <c r="BF55" s="8" t="str">
        <f t="shared" si="21"/>
        <v>Quarter!r55c43</v>
      </c>
      <c r="BG55" s="8" t="str">
        <f t="shared" si="21"/>
        <v>Quarter!r55c44</v>
      </c>
      <c r="BH55" s="8" t="str">
        <f t="shared" si="21"/>
        <v>Quarter!r55c45</v>
      </c>
      <c r="BI55" s="8" t="str">
        <f t="shared" si="21"/>
        <v>Quarter!r55c46</v>
      </c>
      <c r="BJ55" s="8" t="str">
        <f t="shared" si="21"/>
        <v>Quarter!r55c47</v>
      </c>
      <c r="BK55" s="8" t="str">
        <f t="shared" si="21"/>
        <v>Quarter!r55c48</v>
      </c>
    </row>
    <row r="56" spans="2:63" x14ac:dyDescent="0.25">
      <c r="B56" s="30" t="s">
        <v>6</v>
      </c>
      <c r="C56" s="8">
        <v>56</v>
      </c>
      <c r="D56" s="8" t="str">
        <f t="shared" si="23"/>
        <v>Annual!r56c2</v>
      </c>
      <c r="E56" s="8" t="str">
        <f t="shared" si="23"/>
        <v>Annual!r56c3</v>
      </c>
      <c r="F56" s="8" t="str">
        <f t="shared" si="23"/>
        <v>Annual!r56c4</v>
      </c>
      <c r="G56" s="8" t="str">
        <f t="shared" si="23"/>
        <v>Annual!r56c5</v>
      </c>
      <c r="H56" s="8" t="str">
        <f t="shared" si="23"/>
        <v>Annual!r56c6</v>
      </c>
      <c r="I56" s="8" t="str">
        <f t="shared" si="23"/>
        <v>Annual!r56c7</v>
      </c>
      <c r="J56" s="8" t="str">
        <f t="shared" si="23"/>
        <v>Annual!r56c8</v>
      </c>
      <c r="K56" s="8" t="str">
        <f t="shared" si="23"/>
        <v>Annual!r56c9</v>
      </c>
      <c r="L56" s="8" t="str">
        <f t="shared" si="23"/>
        <v>Annual!r56c10</v>
      </c>
      <c r="M56" s="8" t="str">
        <f t="shared" si="23"/>
        <v>Annual!r56c11</v>
      </c>
      <c r="N56" s="8" t="str">
        <f t="shared" si="23"/>
        <v>Annual!r56c12</v>
      </c>
      <c r="O56" s="8" t="str">
        <f t="shared" si="23"/>
        <v>Annual!r56c13</v>
      </c>
      <c r="P56" s="8">
        <v>56</v>
      </c>
      <c r="Q56" s="8" t="str">
        <f t="shared" si="19"/>
        <v>Quarter!r56c2</v>
      </c>
      <c r="R56" s="8" t="str">
        <f t="shared" si="19"/>
        <v>Quarter!r56c3</v>
      </c>
      <c r="S56" s="8" t="str">
        <f t="shared" si="19"/>
        <v>Quarter!r56c4</v>
      </c>
      <c r="T56" s="8" t="str">
        <f t="shared" si="19"/>
        <v>Quarter!r56c5</v>
      </c>
      <c r="U56" s="8" t="str">
        <f t="shared" si="19"/>
        <v>Quarter!r56c6</v>
      </c>
      <c r="V56" s="8" t="str">
        <f t="shared" si="19"/>
        <v>Quarter!r56c7</v>
      </c>
      <c r="W56" s="8" t="str">
        <f t="shared" si="19"/>
        <v>Quarter!r56c8</v>
      </c>
      <c r="X56" s="8" t="str">
        <f t="shared" si="19"/>
        <v>Quarter!r56c9</v>
      </c>
      <c r="Y56" s="8" t="str">
        <f t="shared" si="19"/>
        <v>Quarter!r56c10</v>
      </c>
      <c r="Z56" s="8" t="str">
        <f t="shared" si="19"/>
        <v>Quarter!r56c11</v>
      </c>
      <c r="AA56" s="8" t="str">
        <f t="shared" si="19"/>
        <v>Quarter!r56c12</v>
      </c>
      <c r="AB56" s="8" t="str">
        <f t="shared" si="19"/>
        <v>Quarter!r56c13</v>
      </c>
      <c r="AC56" s="8" t="str">
        <f t="shared" si="19"/>
        <v>Quarter!r56c14</v>
      </c>
      <c r="AD56" s="8" t="str">
        <f t="shared" si="19"/>
        <v>Quarter!r56c15</v>
      </c>
      <c r="AE56" s="8" t="str">
        <f t="shared" si="19"/>
        <v>Quarter!r56c16</v>
      </c>
      <c r="AF56" s="8" t="str">
        <f t="shared" si="19"/>
        <v>Quarter!r56c17</v>
      </c>
      <c r="AG56" s="8" t="str">
        <f t="shared" si="25"/>
        <v>Quarter!r56c18</v>
      </c>
      <c r="AH56" s="8" t="str">
        <f t="shared" si="25"/>
        <v>Quarter!r56c19</v>
      </c>
      <c r="AI56" s="8" t="str">
        <f t="shared" si="25"/>
        <v>Quarter!r56c20</v>
      </c>
      <c r="AJ56" s="8" t="str">
        <f t="shared" si="25"/>
        <v>Quarter!r56c21</v>
      </c>
      <c r="AK56" s="8" t="str">
        <f t="shared" si="25"/>
        <v>Quarter!r56c22</v>
      </c>
      <c r="AL56" s="8" t="str">
        <f t="shared" si="25"/>
        <v>Quarter!r56c23</v>
      </c>
      <c r="AM56" s="8" t="str">
        <f t="shared" si="25"/>
        <v>Quarter!r56c24</v>
      </c>
      <c r="AN56" s="8" t="str">
        <f t="shared" si="25"/>
        <v>Quarter!r56c25</v>
      </c>
      <c r="AO56" s="8" t="str">
        <f t="shared" si="27"/>
        <v>Quarter!r56c26</v>
      </c>
      <c r="AP56" s="8" t="str">
        <f t="shared" si="27"/>
        <v>Quarter!r56c27</v>
      </c>
      <c r="AQ56" s="8" t="str">
        <f t="shared" si="27"/>
        <v>Quarter!r56c28</v>
      </c>
      <c r="AR56" s="8" t="str">
        <f t="shared" si="26"/>
        <v>Quarter!r56c29</v>
      </c>
      <c r="AS56" s="8" t="str">
        <f t="shared" si="26"/>
        <v>Quarter!r56c30</v>
      </c>
      <c r="AT56" s="8" t="str">
        <f t="shared" si="26"/>
        <v>Quarter!r56c31</v>
      </c>
      <c r="AU56" s="8" t="str">
        <f t="shared" si="26"/>
        <v>Quarter!r56c32</v>
      </c>
      <c r="AV56" s="8" t="str">
        <f t="shared" si="26"/>
        <v>Quarter!r56c33</v>
      </c>
      <c r="AW56" s="8" t="str">
        <f t="shared" si="26"/>
        <v>Quarter!r56c34</v>
      </c>
      <c r="AX56" s="8" t="str">
        <f t="shared" si="26"/>
        <v>Quarter!r56c35</v>
      </c>
      <c r="AY56" s="8" t="str">
        <f t="shared" si="26"/>
        <v>Quarter!r56c36</v>
      </c>
      <c r="AZ56" s="8" t="str">
        <f t="shared" si="26"/>
        <v>Quarter!r56c37</v>
      </c>
      <c r="BA56" s="8" t="str">
        <f t="shared" si="26"/>
        <v>Quarter!r56c38</v>
      </c>
      <c r="BB56" s="8" t="str">
        <f t="shared" si="26"/>
        <v>Quarter!r56c39</v>
      </c>
      <c r="BC56" s="8" t="str">
        <f t="shared" si="26"/>
        <v>Quarter!r56c40</v>
      </c>
      <c r="BD56" s="8" t="str">
        <f t="shared" si="26"/>
        <v>Quarter!r56c41</v>
      </c>
      <c r="BE56" s="8" t="str">
        <f t="shared" si="21"/>
        <v>Quarter!r56c42</v>
      </c>
      <c r="BF56" s="8" t="str">
        <f t="shared" si="21"/>
        <v>Quarter!r56c43</v>
      </c>
      <c r="BG56" s="8" t="str">
        <f t="shared" si="21"/>
        <v>Quarter!r56c44</v>
      </c>
      <c r="BH56" s="8" t="str">
        <f t="shared" si="21"/>
        <v>Quarter!r56c45</v>
      </c>
      <c r="BI56" s="8" t="str">
        <f t="shared" si="21"/>
        <v>Quarter!r56c46</v>
      </c>
      <c r="BJ56" s="8" t="str">
        <f t="shared" si="21"/>
        <v>Quarter!r56c47</v>
      </c>
      <c r="BK56" s="8" t="str">
        <f t="shared" si="21"/>
        <v>Quarter!r56c48</v>
      </c>
    </row>
    <row r="57" spans="2:63" x14ac:dyDescent="0.25">
      <c r="B57" s="30" t="s">
        <v>27</v>
      </c>
      <c r="C57" s="8">
        <v>57</v>
      </c>
      <c r="D57" s="8" t="str">
        <f t="shared" si="23"/>
        <v>Annual!r57c2</v>
      </c>
      <c r="E57" s="8" t="str">
        <f t="shared" si="23"/>
        <v>Annual!r57c3</v>
      </c>
      <c r="F57" s="8" t="str">
        <f t="shared" si="23"/>
        <v>Annual!r57c4</v>
      </c>
      <c r="G57" s="8" t="str">
        <f t="shared" si="23"/>
        <v>Annual!r57c5</v>
      </c>
      <c r="H57" s="8" t="str">
        <f t="shared" si="23"/>
        <v>Annual!r57c6</v>
      </c>
      <c r="I57" s="8" t="str">
        <f t="shared" si="23"/>
        <v>Annual!r57c7</v>
      </c>
      <c r="J57" s="8" t="str">
        <f t="shared" si="23"/>
        <v>Annual!r57c8</v>
      </c>
      <c r="K57" s="8" t="str">
        <f t="shared" si="23"/>
        <v>Annual!r57c9</v>
      </c>
      <c r="L57" s="8" t="str">
        <f t="shared" si="23"/>
        <v>Annual!r57c10</v>
      </c>
      <c r="M57" s="8" t="str">
        <f t="shared" si="23"/>
        <v>Annual!r57c11</v>
      </c>
      <c r="N57" s="8" t="str">
        <f t="shared" si="23"/>
        <v>Annual!r57c12</v>
      </c>
      <c r="O57" s="8" t="str">
        <f t="shared" si="23"/>
        <v>Annual!r57c13</v>
      </c>
      <c r="P57" s="8">
        <v>57</v>
      </c>
      <c r="Q57" s="8" t="str">
        <f t="shared" si="19"/>
        <v>Quarter!r57c2</v>
      </c>
      <c r="R57" s="8" t="str">
        <f t="shared" si="19"/>
        <v>Quarter!r57c3</v>
      </c>
      <c r="S57" s="8" t="str">
        <f t="shared" si="19"/>
        <v>Quarter!r57c4</v>
      </c>
      <c r="T57" s="8" t="str">
        <f t="shared" si="19"/>
        <v>Quarter!r57c5</v>
      </c>
      <c r="U57" s="8" t="str">
        <f t="shared" si="19"/>
        <v>Quarter!r57c6</v>
      </c>
      <c r="V57" s="8" t="str">
        <f t="shared" si="19"/>
        <v>Quarter!r57c7</v>
      </c>
      <c r="W57" s="8" t="str">
        <f t="shared" si="19"/>
        <v>Quarter!r57c8</v>
      </c>
      <c r="X57" s="8" t="str">
        <f t="shared" si="19"/>
        <v>Quarter!r57c9</v>
      </c>
      <c r="Y57" s="8" t="str">
        <f t="shared" si="19"/>
        <v>Quarter!r57c10</v>
      </c>
      <c r="Z57" s="8" t="str">
        <f t="shared" si="19"/>
        <v>Quarter!r57c11</v>
      </c>
      <c r="AA57" s="8" t="str">
        <f t="shared" si="19"/>
        <v>Quarter!r57c12</v>
      </c>
      <c r="AB57" s="8" t="str">
        <f t="shared" si="19"/>
        <v>Quarter!r57c13</v>
      </c>
      <c r="AC57" s="8" t="str">
        <f t="shared" si="19"/>
        <v>Quarter!r57c14</v>
      </c>
      <c r="AD57" s="8" t="str">
        <f t="shared" si="19"/>
        <v>Quarter!r57c15</v>
      </c>
      <c r="AE57" s="8" t="str">
        <f t="shared" si="19"/>
        <v>Quarter!r57c16</v>
      </c>
      <c r="AF57" s="8" t="str">
        <f t="shared" si="19"/>
        <v>Quarter!r57c17</v>
      </c>
      <c r="AG57" s="8" t="str">
        <f t="shared" si="25"/>
        <v>Quarter!r57c18</v>
      </c>
      <c r="AH57" s="8" t="str">
        <f t="shared" si="25"/>
        <v>Quarter!r57c19</v>
      </c>
      <c r="AI57" s="8" t="str">
        <f t="shared" si="25"/>
        <v>Quarter!r57c20</v>
      </c>
      <c r="AJ57" s="8" t="str">
        <f t="shared" si="25"/>
        <v>Quarter!r57c21</v>
      </c>
      <c r="AK57" s="8" t="str">
        <f t="shared" si="25"/>
        <v>Quarter!r57c22</v>
      </c>
      <c r="AL57" s="8" t="str">
        <f t="shared" si="25"/>
        <v>Quarter!r57c23</v>
      </c>
      <c r="AM57" s="8" t="str">
        <f t="shared" si="25"/>
        <v>Quarter!r57c24</v>
      </c>
      <c r="AN57" s="8" t="str">
        <f t="shared" si="25"/>
        <v>Quarter!r57c25</v>
      </c>
      <c r="AO57" s="8" t="str">
        <f t="shared" si="27"/>
        <v>Quarter!r57c26</v>
      </c>
      <c r="AP57" s="8" t="str">
        <f t="shared" si="27"/>
        <v>Quarter!r57c27</v>
      </c>
      <c r="AQ57" s="8" t="str">
        <f t="shared" si="27"/>
        <v>Quarter!r57c28</v>
      </c>
      <c r="AR57" s="8" t="str">
        <f t="shared" si="26"/>
        <v>Quarter!r57c29</v>
      </c>
      <c r="AS57" s="8" t="str">
        <f t="shared" si="26"/>
        <v>Quarter!r57c30</v>
      </c>
      <c r="AT57" s="8" t="str">
        <f t="shared" si="26"/>
        <v>Quarter!r57c31</v>
      </c>
      <c r="AU57" s="8" t="str">
        <f t="shared" si="26"/>
        <v>Quarter!r57c32</v>
      </c>
      <c r="AV57" s="8" t="str">
        <f t="shared" si="26"/>
        <v>Quarter!r57c33</v>
      </c>
      <c r="AW57" s="8" t="str">
        <f t="shared" si="26"/>
        <v>Quarter!r57c34</v>
      </c>
      <c r="AX57" s="8" t="str">
        <f t="shared" si="26"/>
        <v>Quarter!r57c35</v>
      </c>
      <c r="AY57" s="8" t="str">
        <f t="shared" si="26"/>
        <v>Quarter!r57c36</v>
      </c>
      <c r="AZ57" s="8" t="str">
        <f t="shared" si="26"/>
        <v>Quarter!r57c37</v>
      </c>
      <c r="BA57" s="8" t="str">
        <f t="shared" si="26"/>
        <v>Quarter!r57c38</v>
      </c>
      <c r="BB57" s="8" t="str">
        <f t="shared" si="26"/>
        <v>Quarter!r57c39</v>
      </c>
      <c r="BC57" s="8" t="str">
        <f t="shared" si="26"/>
        <v>Quarter!r57c40</v>
      </c>
      <c r="BD57" s="8" t="str">
        <f t="shared" si="26"/>
        <v>Quarter!r57c41</v>
      </c>
      <c r="BE57" s="8" t="str">
        <f t="shared" si="21"/>
        <v>Quarter!r57c42</v>
      </c>
      <c r="BF57" s="8" t="str">
        <f t="shared" si="21"/>
        <v>Quarter!r57c43</v>
      </c>
      <c r="BG57" s="8" t="str">
        <f t="shared" si="21"/>
        <v>Quarter!r57c44</v>
      </c>
      <c r="BH57" s="8" t="str">
        <f t="shared" si="21"/>
        <v>Quarter!r57c45</v>
      </c>
      <c r="BI57" s="8" t="str">
        <f t="shared" si="21"/>
        <v>Quarter!r57c46</v>
      </c>
      <c r="BJ57" s="8" t="str">
        <f t="shared" si="21"/>
        <v>Quarter!r57c47</v>
      </c>
      <c r="BK57" s="8" t="str">
        <f t="shared" si="21"/>
        <v>Quarter!r57c48</v>
      </c>
    </row>
    <row r="58" spans="2:63" x14ac:dyDescent="0.25">
      <c r="B58" s="30" t="s">
        <v>104</v>
      </c>
      <c r="C58" s="8">
        <v>58</v>
      </c>
      <c r="D58" s="8" t="str">
        <f t="shared" si="23"/>
        <v>Annual!r58c2</v>
      </c>
      <c r="E58" s="8" t="str">
        <f t="shared" si="23"/>
        <v>Annual!r58c3</v>
      </c>
      <c r="F58" s="8" t="str">
        <f t="shared" si="23"/>
        <v>Annual!r58c4</v>
      </c>
      <c r="G58" s="8" t="str">
        <f t="shared" si="23"/>
        <v>Annual!r58c5</v>
      </c>
      <c r="H58" s="8" t="str">
        <f t="shared" si="23"/>
        <v>Annual!r58c6</v>
      </c>
      <c r="I58" s="8" t="str">
        <f t="shared" si="23"/>
        <v>Annual!r58c7</v>
      </c>
      <c r="J58" s="8" t="str">
        <f t="shared" si="23"/>
        <v>Annual!r58c8</v>
      </c>
      <c r="K58" s="8" t="str">
        <f t="shared" si="23"/>
        <v>Annual!r58c9</v>
      </c>
      <c r="L58" s="8" t="str">
        <f t="shared" si="23"/>
        <v>Annual!r58c10</v>
      </c>
      <c r="M58" s="8" t="str">
        <f t="shared" si="23"/>
        <v>Annual!r58c11</v>
      </c>
      <c r="N58" s="8" t="str">
        <f t="shared" si="23"/>
        <v>Annual!r58c12</v>
      </c>
      <c r="O58" s="8" t="str">
        <f t="shared" si="23"/>
        <v>Annual!r58c13</v>
      </c>
      <c r="P58" s="8">
        <v>58</v>
      </c>
      <c r="Q58" s="8" t="str">
        <f t="shared" si="19"/>
        <v>Quarter!r58c2</v>
      </c>
      <c r="R58" s="8" t="str">
        <f t="shared" si="19"/>
        <v>Quarter!r58c3</v>
      </c>
      <c r="S58" s="8" t="str">
        <f t="shared" si="19"/>
        <v>Quarter!r58c4</v>
      </c>
      <c r="T58" s="8" t="str">
        <f t="shared" si="19"/>
        <v>Quarter!r58c5</v>
      </c>
      <c r="U58" s="8" t="str">
        <f t="shared" si="19"/>
        <v>Quarter!r58c6</v>
      </c>
      <c r="V58" s="8" t="str">
        <f t="shared" si="19"/>
        <v>Quarter!r58c7</v>
      </c>
      <c r="W58" s="8" t="str">
        <f t="shared" si="19"/>
        <v>Quarter!r58c8</v>
      </c>
      <c r="X58" s="8" t="str">
        <f t="shared" si="19"/>
        <v>Quarter!r58c9</v>
      </c>
      <c r="Y58" s="8" t="str">
        <f t="shared" si="19"/>
        <v>Quarter!r58c10</v>
      </c>
      <c r="Z58" s="8" t="str">
        <f t="shared" si="19"/>
        <v>Quarter!r58c11</v>
      </c>
      <c r="AA58" s="8" t="str">
        <f t="shared" si="19"/>
        <v>Quarter!r58c12</v>
      </c>
      <c r="AB58" s="8" t="str">
        <f t="shared" si="19"/>
        <v>Quarter!r58c13</v>
      </c>
      <c r="AC58" s="8" t="str">
        <f t="shared" si="19"/>
        <v>Quarter!r58c14</v>
      </c>
      <c r="AD58" s="8" t="str">
        <f t="shared" si="19"/>
        <v>Quarter!r58c15</v>
      </c>
      <c r="AE58" s="8" t="str">
        <f t="shared" si="19"/>
        <v>Quarter!r58c16</v>
      </c>
      <c r="AF58" s="8" t="str">
        <f t="shared" si="19"/>
        <v>Quarter!r58c17</v>
      </c>
      <c r="AG58" s="8" t="str">
        <f t="shared" si="25"/>
        <v>Quarter!r58c18</v>
      </c>
      <c r="AH58" s="8" t="str">
        <f t="shared" si="25"/>
        <v>Quarter!r58c19</v>
      </c>
      <c r="AI58" s="8" t="str">
        <f t="shared" si="25"/>
        <v>Quarter!r58c20</v>
      </c>
      <c r="AJ58" s="8" t="str">
        <f t="shared" si="25"/>
        <v>Quarter!r58c21</v>
      </c>
      <c r="AK58" s="8" t="str">
        <f t="shared" si="25"/>
        <v>Quarter!r58c22</v>
      </c>
      <c r="AL58" s="8" t="str">
        <f t="shared" si="25"/>
        <v>Quarter!r58c23</v>
      </c>
      <c r="AM58" s="8" t="str">
        <f t="shared" si="25"/>
        <v>Quarter!r58c24</v>
      </c>
      <c r="AN58" s="8" t="str">
        <f t="shared" si="25"/>
        <v>Quarter!r58c25</v>
      </c>
      <c r="AO58" s="8" t="str">
        <f t="shared" si="27"/>
        <v>Quarter!r58c26</v>
      </c>
      <c r="AP58" s="8" t="str">
        <f t="shared" si="27"/>
        <v>Quarter!r58c27</v>
      </c>
      <c r="AQ58" s="8" t="str">
        <f t="shared" si="27"/>
        <v>Quarter!r58c28</v>
      </c>
      <c r="AR58" s="8" t="str">
        <f t="shared" si="26"/>
        <v>Quarter!r58c29</v>
      </c>
      <c r="AS58" s="8" t="str">
        <f t="shared" si="26"/>
        <v>Quarter!r58c30</v>
      </c>
      <c r="AT58" s="8" t="str">
        <f t="shared" si="26"/>
        <v>Quarter!r58c31</v>
      </c>
      <c r="AU58" s="8" t="str">
        <f t="shared" si="26"/>
        <v>Quarter!r58c32</v>
      </c>
      <c r="AV58" s="8" t="str">
        <f t="shared" si="26"/>
        <v>Quarter!r58c33</v>
      </c>
      <c r="AW58" s="8" t="str">
        <f t="shared" si="26"/>
        <v>Quarter!r58c34</v>
      </c>
      <c r="AX58" s="8" t="str">
        <f t="shared" si="26"/>
        <v>Quarter!r58c35</v>
      </c>
      <c r="AY58" s="8" t="str">
        <f t="shared" si="26"/>
        <v>Quarter!r58c36</v>
      </c>
      <c r="AZ58" s="8" t="str">
        <f t="shared" si="26"/>
        <v>Quarter!r58c37</v>
      </c>
      <c r="BA58" s="8" t="str">
        <f t="shared" si="26"/>
        <v>Quarter!r58c38</v>
      </c>
      <c r="BB58" s="8" t="str">
        <f t="shared" si="26"/>
        <v>Quarter!r58c39</v>
      </c>
      <c r="BC58" s="8" t="str">
        <f t="shared" si="26"/>
        <v>Quarter!r58c40</v>
      </c>
      <c r="BD58" s="8" t="str">
        <f t="shared" si="26"/>
        <v>Quarter!r58c41</v>
      </c>
      <c r="BE58" s="8" t="str">
        <f t="shared" si="21"/>
        <v>Quarter!r58c42</v>
      </c>
      <c r="BF58" s="8" t="str">
        <f t="shared" si="21"/>
        <v>Quarter!r58c43</v>
      </c>
      <c r="BG58" s="8" t="str">
        <f t="shared" si="21"/>
        <v>Quarter!r58c44</v>
      </c>
      <c r="BH58" s="8" t="str">
        <f t="shared" si="21"/>
        <v>Quarter!r58c45</v>
      </c>
      <c r="BI58" s="8" t="str">
        <f t="shared" si="21"/>
        <v>Quarter!r58c46</v>
      </c>
      <c r="BJ58" s="8" t="str">
        <f t="shared" si="21"/>
        <v>Quarter!r58c47</v>
      </c>
      <c r="BK58" s="8" t="str">
        <f t="shared" si="21"/>
        <v>Quarter!r58c48</v>
      </c>
    </row>
    <row r="59" spans="2:63" x14ac:dyDescent="0.25">
      <c r="B59" s="34" t="s">
        <v>100</v>
      </c>
      <c r="C59" s="8">
        <v>59</v>
      </c>
      <c r="D59" s="8" t="str">
        <f t="shared" si="23"/>
        <v>Annual!r59c2</v>
      </c>
      <c r="E59" s="8" t="str">
        <f t="shared" si="23"/>
        <v>Annual!r59c3</v>
      </c>
      <c r="F59" s="8" t="str">
        <f t="shared" si="23"/>
        <v>Annual!r59c4</v>
      </c>
      <c r="G59" s="8" t="str">
        <f t="shared" si="23"/>
        <v>Annual!r59c5</v>
      </c>
      <c r="H59" s="8" t="str">
        <f t="shared" si="23"/>
        <v>Annual!r59c6</v>
      </c>
      <c r="I59" s="8" t="str">
        <f t="shared" si="23"/>
        <v>Annual!r59c7</v>
      </c>
      <c r="J59" s="8" t="str">
        <f t="shared" si="23"/>
        <v>Annual!r59c8</v>
      </c>
      <c r="K59" s="8" t="str">
        <f t="shared" si="23"/>
        <v>Annual!r59c9</v>
      </c>
      <c r="L59" s="8" t="str">
        <f t="shared" si="23"/>
        <v>Annual!r59c10</v>
      </c>
      <c r="M59" s="8" t="str">
        <f t="shared" si="23"/>
        <v>Annual!r59c11</v>
      </c>
      <c r="N59" s="8" t="str">
        <f t="shared" si="23"/>
        <v>Annual!r59c12</v>
      </c>
      <c r="O59" s="8" t="str">
        <f t="shared" si="23"/>
        <v>Annual!r59c13</v>
      </c>
      <c r="P59" s="8">
        <v>59</v>
      </c>
      <c r="Q59" s="8" t="str">
        <f t="shared" si="19"/>
        <v>Quarter!r59c2</v>
      </c>
      <c r="R59" s="8" t="str">
        <f t="shared" si="19"/>
        <v>Quarter!r59c3</v>
      </c>
      <c r="S59" s="8" t="str">
        <f t="shared" si="19"/>
        <v>Quarter!r59c4</v>
      </c>
      <c r="T59" s="8" t="str">
        <f t="shared" si="19"/>
        <v>Quarter!r59c5</v>
      </c>
      <c r="U59" s="8" t="str">
        <f t="shared" si="19"/>
        <v>Quarter!r59c6</v>
      </c>
      <c r="V59" s="8" t="str">
        <f t="shared" si="19"/>
        <v>Quarter!r59c7</v>
      </c>
      <c r="W59" s="8" t="str">
        <f t="shared" si="19"/>
        <v>Quarter!r59c8</v>
      </c>
      <c r="X59" s="8" t="str">
        <f t="shared" si="19"/>
        <v>Quarter!r59c9</v>
      </c>
      <c r="Y59" s="8" t="str">
        <f t="shared" si="19"/>
        <v>Quarter!r59c10</v>
      </c>
      <c r="Z59" s="8" t="str">
        <f t="shared" si="19"/>
        <v>Quarter!r59c11</v>
      </c>
      <c r="AA59" s="8" t="str">
        <f t="shared" si="19"/>
        <v>Quarter!r59c12</v>
      </c>
      <c r="AB59" s="8" t="str">
        <f t="shared" si="19"/>
        <v>Quarter!r59c13</v>
      </c>
      <c r="AC59" s="8" t="str">
        <f t="shared" si="19"/>
        <v>Quarter!r59c14</v>
      </c>
      <c r="AD59" s="8" t="str">
        <f t="shared" si="19"/>
        <v>Quarter!r59c15</v>
      </c>
      <c r="AE59" s="8" t="str">
        <f t="shared" si="19"/>
        <v>Quarter!r59c16</v>
      </c>
      <c r="AF59" s="8" t="str">
        <f t="shared" si="19"/>
        <v>Quarter!r59c17</v>
      </c>
      <c r="AG59" s="8" t="str">
        <f t="shared" si="25"/>
        <v>Quarter!r59c18</v>
      </c>
      <c r="AH59" s="8" t="str">
        <f t="shared" si="25"/>
        <v>Quarter!r59c19</v>
      </c>
      <c r="AI59" s="8" t="str">
        <f t="shared" si="25"/>
        <v>Quarter!r59c20</v>
      </c>
      <c r="AJ59" s="8" t="str">
        <f t="shared" si="25"/>
        <v>Quarter!r59c21</v>
      </c>
      <c r="AK59" s="8" t="str">
        <f t="shared" si="25"/>
        <v>Quarter!r59c22</v>
      </c>
      <c r="AL59" s="8" t="str">
        <f t="shared" si="25"/>
        <v>Quarter!r59c23</v>
      </c>
      <c r="AM59" s="8" t="str">
        <f t="shared" si="25"/>
        <v>Quarter!r59c24</v>
      </c>
      <c r="AN59" s="8" t="str">
        <f t="shared" si="25"/>
        <v>Quarter!r59c25</v>
      </c>
      <c r="AO59" s="8" t="str">
        <f t="shared" si="27"/>
        <v>Quarter!r59c26</v>
      </c>
      <c r="AP59" s="8" t="str">
        <f t="shared" si="27"/>
        <v>Quarter!r59c27</v>
      </c>
      <c r="AQ59" s="8" t="str">
        <f t="shared" si="27"/>
        <v>Quarter!r59c28</v>
      </c>
      <c r="AR59" s="8" t="str">
        <f t="shared" si="26"/>
        <v>Quarter!r59c29</v>
      </c>
      <c r="AS59" s="8" t="str">
        <f t="shared" si="26"/>
        <v>Quarter!r59c30</v>
      </c>
      <c r="AT59" s="8" t="str">
        <f t="shared" si="26"/>
        <v>Quarter!r59c31</v>
      </c>
      <c r="AU59" s="8" t="str">
        <f t="shared" si="26"/>
        <v>Quarter!r59c32</v>
      </c>
      <c r="AV59" s="8" t="str">
        <f t="shared" si="26"/>
        <v>Quarter!r59c33</v>
      </c>
      <c r="AW59" s="8" t="str">
        <f t="shared" si="26"/>
        <v>Quarter!r59c34</v>
      </c>
      <c r="AX59" s="8" t="str">
        <f t="shared" si="26"/>
        <v>Quarter!r59c35</v>
      </c>
      <c r="AY59" s="8" t="str">
        <f t="shared" si="26"/>
        <v>Quarter!r59c36</v>
      </c>
      <c r="AZ59" s="8" t="str">
        <f t="shared" si="26"/>
        <v>Quarter!r59c37</v>
      </c>
      <c r="BA59" s="8" t="str">
        <f t="shared" si="26"/>
        <v>Quarter!r59c38</v>
      </c>
      <c r="BB59" s="8" t="str">
        <f t="shared" si="26"/>
        <v>Quarter!r59c39</v>
      </c>
      <c r="BC59" s="8" t="str">
        <f t="shared" si="26"/>
        <v>Quarter!r59c40</v>
      </c>
      <c r="BD59" s="8" t="str">
        <f t="shared" si="26"/>
        <v>Quarter!r59c41</v>
      </c>
      <c r="BE59" s="8" t="str">
        <f t="shared" si="21"/>
        <v>Quarter!r59c42</v>
      </c>
      <c r="BF59" s="8" t="str">
        <f t="shared" si="21"/>
        <v>Quarter!r59c43</v>
      </c>
      <c r="BG59" s="8" t="str">
        <f t="shared" si="21"/>
        <v>Quarter!r59c44</v>
      </c>
      <c r="BH59" s="8" t="str">
        <f t="shared" si="21"/>
        <v>Quarter!r59c45</v>
      </c>
      <c r="BI59" s="8" t="str">
        <f t="shared" si="21"/>
        <v>Quarter!r59c46</v>
      </c>
      <c r="BJ59" s="8" t="str">
        <f t="shared" si="21"/>
        <v>Quarter!r59c47</v>
      </c>
      <c r="BK59" s="8" t="str">
        <f t="shared" si="21"/>
        <v>Quarter!r59c48</v>
      </c>
    </row>
    <row r="61" spans="2:63" ht="14" thickBot="1" x14ac:dyDescent="0.3">
      <c r="B61" s="33" t="s">
        <v>103</v>
      </c>
      <c r="C61" s="8">
        <v>60</v>
      </c>
      <c r="D61" s="8" t="str">
        <f t="shared" si="23"/>
        <v>Annual!r60c2</v>
      </c>
      <c r="E61" s="8" t="str">
        <f t="shared" si="23"/>
        <v>Annual!r60c3</v>
      </c>
      <c r="F61" s="8" t="str">
        <f t="shared" si="23"/>
        <v>Annual!r60c4</v>
      </c>
      <c r="G61" s="8" t="str">
        <f t="shared" si="23"/>
        <v>Annual!r60c5</v>
      </c>
      <c r="H61" s="8" t="str">
        <f t="shared" si="23"/>
        <v>Annual!r60c6</v>
      </c>
      <c r="I61" s="8" t="str">
        <f t="shared" si="23"/>
        <v>Annual!r60c7</v>
      </c>
      <c r="J61" s="8" t="str">
        <f t="shared" si="23"/>
        <v>Annual!r60c8</v>
      </c>
      <c r="K61" s="8" t="str">
        <f t="shared" si="23"/>
        <v>Annual!r60c9</v>
      </c>
      <c r="L61" s="8" t="str">
        <f t="shared" si="23"/>
        <v>Annual!r60c10</v>
      </c>
      <c r="M61" s="8" t="str">
        <f t="shared" si="23"/>
        <v>Annual!r60c11</v>
      </c>
      <c r="N61" s="8" t="str">
        <f t="shared" si="23"/>
        <v>Annual!r60c12</v>
      </c>
      <c r="O61" s="8" t="str">
        <f t="shared" si="23"/>
        <v>Annual!r60c13</v>
      </c>
      <c r="P61" s="8">
        <v>60</v>
      </c>
      <c r="Q61" s="8" t="str">
        <f t="shared" ref="Q61:AL61" si="28">$R$3&amp;"r"&amp;$P61&amp;"c"&amp;Q$4</f>
        <v>Quarter!r60c2</v>
      </c>
      <c r="R61" s="8" t="str">
        <f t="shared" si="28"/>
        <v>Quarter!r60c3</v>
      </c>
      <c r="S61" s="8" t="str">
        <f t="shared" si="28"/>
        <v>Quarter!r60c4</v>
      </c>
      <c r="T61" s="8" t="str">
        <f t="shared" si="28"/>
        <v>Quarter!r60c5</v>
      </c>
      <c r="U61" s="8" t="str">
        <f t="shared" si="28"/>
        <v>Quarter!r60c6</v>
      </c>
      <c r="V61" s="8" t="str">
        <f t="shared" si="28"/>
        <v>Quarter!r60c7</v>
      </c>
      <c r="W61" s="8" t="str">
        <f t="shared" si="28"/>
        <v>Quarter!r60c8</v>
      </c>
      <c r="X61" s="8" t="str">
        <f t="shared" si="28"/>
        <v>Quarter!r60c9</v>
      </c>
      <c r="Y61" s="8" t="str">
        <f t="shared" si="28"/>
        <v>Quarter!r60c10</v>
      </c>
      <c r="Z61" s="8" t="str">
        <f t="shared" si="28"/>
        <v>Quarter!r60c11</v>
      </c>
      <c r="AA61" s="8" t="str">
        <f t="shared" si="28"/>
        <v>Quarter!r60c12</v>
      </c>
      <c r="AB61" s="8" t="str">
        <f t="shared" si="28"/>
        <v>Quarter!r60c13</v>
      </c>
      <c r="AC61" s="8" t="str">
        <f t="shared" si="28"/>
        <v>Quarter!r60c14</v>
      </c>
      <c r="AD61" s="8" t="str">
        <f t="shared" si="28"/>
        <v>Quarter!r60c15</v>
      </c>
      <c r="AE61" s="8" t="str">
        <f t="shared" si="28"/>
        <v>Quarter!r60c16</v>
      </c>
      <c r="AF61" s="8" t="str">
        <f t="shared" si="28"/>
        <v>Quarter!r60c17</v>
      </c>
      <c r="AG61" s="8" t="str">
        <f t="shared" si="28"/>
        <v>Quarter!r60c18</v>
      </c>
      <c r="AH61" s="8" t="str">
        <f t="shared" si="28"/>
        <v>Quarter!r60c19</v>
      </c>
      <c r="AI61" s="8" t="str">
        <f t="shared" si="28"/>
        <v>Quarter!r60c20</v>
      </c>
      <c r="AJ61" s="8" t="str">
        <f t="shared" si="28"/>
        <v>Quarter!r60c21</v>
      </c>
      <c r="AK61" s="8" t="str">
        <f t="shared" si="28"/>
        <v>Quarter!r60c22</v>
      </c>
      <c r="AL61" s="8" t="str">
        <f t="shared" si="28"/>
        <v>Quarter!r60c23</v>
      </c>
      <c r="AM61" s="8" t="str">
        <f>$R$3&amp;"r"&amp;$P61&amp;"c"&amp;AM$4</f>
        <v>Quarter!r60c24</v>
      </c>
      <c r="AN61" s="8" t="str">
        <f>$R$3&amp;"r"&amp;$P61&amp;"c"&amp;AN$4</f>
        <v>Quarter!r60c25</v>
      </c>
      <c r="AO61" s="8" t="str">
        <f>$R$3&amp;"r"&amp;$P61&amp;"c"&amp;AO$4</f>
        <v>Quarter!r60c26</v>
      </c>
      <c r="AP61" s="8" t="str">
        <f>$R$3&amp;"r"&amp;$P61&amp;"c"&amp;AP$4</f>
        <v>Quarter!r60c27</v>
      </c>
      <c r="AQ61" s="8" t="str">
        <f>$R$3&amp;"r"&amp;$P61&amp;"c"&amp;AQ$4</f>
        <v>Quarter!r60c28</v>
      </c>
      <c r="AR61" s="8" t="str">
        <f t="shared" si="26"/>
        <v>Quarter!r60c29</v>
      </c>
      <c r="AS61" s="8" t="str">
        <f t="shared" si="26"/>
        <v>Quarter!r60c30</v>
      </c>
      <c r="AT61" s="8" t="str">
        <f t="shared" si="26"/>
        <v>Quarter!r60c31</v>
      </c>
      <c r="AU61" s="8" t="str">
        <f t="shared" si="26"/>
        <v>Quarter!r60c32</v>
      </c>
      <c r="AV61" s="8" t="str">
        <f t="shared" si="26"/>
        <v>Quarter!r60c33</v>
      </c>
      <c r="AW61" s="8" t="str">
        <f t="shared" si="26"/>
        <v>Quarter!r60c34</v>
      </c>
      <c r="AX61" s="8" t="str">
        <f t="shared" si="26"/>
        <v>Quarter!r60c35</v>
      </c>
      <c r="AY61" s="8" t="str">
        <f t="shared" si="26"/>
        <v>Quarter!r60c36</v>
      </c>
      <c r="AZ61" s="8" t="str">
        <f t="shared" si="26"/>
        <v>Quarter!r60c37</v>
      </c>
      <c r="BA61" s="8" t="str">
        <f t="shared" si="26"/>
        <v>Quarter!r60c38</v>
      </c>
      <c r="BB61" s="8" t="str">
        <f t="shared" si="26"/>
        <v>Quarter!r60c39</v>
      </c>
      <c r="BC61" s="8" t="str">
        <f t="shared" si="26"/>
        <v>Quarter!r60c40</v>
      </c>
      <c r="BD61" s="8" t="str">
        <f t="shared" si="26"/>
        <v>Quarter!r60c41</v>
      </c>
      <c r="BE61" s="8" t="str">
        <f t="shared" si="21"/>
        <v>Quarter!r60c42</v>
      </c>
      <c r="BF61" s="8" t="str">
        <f t="shared" si="21"/>
        <v>Quarter!r60c43</v>
      </c>
      <c r="BG61" s="8" t="str">
        <f t="shared" si="21"/>
        <v>Quarter!r60c44</v>
      </c>
      <c r="BH61" s="8" t="str">
        <f t="shared" si="21"/>
        <v>Quarter!r60c45</v>
      </c>
      <c r="BI61" s="8" t="str">
        <f t="shared" si="21"/>
        <v>Quarter!r60c46</v>
      </c>
      <c r="BJ61" s="8" t="str">
        <f t="shared" si="21"/>
        <v>Quarter!r60c47</v>
      </c>
      <c r="BK61" s="8" t="str">
        <f t="shared" si="21"/>
        <v>Quarter!r60c48</v>
      </c>
    </row>
    <row r="62" spans="2:63" ht="13" thickTop="1" x14ac:dyDescent="0.25"/>
    <row r="66" spans="1:44" x14ac:dyDescent="0.25">
      <c r="B66" s="8">
        <v>2003</v>
      </c>
      <c r="C66" s="8">
        <v>2004</v>
      </c>
      <c r="D66" s="8">
        <v>2005</v>
      </c>
      <c r="E66" s="8">
        <v>2006</v>
      </c>
      <c r="F66" s="8">
        <v>2007</v>
      </c>
      <c r="G66" s="8">
        <v>2008</v>
      </c>
      <c r="H66" s="8">
        <v>2009</v>
      </c>
      <c r="I66" s="8">
        <v>2010</v>
      </c>
      <c r="J66" s="8">
        <v>2011</v>
      </c>
      <c r="K66" s="8">
        <v>2012</v>
      </c>
      <c r="L66" s="8">
        <v>2013</v>
      </c>
      <c r="M66" s="8">
        <v>2014</v>
      </c>
      <c r="N66" s="8">
        <v>2015</v>
      </c>
      <c r="O66" s="8">
        <v>2016</v>
      </c>
      <c r="P66" s="8">
        <v>2017</v>
      </c>
      <c r="Q66" s="8">
        <v>2018</v>
      </c>
      <c r="R66" s="8">
        <v>2019</v>
      </c>
      <c r="S66" s="8">
        <v>2020</v>
      </c>
    </row>
    <row r="67" spans="1:44" x14ac:dyDescent="0.25">
      <c r="A67" s="8" t="s">
        <v>62</v>
      </c>
      <c r="B67" s="8">
        <v>365</v>
      </c>
      <c r="C67" s="8">
        <v>366</v>
      </c>
      <c r="D67" s="8">
        <v>365</v>
      </c>
      <c r="E67" s="8">
        <v>365</v>
      </c>
      <c r="F67" s="8">
        <v>365</v>
      </c>
      <c r="G67" s="8">
        <v>366</v>
      </c>
      <c r="H67" s="8">
        <v>365</v>
      </c>
      <c r="I67" s="8">
        <v>365</v>
      </c>
      <c r="J67" s="8">
        <v>365</v>
      </c>
      <c r="K67" s="8">
        <v>366</v>
      </c>
      <c r="L67" s="8">
        <v>365</v>
      </c>
      <c r="M67" s="8">
        <v>365</v>
      </c>
      <c r="N67" s="8">
        <v>365</v>
      </c>
      <c r="O67" s="8">
        <v>366</v>
      </c>
      <c r="P67" s="8">
        <v>365</v>
      </c>
      <c r="Q67" s="8">
        <v>365</v>
      </c>
      <c r="R67" s="8">
        <v>365</v>
      </c>
      <c r="S67" s="8">
        <v>366</v>
      </c>
    </row>
    <row r="70" spans="1:44" ht="39" x14ac:dyDescent="0.25">
      <c r="B70" s="174" t="s">
        <v>156</v>
      </c>
      <c r="C70" s="174" t="s">
        <v>157</v>
      </c>
      <c r="D70" s="174" t="s">
        <v>158</v>
      </c>
      <c r="E70" s="174" t="s">
        <v>159</v>
      </c>
      <c r="F70" s="174" t="s">
        <v>160</v>
      </c>
      <c r="G70" s="174" t="s">
        <v>161</v>
      </c>
      <c r="H70" s="174" t="s">
        <v>162</v>
      </c>
      <c r="I70" s="174" t="s">
        <v>163</v>
      </c>
      <c r="J70" s="174" t="s">
        <v>164</v>
      </c>
      <c r="K70" s="174" t="s">
        <v>165</v>
      </c>
      <c r="L70" s="174" t="s">
        <v>166</v>
      </c>
      <c r="M70" s="174" t="s">
        <v>167</v>
      </c>
      <c r="N70" s="174" t="s">
        <v>168</v>
      </c>
      <c r="O70" s="174" t="s">
        <v>169</v>
      </c>
      <c r="P70" s="174" t="s">
        <v>170</v>
      </c>
      <c r="Q70" s="174" t="s">
        <v>171</v>
      </c>
      <c r="R70" s="174" t="s">
        <v>172</v>
      </c>
      <c r="S70" s="174" t="s">
        <v>173</v>
      </c>
      <c r="T70" s="174" t="s">
        <v>174</v>
      </c>
      <c r="U70" s="174" t="s">
        <v>175</v>
      </c>
      <c r="V70" s="174" t="s">
        <v>176</v>
      </c>
      <c r="W70" s="174" t="s">
        <v>177</v>
      </c>
      <c r="X70" s="174" t="s">
        <v>178</v>
      </c>
      <c r="Y70" s="174" t="s">
        <v>179</v>
      </c>
      <c r="Z70" s="174" t="s">
        <v>180</v>
      </c>
      <c r="AA70" s="174" t="s">
        <v>181</v>
      </c>
      <c r="AB70" s="174" t="s">
        <v>182</v>
      </c>
      <c r="AC70" s="174" t="s">
        <v>183</v>
      </c>
      <c r="AD70" s="174" t="s">
        <v>184</v>
      </c>
      <c r="AE70" s="174" t="s">
        <v>185</v>
      </c>
      <c r="AF70" s="174" t="s">
        <v>186</v>
      </c>
      <c r="AG70" s="174" t="s">
        <v>187</v>
      </c>
      <c r="AH70" s="174" t="s">
        <v>188</v>
      </c>
      <c r="AI70" s="174" t="s">
        <v>189</v>
      </c>
      <c r="AJ70" s="174" t="s">
        <v>190</v>
      </c>
      <c r="AK70" s="174" t="s">
        <v>191</v>
      </c>
      <c r="AL70" s="174" t="s">
        <v>192</v>
      </c>
      <c r="AM70" s="174" t="s">
        <v>193</v>
      </c>
      <c r="AN70" s="174" t="s">
        <v>194</v>
      </c>
      <c r="AO70" s="174" t="s">
        <v>195</v>
      </c>
      <c r="AP70" s="174" t="s">
        <v>196</v>
      </c>
      <c r="AQ70" s="174" t="s">
        <v>197</v>
      </c>
      <c r="AR70" s="174" t="s">
        <v>198</v>
      </c>
    </row>
    <row r="71" spans="1:44" x14ac:dyDescent="0.25">
      <c r="A71" s="8" t="s">
        <v>33</v>
      </c>
      <c r="B71" s="8">
        <v>92</v>
      </c>
      <c r="C71" s="8">
        <v>90</v>
      </c>
      <c r="D71" s="8">
        <v>91</v>
      </c>
      <c r="E71" s="8">
        <v>92</v>
      </c>
      <c r="F71" s="8">
        <v>92</v>
      </c>
      <c r="G71" s="8">
        <v>91</v>
      </c>
      <c r="H71" s="8">
        <v>91</v>
      </c>
      <c r="I71" s="8">
        <v>92</v>
      </c>
      <c r="J71" s="8">
        <v>92</v>
      </c>
      <c r="K71" s="8">
        <v>90</v>
      </c>
      <c r="L71" s="8">
        <v>91</v>
      </c>
      <c r="M71" s="8">
        <v>92</v>
      </c>
      <c r="N71" s="8">
        <v>92</v>
      </c>
      <c r="O71" s="8">
        <v>90</v>
      </c>
      <c r="P71" s="8">
        <v>91</v>
      </c>
      <c r="Q71" s="8">
        <v>92</v>
      </c>
      <c r="R71" s="8">
        <v>92</v>
      </c>
      <c r="S71" s="8">
        <v>90</v>
      </c>
      <c r="T71" s="8">
        <v>91</v>
      </c>
      <c r="U71" s="8">
        <v>92</v>
      </c>
      <c r="V71" s="8">
        <v>92</v>
      </c>
      <c r="W71" s="8">
        <v>91</v>
      </c>
      <c r="X71" s="8">
        <v>91</v>
      </c>
      <c r="Y71" s="8">
        <v>92</v>
      </c>
      <c r="Z71" s="8">
        <v>92</v>
      </c>
      <c r="AA71" s="8">
        <v>90</v>
      </c>
      <c r="AB71" s="8">
        <v>91</v>
      </c>
      <c r="AC71" s="8">
        <v>92</v>
      </c>
      <c r="AD71" s="8">
        <v>92</v>
      </c>
      <c r="AE71" s="8">
        <v>90</v>
      </c>
      <c r="AF71" s="8">
        <v>91</v>
      </c>
      <c r="AG71" s="8">
        <v>92</v>
      </c>
      <c r="AH71" s="8">
        <v>92</v>
      </c>
      <c r="AI71" s="8">
        <v>90</v>
      </c>
      <c r="AJ71" s="8">
        <v>91</v>
      </c>
      <c r="AK71" s="8">
        <v>92</v>
      </c>
      <c r="AL71" s="8">
        <v>92</v>
      </c>
      <c r="AM71" s="8">
        <v>91</v>
      </c>
      <c r="AN71" s="8">
        <v>91</v>
      </c>
      <c r="AO71" s="8">
        <v>92</v>
      </c>
      <c r="AP71" s="8">
        <v>92</v>
      </c>
      <c r="AQ71" s="8">
        <v>90</v>
      </c>
      <c r="AR71" s="8">
        <v>91</v>
      </c>
    </row>
  </sheetData>
  <phoneticPr fontId="53" type="noConversion"/>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dimension ref="A1:CL43"/>
  <sheetViews>
    <sheetView topLeftCell="BX7" zoomScaleNormal="100" workbookViewId="0">
      <selection activeCell="CJ29" sqref="CJ29"/>
    </sheetView>
  </sheetViews>
  <sheetFormatPr defaultRowHeight="12.5" x14ac:dyDescent="0.25"/>
  <cols>
    <col min="1" max="1" width="34.81640625" customWidth="1"/>
    <col min="2" max="2" width="9.453125" customWidth="1"/>
    <col min="3" max="4" width="9.453125" bestFit="1" customWidth="1"/>
    <col min="5" max="6" width="10.453125" bestFit="1" customWidth="1"/>
    <col min="7" max="15" width="7.453125" customWidth="1"/>
    <col min="16" max="24" width="9.453125" customWidth="1"/>
    <col min="25" max="46" width="9" customWidth="1"/>
    <col min="47" max="47" width="10.453125" customWidth="1"/>
    <col min="48" max="61" width="9.453125" customWidth="1"/>
    <col min="74" max="74" width="10" bestFit="1" customWidth="1"/>
    <col min="89" max="89" width="10.54296875" customWidth="1"/>
    <col min="90" max="90" width="14.1796875" customWidth="1"/>
  </cols>
  <sheetData>
    <row r="1" spans="1:90" ht="28" x14ac:dyDescent="0.25">
      <c r="A1" s="20" t="s">
        <v>30</v>
      </c>
      <c r="B1" s="20"/>
    </row>
    <row r="2" spans="1:90" ht="18" x14ac:dyDescent="0.4">
      <c r="A2" s="21"/>
      <c r="B2" s="21"/>
    </row>
    <row r="3" spans="1:90" x14ac:dyDescent="0.25">
      <c r="A3" s="18"/>
      <c r="B3" s="18"/>
    </row>
    <row r="4" spans="1:90" ht="13" thickBot="1" x14ac:dyDescent="0.3">
      <c r="A4" s="18"/>
      <c r="B4" s="18"/>
      <c r="AV4" s="5" t="s">
        <v>51</v>
      </c>
    </row>
    <row r="5" spans="1:90" ht="13" thickTop="1" x14ac:dyDescent="0.25">
      <c r="A5" s="22"/>
      <c r="B5" s="18"/>
      <c r="AE5">
        <v>2018</v>
      </c>
      <c r="AI5">
        <v>2019</v>
      </c>
      <c r="AM5">
        <v>2020</v>
      </c>
      <c r="AQ5">
        <v>2021</v>
      </c>
      <c r="BX5">
        <v>2018</v>
      </c>
      <c r="CB5">
        <v>2019</v>
      </c>
      <c r="CF5">
        <v>2020</v>
      </c>
      <c r="CJ5">
        <v>2021</v>
      </c>
    </row>
    <row r="6" spans="1:90" ht="13" thickBot="1" x14ac:dyDescent="0.3">
      <c r="A6" s="23"/>
      <c r="B6" s="18" t="s">
        <v>52</v>
      </c>
      <c r="C6" s="5" t="s">
        <v>45</v>
      </c>
      <c r="D6" s="5" t="s">
        <v>46</v>
      </c>
      <c r="E6" s="5" t="s">
        <v>47</v>
      </c>
      <c r="F6" s="5" t="s">
        <v>48</v>
      </c>
      <c r="G6" s="5" t="s">
        <v>49</v>
      </c>
      <c r="H6" s="5" t="s">
        <v>50</v>
      </c>
      <c r="I6" s="5" t="s">
        <v>54</v>
      </c>
      <c r="J6" s="5" t="s">
        <v>55</v>
      </c>
      <c r="K6" s="5" t="s">
        <v>56</v>
      </c>
      <c r="L6" s="5" t="s">
        <v>57</v>
      </c>
      <c r="M6" s="5" t="s">
        <v>58</v>
      </c>
      <c r="N6" s="5" t="s">
        <v>59</v>
      </c>
      <c r="O6" s="5" t="s">
        <v>60</v>
      </c>
      <c r="P6" s="5" t="s">
        <v>61</v>
      </c>
      <c r="Q6" s="5" t="s">
        <v>77</v>
      </c>
      <c r="R6" s="5" t="s">
        <v>78</v>
      </c>
      <c r="S6" s="5" t="s">
        <v>79</v>
      </c>
      <c r="T6" s="5" t="s">
        <v>80</v>
      </c>
      <c r="U6" s="5" t="s">
        <v>81</v>
      </c>
      <c r="V6" s="5" t="s">
        <v>82</v>
      </c>
      <c r="W6" s="5" t="s">
        <v>84</v>
      </c>
      <c r="X6" s="5" t="s">
        <v>87</v>
      </c>
      <c r="Y6" s="5" t="s">
        <v>89</v>
      </c>
      <c r="Z6" s="5" t="s">
        <v>91</v>
      </c>
      <c r="AA6" s="5" t="s">
        <v>92</v>
      </c>
      <c r="AB6" s="5" t="s">
        <v>94</v>
      </c>
      <c r="AC6" s="5" t="s">
        <v>96</v>
      </c>
      <c r="AD6" s="5" t="s">
        <v>101</v>
      </c>
      <c r="AE6" s="5" t="s">
        <v>111</v>
      </c>
      <c r="AF6" s="5" t="s">
        <v>112</v>
      </c>
      <c r="AG6" s="5" t="s">
        <v>113</v>
      </c>
      <c r="AH6" s="5" t="s">
        <v>114</v>
      </c>
      <c r="AI6" s="5" t="s">
        <v>111</v>
      </c>
      <c r="AJ6" s="5" t="s">
        <v>112</v>
      </c>
      <c r="AK6" s="5" t="s">
        <v>113</v>
      </c>
      <c r="AL6" s="5" t="s">
        <v>114</v>
      </c>
      <c r="AM6" s="5" t="s">
        <v>111</v>
      </c>
      <c r="AN6" s="5" t="s">
        <v>112</v>
      </c>
      <c r="AO6" s="5" t="s">
        <v>113</v>
      </c>
      <c r="AP6" s="5" t="s">
        <v>114</v>
      </c>
      <c r="AQ6" s="5" t="s">
        <v>111</v>
      </c>
      <c r="AR6" s="5" t="s">
        <v>112</v>
      </c>
      <c r="AS6" s="5"/>
      <c r="AT6" s="5"/>
      <c r="AU6" s="5" t="s">
        <v>52</v>
      </c>
      <c r="AV6" s="5" t="s">
        <v>45</v>
      </c>
      <c r="AW6" s="5" t="s">
        <v>46</v>
      </c>
      <c r="AX6" s="5" t="s">
        <v>47</v>
      </c>
      <c r="AY6" s="5" t="s">
        <v>48</v>
      </c>
      <c r="AZ6" s="5" t="s">
        <v>49</v>
      </c>
      <c r="BA6" s="5" t="s">
        <v>50</v>
      </c>
      <c r="BB6" s="5" t="s">
        <v>54</v>
      </c>
      <c r="BC6" s="5" t="s">
        <v>55</v>
      </c>
      <c r="BD6" s="5" t="s">
        <v>56</v>
      </c>
      <c r="BE6" s="5" t="s">
        <v>57</v>
      </c>
      <c r="BF6" s="5" t="s">
        <v>58</v>
      </c>
      <c r="BG6" s="5" t="s">
        <v>59</v>
      </c>
      <c r="BH6" s="5" t="s">
        <v>60</v>
      </c>
      <c r="BI6" s="5" t="s">
        <v>61</v>
      </c>
      <c r="BJ6" s="5" t="s">
        <v>77</v>
      </c>
      <c r="BK6" s="5" t="s">
        <v>78</v>
      </c>
      <c r="BL6" s="5" t="s">
        <v>79</v>
      </c>
      <c r="BM6" s="5" t="s">
        <v>80</v>
      </c>
      <c r="BN6" s="5" t="s">
        <v>81</v>
      </c>
      <c r="BO6" s="5" t="s">
        <v>82</v>
      </c>
      <c r="BP6" s="5" t="s">
        <v>83</v>
      </c>
      <c r="BQ6" s="5" t="s">
        <v>86</v>
      </c>
      <c r="BR6" s="5" t="s">
        <v>88</v>
      </c>
      <c r="BS6" s="5" t="s">
        <v>90</v>
      </c>
      <c r="BT6" s="5" t="s">
        <v>93</v>
      </c>
      <c r="BU6" s="5" t="s">
        <v>94</v>
      </c>
      <c r="BV6" s="5" t="s">
        <v>95</v>
      </c>
      <c r="BW6" s="5" t="s">
        <v>101</v>
      </c>
      <c r="BX6" s="5" t="s">
        <v>111</v>
      </c>
      <c r="BY6" s="5" t="s">
        <v>112</v>
      </c>
      <c r="BZ6" s="5" t="s">
        <v>113</v>
      </c>
      <c r="CA6" s="5" t="s">
        <v>114</v>
      </c>
      <c r="CB6" s="5" t="s">
        <v>111</v>
      </c>
      <c r="CC6" s="5" t="s">
        <v>112</v>
      </c>
      <c r="CD6" s="5" t="s">
        <v>113</v>
      </c>
      <c r="CE6" s="5" t="s">
        <v>114</v>
      </c>
      <c r="CF6" s="5" t="s">
        <v>111</v>
      </c>
      <c r="CG6" s="5" t="s">
        <v>112</v>
      </c>
      <c r="CH6" s="5" t="s">
        <v>113</v>
      </c>
      <c r="CI6" s="5" t="s">
        <v>114</v>
      </c>
      <c r="CJ6" s="5" t="s">
        <v>111</v>
      </c>
      <c r="CK6" s="5" t="s">
        <v>112</v>
      </c>
    </row>
    <row r="7" spans="1:90" ht="13" x14ac:dyDescent="0.3">
      <c r="A7" s="16" t="s">
        <v>24</v>
      </c>
      <c r="B7" s="17"/>
    </row>
    <row r="8" spans="1:90" x14ac:dyDescent="0.25">
      <c r="A8" s="5" t="s">
        <v>4</v>
      </c>
      <c r="B8" s="28">
        <f>'England - Qtr'!B8+'Northern Ireland - Qtr'!B8+'Scotland - Qtr'!B8+'Wales - Qtr'!B8</f>
        <v>4080.16</v>
      </c>
      <c r="C8" s="28">
        <f>'England - Qtr'!C8+'Northern Ireland - Qtr'!C8+'Scotland - Qtr'!C8+'Wales - Qtr'!C8</f>
        <v>4175.84</v>
      </c>
      <c r="D8" s="28">
        <f>'England - Qtr'!D8+'Northern Ireland - Qtr'!D8+'Scotland - Qtr'!D8+'Wales - Qtr'!D8</f>
        <v>4345.16</v>
      </c>
      <c r="E8" s="28">
        <f>'England - Qtr'!E8+'Northern Ireland - Qtr'!E8+'Scotland - Qtr'!E8+'Wales - Qtr'!E8</f>
        <v>4523.6400000000003</v>
      </c>
      <c r="F8" s="28">
        <f>'England - Qtr'!F8+'Northern Ireland - Qtr'!F8+'Scotland - Qtr'!F8+'Wales - Qtr'!F8</f>
        <v>4758.42</v>
      </c>
      <c r="G8" s="28">
        <f>'England - Qtr'!G8+'Northern Ireland - Qtr'!G8+'Scotland - Qtr'!G8+'Wales - Qtr'!G8</f>
        <v>5101.7699999999995</v>
      </c>
      <c r="H8" s="28">
        <f>'England - Qtr'!H8+'Northern Ireland - Qtr'!H8+'Scotland - Qtr'!H8+'Wales - Qtr'!H8</f>
        <v>5429.4500000000007</v>
      </c>
      <c r="I8" s="28">
        <f>'England - Qtr'!I8+'Northern Ireland - Qtr'!I8+'Scotland - Qtr'!I8+'Wales - Qtr'!I8</f>
        <v>5764.8899999999994</v>
      </c>
      <c r="J8" s="28">
        <f>'England - Qtr'!J8+'Northern Ireland - Qtr'!J8+'Scotland - Qtr'!J8+'Wales - Qtr'!J8</f>
        <v>6035.11</v>
      </c>
      <c r="K8" s="28">
        <f>'England - Qtr'!K8+'Northern Ireland - Qtr'!K8+'Scotland - Qtr'!K8+'Wales - Qtr'!K8</f>
        <v>6736.6799999999994</v>
      </c>
      <c r="L8" s="28">
        <f>'England - Qtr'!L8+'Northern Ireland - Qtr'!L8+'Scotland - Qtr'!L8+'Wales - Qtr'!L8</f>
        <v>7072.35</v>
      </c>
      <c r="M8" s="28">
        <f>'England - Qtr'!M8+'Northern Ireland - Qtr'!M8+'Scotland - Qtr'!M8+'Wales - Qtr'!M8</f>
        <v>7423.9000000000005</v>
      </c>
      <c r="N8" s="28">
        <f>'England - Qtr'!N8+'Northern Ireland - Qtr'!N8+'Scotland - Qtr'!N8+'Wales - Qtr'!N8</f>
        <v>7586.32</v>
      </c>
      <c r="O8" s="28">
        <f>'England - Qtr'!O8+'Northern Ireland - Qtr'!O8+'Scotland - Qtr'!O8+'Wales - Qtr'!O8</f>
        <v>7668.0999999999995</v>
      </c>
      <c r="P8" s="28">
        <f>'England - Qtr'!P8+'Northern Ireland - Qtr'!P8+'Scotland - Qtr'!P8+'Wales - Qtr'!P8</f>
        <v>7997.82</v>
      </c>
      <c r="Q8" s="28">
        <f>'England - Qtr'!Q8+'Northern Ireland - Qtr'!Q8+'Scotland - Qtr'!Q8+'Wales - Qtr'!Q8</f>
        <v>8281.2400000000016</v>
      </c>
      <c r="R8" s="28">
        <f>'England - Qtr'!R8+'Northern Ireland - Qtr'!R8+'Scotland - Qtr'!R8+'Wales - Qtr'!R8</f>
        <v>8572.67</v>
      </c>
      <c r="S8" s="28">
        <f>'England - Qtr'!S8+'Northern Ireland - Qtr'!S8+'Scotland - Qtr'!S8+'Wales - Qtr'!S8</f>
        <v>8689.07</v>
      </c>
      <c r="T8" s="28">
        <f>'England - Qtr'!T8+'Northern Ireland - Qtr'!T8+'Scotland - Qtr'!T8+'Wales - Qtr'!T8</f>
        <v>8791.5</v>
      </c>
      <c r="U8" s="28">
        <f>'England - Qtr'!U8+'Northern Ireland - Qtr'!U8+'Scotland - Qtr'!U8+'Wales - Qtr'!U8</f>
        <v>9003.3700000000008</v>
      </c>
      <c r="V8" s="28">
        <f>'England - Qtr'!V8+'Northern Ireland - Qtr'!V8+'Scotland - Qtr'!V8+'Wales - Qtr'!V8</f>
        <v>9212.24</v>
      </c>
      <c r="W8" s="28">
        <f>'England - Qtr'!W8+'Northern Ireland - Qtr'!W8+'Scotland - Qtr'!W8+'Wales - Qtr'!W8</f>
        <v>9391.77</v>
      </c>
      <c r="X8" s="28">
        <f>'England - Qtr'!X8+'Northern Ireland - Qtr'!X8+'Scotland - Qtr'!X8+'Wales - Qtr'!X8</f>
        <v>9546.4000000000015</v>
      </c>
      <c r="Y8" s="28">
        <f>'England - Qtr'!Y8+'Northern Ireland - Qtr'!Y8+'Scotland - Qtr'!Y8+'Wales - Qtr'!Y8</f>
        <v>10182.83</v>
      </c>
      <c r="Z8" s="28">
        <f>'England - Qtr'!Z8+'Northern Ireland - Qtr'!Z8+'Scotland - Qtr'!Z8+'Wales - Qtr'!Z8</f>
        <v>10832.529999999999</v>
      </c>
      <c r="AA8" s="28">
        <f>'England - Qtr'!AA8+'Northern Ireland - Qtr'!AA8+'Scotland - Qtr'!AA8+'Wales - Qtr'!AA8</f>
        <v>11965.07</v>
      </c>
      <c r="AB8" s="28">
        <f>'England - Qtr'!AB8+'Northern Ireland - Qtr'!AB8+'Scotland - Qtr'!AB8+'Wales - Qtr'!AB8</f>
        <v>12313.76</v>
      </c>
      <c r="AC8" s="28">
        <f>'England - Qtr'!AC8+'Northern Ireland - Qtr'!AC8+'Scotland - Qtr'!AC8+'Wales - Qtr'!AC8</f>
        <v>12566.779999999999</v>
      </c>
      <c r="AD8" s="28">
        <f>'England - Qtr'!AD8+'Northern Ireland - Qtr'!AD8+'Scotland - Qtr'!AD8+'Wales - Qtr'!AD8</f>
        <v>12597.150000000001</v>
      </c>
      <c r="AE8" s="28">
        <f>'England - Qtr'!AE8+'Northern Ireland - Qtr'!AE8+'Scotland - Qtr'!AE8+'Wales - Qtr'!AE8</f>
        <v>13045.419999999998</v>
      </c>
      <c r="AF8" s="28">
        <f>'England - Qtr'!AF8+'Northern Ireland - Qtr'!AF8+'Scotland - Qtr'!AF8+'Wales - Qtr'!AF8</f>
        <v>13141.59</v>
      </c>
      <c r="AG8" s="28">
        <f>'England - Qtr'!AG8+'Northern Ireland - Qtr'!AG8+'Scotland - Qtr'!AG8+'Wales - Qtr'!AG8</f>
        <v>13287.910000000002</v>
      </c>
      <c r="AH8" s="28">
        <f>'England - Qtr'!AH8+'Northern Ireland - Qtr'!AH8+'Scotland - Qtr'!AH8+'Wales - Qtr'!AH8</f>
        <v>13424.85</v>
      </c>
      <c r="AI8" s="28">
        <f>'England - Qtr'!AI8+'Northern Ireland - Qtr'!AI8+'Scotland - Qtr'!AI8+'Wales - Qtr'!AI8</f>
        <v>13669.56</v>
      </c>
      <c r="AJ8" s="28">
        <f>'England - Qtr'!AJ8+'Northern Ireland - Qtr'!AJ8+'Scotland - Qtr'!AJ8+'Wales - Qtr'!AJ8</f>
        <v>13875.979999999998</v>
      </c>
      <c r="AK8" s="28">
        <f>'England - Qtr'!AK8+'Northern Ireland - Qtr'!AK8+'Scotland - Qtr'!AK8+'Wales - Qtr'!AK8</f>
        <v>13961.58</v>
      </c>
      <c r="AL8" s="28">
        <f>'England - Qtr'!AL8+'Northern Ireland - Qtr'!AL8+'Scotland - Qtr'!AL8+'Wales - Qtr'!AL8</f>
        <v>13993.659999999998</v>
      </c>
      <c r="AM8" s="28">
        <f>'England - Qtr'!AM8+'Northern Ireland - Qtr'!AM8+'Scotland - Qtr'!AM8+'Wales - Qtr'!AM8</f>
        <v>13962.989999999998</v>
      </c>
      <c r="AN8" s="28">
        <f>'England - Qtr'!AN8+'Northern Ireland - Qtr'!AN8+'Scotland - Qtr'!AN8+'Wales - Qtr'!AN8</f>
        <v>13965.04</v>
      </c>
      <c r="AO8" s="28">
        <f>'England - Qtr'!AO8+'Northern Ireland - Qtr'!AO8+'Scotland - Qtr'!AO8+'Wales - Qtr'!AO8</f>
        <v>13967.34</v>
      </c>
      <c r="AP8" s="28">
        <f>'England - Qtr'!AP8+'Northern Ireland - Qtr'!AP8+'Scotland - Qtr'!AP8+'Wales - Qtr'!AP8</f>
        <v>14101.94</v>
      </c>
      <c r="AQ8" s="28">
        <f>'England - Qtr'!AQ8+'Northern Ireland - Qtr'!AQ8+'Scotland - Qtr'!AQ8+'Wales - Qtr'!AQ8</f>
        <v>14129.949999999999</v>
      </c>
      <c r="AR8" s="28">
        <f>'England - Qtr'!AR8+'Northern Ireland - Qtr'!AR8+'Scotland - Qtr'!AR8+'Wales - Qtr'!AR8</f>
        <v>14224.25</v>
      </c>
      <c r="AS8" s="28">
        <f>'England - Qtr'!AS8+'Northern Ireland - Qtr'!AS8+'Scotland - Qtr'!AS8+'Wales - Qtr'!AS8</f>
        <v>14367.52</v>
      </c>
      <c r="AT8" s="28"/>
      <c r="AU8" s="27">
        <f>B8-Quarter!E8</f>
        <v>0.15999999999985448</v>
      </c>
      <c r="AV8" s="27">
        <f>C8-Quarter!F8</f>
        <v>-0.15999999999985448</v>
      </c>
      <c r="AW8" s="27">
        <f>D8-Quarter!G8</f>
        <v>0.15999999999985448</v>
      </c>
      <c r="AX8" s="27">
        <f>E8-Quarter!H8</f>
        <v>-0.35999999999967258</v>
      </c>
      <c r="AY8" s="27">
        <f>F8-Quarter!I8</f>
        <v>0.42000000000007276</v>
      </c>
      <c r="AZ8" s="27">
        <f>G8-Quarter!J8</f>
        <v>-0.23000000000047294</v>
      </c>
      <c r="BA8" s="27">
        <f>H8-Quarter!K8</f>
        <v>0.4500000000007276</v>
      </c>
      <c r="BB8" s="27">
        <f>I8-Quarter!L8</f>
        <v>-0.11000000000058208</v>
      </c>
      <c r="BC8" s="27">
        <f>J8-Quarter!M8</f>
        <v>0.10999999999967258</v>
      </c>
      <c r="BD8" s="27">
        <f>K8-Quarter!N8</f>
        <v>-0.32000000000061846</v>
      </c>
      <c r="BE8" s="27">
        <f>L8-Quarter!O8</f>
        <v>0.3500000000003638</v>
      </c>
      <c r="BF8" s="27">
        <f>M8-Quarter!P8</f>
        <v>-9.9999999999454303E-2</v>
      </c>
      <c r="BG8" s="27">
        <f>N8-Quarter!Q8</f>
        <v>0.31999999999970896</v>
      </c>
      <c r="BH8" s="27">
        <f>O8-Quarter!R8</f>
        <v>9.9999999999454303E-2</v>
      </c>
      <c r="BI8" s="27">
        <f>P8-Quarter!S8</f>
        <v>-0.18000000000029104</v>
      </c>
      <c r="BJ8" s="27">
        <f>Q8-Quarter!T8</f>
        <v>0.24000000000160071</v>
      </c>
      <c r="BK8" s="27">
        <f>R8-Quarter!U8</f>
        <v>-0.32999999999992724</v>
      </c>
      <c r="BL8" s="27">
        <f>S8-Quarter!V8</f>
        <v>0</v>
      </c>
      <c r="BM8" s="27">
        <f>T8-Quarter!W8</f>
        <v>0</v>
      </c>
      <c r="BN8" s="27">
        <f>U8-Quarter!X8</f>
        <v>0</v>
      </c>
      <c r="BO8" s="27">
        <f>V8-Quarter!Y8</f>
        <v>0</v>
      </c>
      <c r="BP8" s="27">
        <f>W8-Quarter!Z8</f>
        <v>0</v>
      </c>
      <c r="BQ8" s="27">
        <f>X8-Quarter!AA8</f>
        <v>0</v>
      </c>
      <c r="BR8" s="27">
        <f>Y8-Quarter!AB8</f>
        <v>0</v>
      </c>
      <c r="BS8" s="27">
        <f>Z8-Quarter!AC8</f>
        <v>0</v>
      </c>
      <c r="BT8" s="27">
        <f>AA8-Quarter!AD8</f>
        <v>0</v>
      </c>
      <c r="BU8" s="27">
        <f>AB8-Quarter!AE8</f>
        <v>0</v>
      </c>
      <c r="BV8" s="27">
        <f>AC8-Quarter!AF8</f>
        <v>0</v>
      </c>
      <c r="BW8" s="27">
        <f>AD8-Quarter!AG8</f>
        <v>0</v>
      </c>
      <c r="BX8" s="27">
        <f>AE8-Quarter!AH8</f>
        <v>0</v>
      </c>
      <c r="BY8" s="27">
        <f>AF8-Quarter!AI8</f>
        <v>0</v>
      </c>
      <c r="BZ8" s="27">
        <f>AG8-Quarter!AJ8</f>
        <v>0</v>
      </c>
      <c r="CA8" s="27">
        <f>AH8-Quarter!AK8</f>
        <v>0</v>
      </c>
      <c r="CB8" s="27">
        <f>AI8-Quarter!AL8</f>
        <v>0</v>
      </c>
      <c r="CC8" s="27">
        <f>AJ8-Quarter!AM8</f>
        <v>0</v>
      </c>
      <c r="CD8" s="27">
        <f>AK8-Quarter!AN8</f>
        <v>0</v>
      </c>
      <c r="CE8" s="27">
        <f>AL8-Quarter!AO8</f>
        <v>0</v>
      </c>
      <c r="CF8" s="27">
        <f>AM8-Quarter!AP8</f>
        <v>0</v>
      </c>
      <c r="CG8" s="27">
        <f>AN8-Quarter!AQ8</f>
        <v>0</v>
      </c>
      <c r="CH8" s="27">
        <f>AO8-Quarter!AR8</f>
        <v>0</v>
      </c>
      <c r="CI8" s="27">
        <f>AP8-Quarter!AS8</f>
        <v>0</v>
      </c>
      <c r="CJ8" s="38">
        <f>AQ8-Quarter!AT8</f>
        <v>0</v>
      </c>
      <c r="CK8" s="38">
        <f>AR8-Quarter!AU8</f>
        <v>0</v>
      </c>
      <c r="CL8" s="38">
        <f>AS8-Quarter!AV8</f>
        <v>0</v>
      </c>
    </row>
    <row r="9" spans="1:90" x14ac:dyDescent="0.25">
      <c r="A9" s="5" t="s">
        <v>23</v>
      </c>
      <c r="B9" s="28">
        <f>'England - Qtr'!B9+'Northern Ireland - Qtr'!B9+'Scotland - Qtr'!B9+'Wales - Qtr'!B9</f>
        <v>1341.45</v>
      </c>
      <c r="C9" s="28">
        <f>'England - Qtr'!C9+'Northern Ireland - Qtr'!C9+'Scotland - Qtr'!C9+'Wales - Qtr'!C9</f>
        <v>1427.05</v>
      </c>
      <c r="D9" s="28">
        <f>'England - Qtr'!D9+'Northern Ireland - Qtr'!D9+'Scotland - Qtr'!D9+'Wales - Qtr'!D9</f>
        <v>1563.85</v>
      </c>
      <c r="E9" s="28">
        <f>'England - Qtr'!E9+'Northern Ireland - Qtr'!E9+'Scotland - Qtr'!E9+'Wales - Qtr'!E9</f>
        <v>1650.25</v>
      </c>
      <c r="F9" s="28">
        <f>'England - Qtr'!F9+'Northern Ireland - Qtr'!F9+'Scotland - Qtr'!F9+'Wales - Qtr'!F9</f>
        <v>1838.25</v>
      </c>
      <c r="G9" s="28">
        <f>'England - Qtr'!G9+'Northern Ireland - Qtr'!G9+'Scotland - Qtr'!G9+'Wales - Qtr'!G9</f>
        <v>2200.25</v>
      </c>
      <c r="H9" s="28">
        <f>'England - Qtr'!H9+'Northern Ireland - Qtr'!H9+'Scotland - Qtr'!H9+'Wales - Qtr'!H9</f>
        <v>2516.4499999999998</v>
      </c>
      <c r="I9" s="28">
        <f>'England - Qtr'!I9+'Northern Ireland - Qtr'!I9+'Scotland - Qtr'!I9+'Wales - Qtr'!I9</f>
        <v>2682.25</v>
      </c>
      <c r="J9" s="28">
        <f>'England - Qtr'!J9+'Northern Ireland - Qtr'!J9+'Scotland - Qtr'!J9+'Wales - Qtr'!J9</f>
        <v>2995.45</v>
      </c>
      <c r="K9" s="28">
        <f>'England - Qtr'!K9+'Northern Ireland - Qtr'!K9+'Scotland - Qtr'!K9+'Wales - Qtr'!K9</f>
        <v>3380.65</v>
      </c>
      <c r="L9" s="28">
        <f>'England - Qtr'!L9+'Northern Ireland - Qtr'!L9+'Scotland - Qtr'!L9+'Wales - Qtr'!L9</f>
        <v>3543.35</v>
      </c>
      <c r="M9" s="28">
        <f>'England - Qtr'!M9+'Northern Ireland - Qtr'!M9+'Scotland - Qtr'!M9+'Wales - Qtr'!M9</f>
        <v>3656.35</v>
      </c>
      <c r="N9" s="28">
        <f>'England - Qtr'!N9+'Northern Ireland - Qtr'!N9+'Scotland - Qtr'!N9+'Wales - Qtr'!N9</f>
        <v>3695.95</v>
      </c>
      <c r="O9" s="28">
        <f>'England - Qtr'!O9+'Northern Ireland - Qtr'!O9+'Scotland - Qtr'!O9+'Wales - Qtr'!O9</f>
        <v>3764.2</v>
      </c>
      <c r="P9" s="28">
        <f>'England - Qtr'!P9+'Northern Ireland - Qtr'!P9+'Scotland - Qtr'!P9+'Wales - Qtr'!P9</f>
        <v>4084.6</v>
      </c>
      <c r="Q9" s="28">
        <f>'England - Qtr'!Q9+'Northern Ireland - Qtr'!Q9+'Scotland - Qtr'!Q9+'Wales - Qtr'!Q9</f>
        <v>4425.8</v>
      </c>
      <c r="R9" s="28">
        <f>'England - Qtr'!R9+'Northern Ireland - Qtr'!R9+'Scotland - Qtr'!R9+'Wales - Qtr'!R9</f>
        <v>4501.3999999999996</v>
      </c>
      <c r="S9" s="28">
        <f>'England - Qtr'!S9+'Northern Ireland - Qtr'!S9+'Scotland - Qtr'!S9+'Wales - Qtr'!S9</f>
        <v>4738.6000000000004</v>
      </c>
      <c r="T9" s="28">
        <f>'England - Qtr'!T9+'Northern Ireland - Qtr'!T9+'Scotland - Qtr'!T9+'Wales - Qtr'!T9</f>
        <v>5014</v>
      </c>
      <c r="U9" s="27">
        <f>'England - Qtr'!U9+'Northern Ireland - Qtr'!U9+'Scotland - Qtr'!U9+'Wales - Qtr'!U9</f>
        <v>5093.5</v>
      </c>
      <c r="V9" s="27">
        <f>'England - Qtr'!V9+'Northern Ireland - Qtr'!V9+'Scotland - Qtr'!V9+'Wales - Qtr'!V9</f>
        <v>5093.5</v>
      </c>
      <c r="W9" s="27">
        <f>'England - Qtr'!W9+'Northern Ireland - Qtr'!W9+'Scotland - Qtr'!W9+'Wales - Qtr'!W9</f>
        <v>5087.1499999999996</v>
      </c>
      <c r="X9" s="27">
        <f>'England - Qtr'!X9+'Northern Ireland - Qtr'!X9+'Scotland - Qtr'!X9+'Wales - Qtr'!X9</f>
        <v>5087.1499999999996</v>
      </c>
      <c r="Y9" s="27">
        <f>'England - Qtr'!Y9+'Northern Ireland - Qtr'!Y9+'Scotland - Qtr'!Y9+'Wales - Qtr'!Y9</f>
        <v>5087.1499999999996</v>
      </c>
      <c r="Z9" s="27">
        <f>'England - Qtr'!Z9+'Northern Ireland - Qtr'!Z9+'Scotland - Qtr'!Z9+'Wales - Qtr'!Z9</f>
        <v>5293.4</v>
      </c>
      <c r="AA9" s="27">
        <f>'England - Qtr'!AA9+'Northern Ireland - Qtr'!AA9+'Scotland - Qtr'!AA9+'Wales - Qtr'!AA9</f>
        <v>5447.9</v>
      </c>
      <c r="AB9" s="27">
        <f>'England - Qtr'!AB9+'Northern Ireland - Qtr'!AB9+'Scotland - Qtr'!AB9+'Wales - Qtr'!AB9</f>
        <v>5645.75</v>
      </c>
      <c r="AC9" s="27">
        <f>'England - Qtr'!AC9+'Northern Ireland - Qtr'!AC9+'Scotland - Qtr'!AC9+'Wales - Qtr'!AC9</f>
        <v>6130.8</v>
      </c>
      <c r="AD9" s="27">
        <f>'England - Qtr'!AD9+'Northern Ireland - Qtr'!AD9+'Scotland - Qtr'!AD9+'Wales - Qtr'!AD9</f>
        <v>6987.85</v>
      </c>
      <c r="AE9" s="27">
        <f>'England - Qtr'!AE9+'Northern Ireland - Qtr'!AE9+'Scotland - Qtr'!AE9+'Wales - Qtr'!AE9</f>
        <v>7639.9000000000005</v>
      </c>
      <c r="AF9" s="27">
        <f>'England - Qtr'!AF9+'Northern Ireland - Qtr'!AF9+'Scotland - Qtr'!AF9+'Wales - Qtr'!AF9</f>
        <v>7793.9000000000005</v>
      </c>
      <c r="AG9" s="27">
        <f>'England - Qtr'!AG9+'Northern Ireland - Qtr'!AG9+'Scotland - Qtr'!AG9+'Wales - Qtr'!AG9</f>
        <v>8009.7</v>
      </c>
      <c r="AH9" s="27">
        <f>'England - Qtr'!AH9+'Northern Ireland - Qtr'!AH9+'Scotland - Qtr'!AH9+'Wales - Qtr'!AH9</f>
        <v>8180.5</v>
      </c>
      <c r="AI9" s="27">
        <f>'England - Qtr'!AI9+'Northern Ireland - Qtr'!AI9+'Scotland - Qtr'!AI9+'Wales - Qtr'!AI9</f>
        <v>8479.2999999999993</v>
      </c>
      <c r="AJ9" s="27">
        <f>'England - Qtr'!AJ9+'Northern Ireland - Qtr'!AJ9+'Scotland - Qtr'!AJ9+'Wales - Qtr'!AJ9</f>
        <v>9156.2999999999993</v>
      </c>
      <c r="AK9" s="27">
        <f>'England - Qtr'!AK9+'Northern Ireland - Qtr'!AK9+'Scotland - Qtr'!AK9+'Wales - Qtr'!AK9</f>
        <v>9702.2999999999993</v>
      </c>
      <c r="AL9" s="27">
        <f>'England - Qtr'!AL9+'Northern Ireland - Qtr'!AL9+'Scotland - Qtr'!AL9+'Wales - Qtr'!AL9</f>
        <v>9888.2999999999993</v>
      </c>
      <c r="AM9" s="27">
        <f>'England - Qtr'!AM9+'Northern Ireland - Qtr'!AM9+'Scotland - Qtr'!AM9+'Wales - Qtr'!AM9</f>
        <v>10114.049999999999</v>
      </c>
      <c r="AN9" s="27">
        <f>'England - Qtr'!AN9+'Northern Ireland - Qtr'!AN9+'Scotland - Qtr'!AN9+'Wales - Qtr'!AN9</f>
        <v>10382.85</v>
      </c>
      <c r="AO9" s="27">
        <f>'England - Qtr'!AO9+'Northern Ireland - Qtr'!AO9+'Scotland - Qtr'!AO9+'Wales - Qtr'!AO9</f>
        <v>10382.85</v>
      </c>
      <c r="AP9" s="27">
        <f>'England - Qtr'!AP9+'Northern Ireland - Qtr'!AP9+'Scotland - Qtr'!AP9+'Wales - Qtr'!AP9</f>
        <v>10382.85</v>
      </c>
      <c r="AQ9" s="27">
        <f>'England - Qtr'!AQ9+'Northern Ireland - Qtr'!AQ9+'Scotland - Qtr'!AQ9+'Wales - Qtr'!AQ9</f>
        <v>10392.549999999999</v>
      </c>
      <c r="AR9" s="27">
        <f>'England - Qtr'!AR9+'Northern Ireland - Qtr'!AR9+'Scotland - Qtr'!AR9+'Wales - Qtr'!AR9</f>
        <v>10665.55</v>
      </c>
      <c r="AS9" s="27">
        <f>'England - Qtr'!AS9+'Northern Ireland - Qtr'!AS9+'Scotland - Qtr'!AS9+'Wales - Qtr'!AS9</f>
        <v>11065.55</v>
      </c>
      <c r="AT9" s="27"/>
      <c r="AU9" s="27">
        <f>B9-Quarter!E9</f>
        <v>0.45000000000004547</v>
      </c>
      <c r="AV9" s="27">
        <f>C9-Quarter!F9</f>
        <v>4.9999999999954525E-2</v>
      </c>
      <c r="AW9" s="27">
        <f>D9-Quarter!G9</f>
        <v>-0.15000000000009095</v>
      </c>
      <c r="AX9" s="27">
        <f>E9-Quarter!H9</f>
        <v>0.25</v>
      </c>
      <c r="AY9" s="27">
        <f>F9-Quarter!I9</f>
        <v>0.25</v>
      </c>
      <c r="AZ9" s="27">
        <f>G9-Quarter!J9</f>
        <v>0.25</v>
      </c>
      <c r="BA9" s="27">
        <f>H9-Quarter!K9</f>
        <v>0.4499999999998181</v>
      </c>
      <c r="BB9" s="27">
        <f>I9-Quarter!L9</f>
        <v>0.25</v>
      </c>
      <c r="BC9" s="27">
        <f>J9-Quarter!M9</f>
        <v>0.4499999999998181</v>
      </c>
      <c r="BD9" s="27">
        <f>K9-Quarter!N9</f>
        <v>-0.34999999999990905</v>
      </c>
      <c r="BE9" s="27">
        <f>L9-Quarter!O9</f>
        <v>0.34999999999990905</v>
      </c>
      <c r="BF9" s="27">
        <f>M9-Quarter!P9</f>
        <v>0.34999999999990905</v>
      </c>
      <c r="BG9" s="27">
        <f>N9-Quarter!Q9</f>
        <v>-5.0000000000181899E-2</v>
      </c>
      <c r="BH9" s="27">
        <f>O9-Quarter!R9</f>
        <v>0.1999999999998181</v>
      </c>
      <c r="BI9" s="27">
        <f>P9-Quarter!S9</f>
        <v>-0.40000000000009095</v>
      </c>
      <c r="BJ9" s="27">
        <f>Q9-Quarter!T9</f>
        <v>-0.1999999999998181</v>
      </c>
      <c r="BK9" s="27">
        <f>R9-Quarter!U9</f>
        <v>0.3999999999996362</v>
      </c>
      <c r="BL9" s="27">
        <f>S9-Quarter!V9</f>
        <v>0</v>
      </c>
      <c r="BM9" s="27">
        <f>T9-Quarter!W9</f>
        <v>0</v>
      </c>
      <c r="BN9" s="27">
        <f>U9-Quarter!X9</f>
        <v>0</v>
      </c>
      <c r="BO9" s="27">
        <f>V9-Quarter!Y9</f>
        <v>0</v>
      </c>
      <c r="BP9" s="31">
        <f>W9-Quarter!Z9</f>
        <v>0</v>
      </c>
      <c r="BQ9" s="31">
        <f>X9-Quarter!AA9</f>
        <v>0</v>
      </c>
      <c r="BR9" s="31">
        <f>Y9-Quarter!AB9</f>
        <v>0</v>
      </c>
      <c r="BS9" s="31">
        <f>Z9-Quarter!AC9</f>
        <v>0</v>
      </c>
      <c r="BT9" s="31">
        <f>AA9-Quarter!AD9</f>
        <v>0</v>
      </c>
      <c r="BU9" s="31">
        <f>AB9-Quarter!AE9</f>
        <v>0</v>
      </c>
      <c r="BV9" s="27">
        <f>AC9-Quarter!AF9</f>
        <v>0</v>
      </c>
      <c r="BW9" s="27">
        <f>AD9-Quarter!AG9</f>
        <v>0</v>
      </c>
      <c r="BX9" s="27">
        <f>AE9-Quarter!AH9</f>
        <v>0</v>
      </c>
      <c r="BY9" s="27">
        <f>AF9-Quarter!AI9</f>
        <v>0</v>
      </c>
      <c r="BZ9" s="27">
        <f>AG9-Quarter!AJ9</f>
        <v>0</v>
      </c>
      <c r="CA9" s="27">
        <f>AH9-Quarter!AK9</f>
        <v>0</v>
      </c>
      <c r="CB9" s="27">
        <f>AI9-Quarter!AL9</f>
        <v>0</v>
      </c>
      <c r="CC9" s="27">
        <f>AJ9-Quarter!AM9</f>
        <v>0</v>
      </c>
      <c r="CD9" s="27">
        <f>AK9-Quarter!AN9</f>
        <v>0</v>
      </c>
      <c r="CE9" s="27">
        <f>AL9-Quarter!AO9</f>
        <v>0</v>
      </c>
      <c r="CF9" s="27">
        <f>AM9-Quarter!AP9</f>
        <v>0</v>
      </c>
      <c r="CG9" s="27">
        <f>AN9-Quarter!AQ9</f>
        <v>0</v>
      </c>
      <c r="CH9" s="27">
        <f>AO9-Quarter!AR9</f>
        <v>0</v>
      </c>
      <c r="CI9" s="27">
        <f>AP9-Quarter!AS9</f>
        <v>0</v>
      </c>
      <c r="CJ9" s="38">
        <f>AQ9-Quarter!AT9</f>
        <v>0</v>
      </c>
      <c r="CK9" s="38">
        <f>AR9-Quarter!AU9</f>
        <v>0</v>
      </c>
      <c r="CL9" s="38">
        <f>AS9-Quarter!AV9</f>
        <v>0</v>
      </c>
    </row>
    <row r="10" spans="1:90" x14ac:dyDescent="0.25">
      <c r="A10" s="5" t="s">
        <v>5</v>
      </c>
      <c r="B10" s="28">
        <f>'England - Qtr'!B10+'Northern Ireland - Qtr'!B10+'Scotland - Qtr'!B10+'Wales - Qtr'!B10</f>
        <v>3.75</v>
      </c>
      <c r="C10" s="28">
        <f>'England - Qtr'!C10+'Northern Ireland - Qtr'!C10+'Scotland - Qtr'!C10+'Wales - Qtr'!C10</f>
        <v>3.3</v>
      </c>
      <c r="D10" s="28">
        <f>'England - Qtr'!D10+'Northern Ireland - Qtr'!D10+'Scotland - Qtr'!D10+'Wales - Qtr'!D10</f>
        <v>3.3</v>
      </c>
      <c r="E10" s="28">
        <f>'England - Qtr'!E10+'Northern Ireland - Qtr'!E10+'Scotland - Qtr'!E10+'Wales - Qtr'!E10</f>
        <v>3.8600000000000003</v>
      </c>
      <c r="F10" s="28">
        <f>'England - Qtr'!F10+'Northern Ireland - Qtr'!F10+'Scotland - Qtr'!F10+'Wales - Qtr'!F10</f>
        <v>3.8600000000000003</v>
      </c>
      <c r="G10" s="28">
        <f>'England - Qtr'!G10+'Northern Ireland - Qtr'!G10+'Scotland - Qtr'!G10+'Wales - Qtr'!G10</f>
        <v>4.8600000000000003</v>
      </c>
      <c r="H10" s="28">
        <f>'England - Qtr'!H10+'Northern Ireland - Qtr'!H10+'Scotland - Qtr'!H10+'Wales - Qtr'!H10</f>
        <v>6.66</v>
      </c>
      <c r="I10" s="28">
        <f>'England - Qtr'!I10+'Northern Ireland - Qtr'!I10+'Scotland - Qtr'!I10+'Wales - Qtr'!I10</f>
        <v>6.66</v>
      </c>
      <c r="J10" s="28">
        <f>'England - Qtr'!J10+'Northern Ireland - Qtr'!J10+'Scotland - Qtr'!J10+'Wales - Qtr'!J10</f>
        <v>8.5500000000000007</v>
      </c>
      <c r="K10" s="28">
        <f>'England - Qtr'!K10+'Northern Ireland - Qtr'!K10+'Scotland - Qtr'!K10+'Wales - Qtr'!K10</f>
        <v>6.91</v>
      </c>
      <c r="L10" s="28">
        <f>'England - Qtr'!L10+'Northern Ireland - Qtr'!L10+'Scotland - Qtr'!L10+'Wales - Qtr'!L10</f>
        <v>6.91</v>
      </c>
      <c r="M10" s="28">
        <f>'England - Qtr'!M10+'Northern Ireland - Qtr'!M10+'Scotland - Qtr'!M10+'Wales - Qtr'!M10</f>
        <v>8.0500000000000007</v>
      </c>
      <c r="N10" s="28">
        <f>'England - Qtr'!N10+'Northern Ireland - Qtr'!N10+'Scotland - Qtr'!N10+'Wales - Qtr'!N10</f>
        <v>8.0500000000000007</v>
      </c>
      <c r="O10" s="28">
        <f>'England - Qtr'!O10+'Northern Ireland - Qtr'!O10+'Scotland - Qtr'!O10+'Wales - Qtr'!O10</f>
        <v>7.1899999999999995</v>
      </c>
      <c r="P10" s="28">
        <f>'England - Qtr'!P10+'Northern Ireland - Qtr'!P10+'Scotland - Qtr'!P10+'Wales - Qtr'!P10</f>
        <v>7.9399999999999995</v>
      </c>
      <c r="Q10" s="28">
        <f>'England - Qtr'!Q10+'Northern Ireland - Qtr'!Q10+'Scotland - Qtr'!Q10+'Wales - Qtr'!Q10</f>
        <v>7.9399999999999995</v>
      </c>
      <c r="R10" s="28">
        <f>'England - Qtr'!R10+'Northern Ireland - Qtr'!R10+'Scotland - Qtr'!R10+'Wales - Qtr'!R10</f>
        <v>8.69</v>
      </c>
      <c r="S10" s="28">
        <f>'England - Qtr'!S10+'Northern Ireland - Qtr'!S10+'Scotland - Qtr'!S10+'Wales - Qtr'!S10</f>
        <v>8.94</v>
      </c>
      <c r="T10" s="28">
        <f>'England - Qtr'!T10+'Northern Ireland - Qtr'!T10+'Scotland - Qtr'!T10+'Wales - Qtr'!T10</f>
        <v>8.94</v>
      </c>
      <c r="U10" s="28">
        <f>'England - Qtr'!U10+'Northern Ireland - Qtr'!U10+'Scotland - Qtr'!U10+'Wales - Qtr'!U10</f>
        <v>8.94</v>
      </c>
      <c r="V10" s="28">
        <f>'England - Qtr'!V10+'Northern Ireland - Qtr'!V10+'Scotland - Qtr'!V10+'Wales - Qtr'!V10</f>
        <v>8.94</v>
      </c>
      <c r="W10" s="28">
        <f>'England - Qtr'!W10+'Northern Ireland - Qtr'!W10+'Scotland - Qtr'!W10+'Wales - Qtr'!W10</f>
        <v>7.7899999999999991</v>
      </c>
      <c r="X10" s="28">
        <f>'England - Qtr'!X10+'Northern Ireland - Qtr'!X10+'Scotland - Qtr'!X10+'Wales - Qtr'!X10</f>
        <v>7.7899999999999991</v>
      </c>
      <c r="Y10" s="28">
        <f>'England - Qtr'!Y10+'Northern Ireland - Qtr'!Y10+'Scotland - Qtr'!Y10+'Wales - Qtr'!Y10</f>
        <v>7.7899999999999991</v>
      </c>
      <c r="Z10" s="28">
        <f>'England - Qtr'!Z10+'Northern Ireland - Qtr'!Z10+'Scotland - Qtr'!Z10+'Wales - Qtr'!Z10</f>
        <v>13.49</v>
      </c>
      <c r="AA10" s="28">
        <f>'England - Qtr'!AA10+'Northern Ireland - Qtr'!AA10+'Scotland - Qtr'!AA10+'Wales - Qtr'!AA10</f>
        <v>18.400000000000002</v>
      </c>
      <c r="AB10" s="28">
        <f>'England - Qtr'!AB10+'Northern Ireland - Qtr'!AB10+'Scotland - Qtr'!AB10+'Wales - Qtr'!AB10</f>
        <v>18.400000000000002</v>
      </c>
      <c r="AC10" s="28">
        <f>'England - Qtr'!AC10+'Northern Ireland - Qtr'!AC10+'Scotland - Qtr'!AC10+'Wales - Qtr'!AC10</f>
        <v>18.400000000000002</v>
      </c>
      <c r="AD10" s="28">
        <f>'England - Qtr'!AD10+'Northern Ireland - Qtr'!AD10+'Scotland - Qtr'!AD10+'Wales - Qtr'!AD10</f>
        <v>18.400000000000002</v>
      </c>
      <c r="AE10" s="28">
        <f>'England - Qtr'!AE10+'Northern Ireland - Qtr'!AE10+'Scotland - Qtr'!AE10+'Wales - Qtr'!AE10</f>
        <v>18.400000000000002</v>
      </c>
      <c r="AF10" s="28">
        <f>'England - Qtr'!AF10+'Northern Ireland - Qtr'!AF10+'Scotland - Qtr'!AF10+'Wales - Qtr'!AF10</f>
        <v>20.400000000000002</v>
      </c>
      <c r="AG10" s="28">
        <f>'England - Qtr'!AG10+'Northern Ireland - Qtr'!AG10+'Scotland - Qtr'!AG10+'Wales - Qtr'!AG10</f>
        <v>20.400000000000002</v>
      </c>
      <c r="AH10" s="28">
        <f>'England - Qtr'!AH10+'Northern Ireland - Qtr'!AH10+'Scotland - Qtr'!AH10+'Wales - Qtr'!AH10</f>
        <v>20.400000000000002</v>
      </c>
      <c r="AI10" s="28">
        <f>'England - Qtr'!AI10+'Northern Ireland - Qtr'!AI10+'Scotland - Qtr'!AI10+'Wales - Qtr'!AI10</f>
        <v>22.400000000000002</v>
      </c>
      <c r="AJ10" s="28">
        <f>'England - Qtr'!AJ10+'Northern Ireland - Qtr'!AJ10+'Scotland - Qtr'!AJ10+'Wales - Qtr'!AJ10</f>
        <v>22.400000000000002</v>
      </c>
      <c r="AK10" s="28">
        <f>'England - Qtr'!AK10+'Northern Ireland - Qtr'!AK10+'Scotland - Qtr'!AK10+'Wales - Qtr'!AK10</f>
        <v>22.400000000000002</v>
      </c>
      <c r="AL10" s="28">
        <f>'England - Qtr'!AL10+'Northern Ireland - Qtr'!AL10+'Scotland - Qtr'!AL10+'Wales - Qtr'!AL10</f>
        <v>22.400000000000002</v>
      </c>
      <c r="AM10" s="28">
        <f>'England - Qtr'!AM10+'Northern Ireland - Qtr'!AM10+'Scotland - Qtr'!AM10+'Wales - Qtr'!AM10</f>
        <v>22.400000000000002</v>
      </c>
      <c r="AN10" s="28">
        <f>'England - Qtr'!AN10+'Northern Ireland - Qtr'!AN10+'Scotland - Qtr'!AN10+'Wales - Qtr'!AN10</f>
        <v>22.400000000000002</v>
      </c>
      <c r="AO10" s="28">
        <f>'England - Qtr'!AO10+'Northern Ireland - Qtr'!AO10+'Scotland - Qtr'!AO10+'Wales - Qtr'!AO10</f>
        <v>22.400000000000002</v>
      </c>
      <c r="AP10" s="28">
        <f>'England - Qtr'!AP10+'Northern Ireland - Qtr'!AP10+'Scotland - Qtr'!AP10+'Wales - Qtr'!AP10</f>
        <v>22.400000000000002</v>
      </c>
      <c r="AQ10" s="28">
        <f>'England - Qtr'!AQ10+'Northern Ireland - Qtr'!AQ10+'Scotland - Qtr'!AQ10+'Wales - Qtr'!AQ10</f>
        <v>22.400000000000002</v>
      </c>
      <c r="AR10" s="28">
        <f>'England - Qtr'!AR10+'Northern Ireland - Qtr'!AR10+'Scotland - Qtr'!AR10+'Wales - Qtr'!AR10</f>
        <v>22.400000000000002</v>
      </c>
      <c r="AS10" s="28">
        <f>'England - Qtr'!AS10+'Northern Ireland - Qtr'!AS10+'Scotland - Qtr'!AS10+'Wales - Qtr'!AS10</f>
        <v>22.400000000000002</v>
      </c>
      <c r="AT10" s="28"/>
      <c r="AU10" s="27">
        <f>B10-Quarter!E10</f>
        <v>-0.25</v>
      </c>
      <c r="AV10" s="27">
        <f>C10-Quarter!F10</f>
        <v>0.29999999999999982</v>
      </c>
      <c r="AW10" s="27">
        <f>D10-Quarter!G10</f>
        <v>0.29999999999999982</v>
      </c>
      <c r="AX10" s="27">
        <f>E10-Quarter!H10</f>
        <v>-0.13999999999999968</v>
      </c>
      <c r="AY10" s="27">
        <f>F10-Quarter!I10</f>
        <v>-0.13999999999999968</v>
      </c>
      <c r="AZ10" s="27">
        <f>G10-Quarter!J10</f>
        <v>-0.13999999999999968</v>
      </c>
      <c r="BA10" s="27">
        <f>H10-Quarter!K10</f>
        <v>-0.33999999999999986</v>
      </c>
      <c r="BB10" s="27">
        <f>I10-Quarter!L10</f>
        <v>-0.33999999999999986</v>
      </c>
      <c r="BC10" s="27">
        <f>J10-Quarter!M10</f>
        <v>-0.44999999999999929</v>
      </c>
      <c r="BD10" s="27">
        <f>K10-Quarter!N10</f>
        <v>-8.9999999999999858E-2</v>
      </c>
      <c r="BE10" s="27">
        <f>L10-Quarter!O10</f>
        <v>-8.9999999999999858E-2</v>
      </c>
      <c r="BF10" s="27">
        <f>M10-Quarter!P10</f>
        <v>5.0000000000000711E-2</v>
      </c>
      <c r="BG10" s="27">
        <f>N10-Quarter!Q10</f>
        <v>5.0000000000000711E-2</v>
      </c>
      <c r="BH10" s="27">
        <f>O10-Quarter!R10</f>
        <v>0.1899999999999995</v>
      </c>
      <c r="BI10" s="27">
        <f>P10-Quarter!S10</f>
        <v>-6.0000000000000497E-2</v>
      </c>
      <c r="BJ10" s="27">
        <f>Q10-Quarter!T10</f>
        <v>-6.0000000000000497E-2</v>
      </c>
      <c r="BK10" s="27">
        <f>R10-Quarter!U10</f>
        <v>-0.3100000000000005</v>
      </c>
      <c r="BL10" s="27">
        <f>S10-Quarter!V10</f>
        <v>0</v>
      </c>
      <c r="BM10" s="27">
        <f>T10-Quarter!W10</f>
        <v>0</v>
      </c>
      <c r="BN10" s="27">
        <f>U10-Quarter!X10</f>
        <v>0</v>
      </c>
      <c r="BO10" s="27">
        <f>V10-Quarter!Y10</f>
        <v>0</v>
      </c>
      <c r="BP10" s="27">
        <f>W10-Quarter!Z10</f>
        <v>0</v>
      </c>
      <c r="BQ10" s="27">
        <f>X10-Quarter!AA10</f>
        <v>0</v>
      </c>
      <c r="BR10" s="27">
        <f>Y10-Quarter!AB10</f>
        <v>0</v>
      </c>
      <c r="BS10" s="27">
        <f>Z10-Quarter!AC10</f>
        <v>0</v>
      </c>
      <c r="BT10" s="27">
        <f>AA10-Quarter!AD10</f>
        <v>0</v>
      </c>
      <c r="BU10" s="27">
        <f>AB10-Quarter!AE10</f>
        <v>0</v>
      </c>
      <c r="BV10" s="27">
        <f>AC10-Quarter!AF10</f>
        <v>0</v>
      </c>
      <c r="BW10" s="27">
        <f>AD10-Quarter!AG10</f>
        <v>0</v>
      </c>
      <c r="BX10" s="27">
        <f>AE10-Quarter!AH10</f>
        <v>0</v>
      </c>
      <c r="BY10" s="27">
        <f>AF10-Quarter!AI10</f>
        <v>0</v>
      </c>
      <c r="BZ10" s="27">
        <f>AG10-Quarter!AJ10</f>
        <v>0</v>
      </c>
      <c r="CA10" s="27">
        <f>AH10-Quarter!AK10</f>
        <v>0</v>
      </c>
      <c r="CB10" s="27">
        <f>AI10-Quarter!AL10</f>
        <v>0</v>
      </c>
      <c r="CC10" s="27">
        <f>AJ10-Quarter!AM10</f>
        <v>0</v>
      </c>
      <c r="CD10" s="27">
        <f>AK10-Quarter!AN10</f>
        <v>0</v>
      </c>
      <c r="CE10" s="27">
        <f>AL10-Quarter!AO10</f>
        <v>0</v>
      </c>
      <c r="CF10" s="27">
        <f>AM10-Quarter!AP10</f>
        <v>0</v>
      </c>
      <c r="CG10" s="27">
        <f>AN10-Quarter!AQ10</f>
        <v>0</v>
      </c>
      <c r="CH10" s="27">
        <f>AO10-Quarter!AR10</f>
        <v>0</v>
      </c>
      <c r="CI10" s="27">
        <f>AP10-Quarter!AS10</f>
        <v>0</v>
      </c>
      <c r="CJ10" s="38">
        <f>AQ10-Quarter!AT10</f>
        <v>0</v>
      </c>
      <c r="CK10" s="38">
        <f>AR10-Quarter!AU10</f>
        <v>0</v>
      </c>
      <c r="CL10" s="38">
        <f>AS10-Quarter!AV10</f>
        <v>0</v>
      </c>
    </row>
    <row r="11" spans="1:90" x14ac:dyDescent="0.25">
      <c r="A11" s="5" t="s">
        <v>6</v>
      </c>
      <c r="B11" s="28">
        <f>'England - Qtr'!B11+'Northern Ireland - Qtr'!B11+'Scotland - Qtr'!B11+'Wales - Qtr'!B11</f>
        <v>95.08</v>
      </c>
      <c r="C11" s="28">
        <f>'England - Qtr'!C11+'Northern Ireland - Qtr'!C11+'Scotland - Qtr'!C11+'Wales - Qtr'!C11</f>
        <v>137.36999999999998</v>
      </c>
      <c r="D11" s="28">
        <f>'England - Qtr'!D11+'Northern Ireland - Qtr'!D11+'Scotland - Qtr'!D11+'Wales - Qtr'!D11</f>
        <v>213.89000000000001</v>
      </c>
      <c r="E11" s="28">
        <f>'England - Qtr'!E11+'Northern Ireland - Qtr'!E11+'Scotland - Qtr'!E11+'Wales - Qtr'!E11</f>
        <v>492.33000000000004</v>
      </c>
      <c r="F11" s="28">
        <f>'England - Qtr'!F11+'Northern Ireland - Qtr'!F11+'Scotland - Qtr'!F11+'Wales - Qtr'!F11</f>
        <v>1000.26</v>
      </c>
      <c r="G11" s="28">
        <f>'England - Qtr'!G11+'Northern Ireland - Qtr'!G11+'Scotland - Qtr'!G11+'Wales - Qtr'!G11</f>
        <v>1309.93</v>
      </c>
      <c r="H11" s="28">
        <f>'England - Qtr'!H11+'Northern Ireland - Qtr'!H11+'Scotland - Qtr'!H11+'Wales - Qtr'!H11</f>
        <v>1428.3999999999999</v>
      </c>
      <c r="I11" s="28">
        <f>'England - Qtr'!I11+'Northern Ireland - Qtr'!I11+'Scotland - Qtr'!I11+'Wales - Qtr'!I11</f>
        <v>1657.3899999999999</v>
      </c>
      <c r="J11" s="28">
        <f>'England - Qtr'!J11+'Northern Ireland - Qtr'!J11+'Scotland - Qtr'!J11+'Wales - Qtr'!J11</f>
        <v>1753.51</v>
      </c>
      <c r="K11" s="28">
        <f>'England - Qtr'!K11+'Northern Ireland - Qtr'!K11+'Scotland - Qtr'!K11+'Wales - Qtr'!K11</f>
        <v>2287.4300000000003</v>
      </c>
      <c r="L11" s="28">
        <f>'England - Qtr'!L11+'Northern Ireland - Qtr'!L11+'Scotland - Qtr'!L11+'Wales - Qtr'!L11</f>
        <v>2535.46</v>
      </c>
      <c r="M11" s="28">
        <f>'England - Qtr'!M11+'Northern Ireland - Qtr'!M11+'Scotland - Qtr'!M11+'Wales - Qtr'!M11</f>
        <v>2677.38</v>
      </c>
      <c r="N11" s="28">
        <f>'England - Qtr'!N11+'Northern Ireland - Qtr'!N11+'Scotland - Qtr'!N11+'Wales - Qtr'!N11</f>
        <v>2937.2</v>
      </c>
      <c r="O11" s="28">
        <f>'England - Qtr'!O11+'Northern Ireland - Qtr'!O11+'Scotland - Qtr'!O11+'Wales - Qtr'!O11</f>
        <v>4983.9500000000007</v>
      </c>
      <c r="P11" s="28">
        <f>'England - Qtr'!P11+'Northern Ireland - Qtr'!P11+'Scotland - Qtr'!P11+'Wales - Qtr'!P11</f>
        <v>5151.92</v>
      </c>
      <c r="Q11" s="28">
        <f>'England - Qtr'!Q11+'Northern Ireland - Qtr'!Q11+'Scotland - Qtr'!Q11+'Wales - Qtr'!Q11</f>
        <v>5316.54</v>
      </c>
      <c r="R11" s="28">
        <f>'England - Qtr'!R11+'Northern Ireland - Qtr'!R11+'Scotland - Qtr'!R11+'Wales - Qtr'!R11</f>
        <v>5528.0700000000006</v>
      </c>
      <c r="S11" s="28">
        <f>'England - Qtr'!S11+'Northern Ireland - Qtr'!S11+'Scotland - Qtr'!S11+'Wales - Qtr'!S11</f>
        <v>7916.9</v>
      </c>
      <c r="T11" s="28">
        <f>'England - Qtr'!T11+'Northern Ireland - Qtr'!T11+'Scotland - Qtr'!T11+'Wales - Qtr'!T11</f>
        <v>8239.2699999999986</v>
      </c>
      <c r="U11" s="28">
        <f>'England - Qtr'!U11+'Northern Ireland - Qtr'!U11+'Scotland - Qtr'!U11+'Wales - Qtr'!U11</f>
        <v>8630.4699999999993</v>
      </c>
      <c r="V11" s="28">
        <f>'England - Qtr'!V11+'Northern Ireland - Qtr'!V11+'Scotland - Qtr'!V11+'Wales - Qtr'!V11</f>
        <v>9601.2199999999993</v>
      </c>
      <c r="W11" s="28">
        <f>'England - Qtr'!W11+'Northern Ireland - Qtr'!W11+'Scotland - Qtr'!W11+'Wales - Qtr'!W11</f>
        <v>10955.930000000002</v>
      </c>
      <c r="X11" s="28">
        <f>'England - Qtr'!X11+'Northern Ireland - Qtr'!X11+'Scotland - Qtr'!X11+'Wales - Qtr'!X11</f>
        <v>11439.54</v>
      </c>
      <c r="Y11" s="28">
        <f>'England - Qtr'!Y11+'Northern Ireland - Qtr'!Y11+'Scotland - Qtr'!Y11+'Wales - Qtr'!Y11</f>
        <v>11724.73</v>
      </c>
      <c r="Z11" s="28">
        <f>'England - Qtr'!Z11+'Northern Ireland - Qtr'!Z11+'Scotland - Qtr'!Z11+'Wales - Qtr'!Z11</f>
        <v>11914.020000000002</v>
      </c>
      <c r="AA11" s="28">
        <f>'England - Qtr'!AA11+'Northern Ireland - Qtr'!AA11+'Scotland - Qtr'!AA11+'Wales - Qtr'!AA11</f>
        <v>12214.920000000002</v>
      </c>
      <c r="AB11" s="28">
        <f>'England - Qtr'!AB11+'Northern Ireland - Qtr'!AB11+'Scotland - Qtr'!AB11+'Wales - Qtr'!AB11</f>
        <v>12390.119999999999</v>
      </c>
      <c r="AC11" s="28">
        <f>'England - Qtr'!AC11+'Northern Ireland - Qtr'!AC11+'Scotland - Qtr'!AC11+'Wales - Qtr'!AC11</f>
        <v>12532.010000000002</v>
      </c>
      <c r="AD11" s="28">
        <f>'England - Qtr'!AD11+'Northern Ireland - Qtr'!AD11+'Scotland - Qtr'!AD11+'Wales - Qtr'!AD11</f>
        <v>12760.02</v>
      </c>
      <c r="AE11" s="28">
        <f>'England - Qtr'!AE11+'Northern Ireland - Qtr'!AE11+'Scotland - Qtr'!AE11+'Wales - Qtr'!AE11</f>
        <v>13005.8</v>
      </c>
      <c r="AF11" s="28">
        <f>'England - Qtr'!AF11+'Northern Ireland - Qtr'!AF11+'Scotland - Qtr'!AF11+'Wales - Qtr'!AF11</f>
        <v>13022.630000000001</v>
      </c>
      <c r="AG11" s="28">
        <f>'England - Qtr'!AG11+'Northern Ireland - Qtr'!AG11+'Scotland - Qtr'!AG11+'Wales - Qtr'!AG11</f>
        <v>13043.12</v>
      </c>
      <c r="AH11" s="28">
        <f>'England - Qtr'!AH11+'Northern Ireland - Qtr'!AH11+'Scotland - Qtr'!AH11+'Wales - Qtr'!AH11</f>
        <v>13059.07</v>
      </c>
      <c r="AI11" s="28">
        <f>'England - Qtr'!AI11+'Northern Ireland - Qtr'!AI11+'Scotland - Qtr'!AI11+'Wales - Qtr'!AI11</f>
        <v>13093.39</v>
      </c>
      <c r="AJ11" s="28">
        <f>'England - Qtr'!AJ11+'Northern Ireland - Qtr'!AJ11+'Scotland - Qtr'!AJ11+'Wales - Qtr'!AJ11</f>
        <v>13110.210000000001</v>
      </c>
      <c r="AK11" s="28">
        <f>'England - Qtr'!AK11+'Northern Ireland - Qtr'!AK11+'Scotland - Qtr'!AK11+'Wales - Qtr'!AK11</f>
        <v>13158.05</v>
      </c>
      <c r="AL11" s="28">
        <f>'England - Qtr'!AL11+'Northern Ireland - Qtr'!AL11+'Scotland - Qtr'!AL11+'Wales - Qtr'!AL11</f>
        <v>13224.03</v>
      </c>
      <c r="AM11" s="28">
        <f>'England - Qtr'!AM11+'Northern Ireland - Qtr'!AM11+'Scotland - Qtr'!AM11+'Wales - Qtr'!AM11</f>
        <v>13306.2</v>
      </c>
      <c r="AN11" s="28">
        <f>'England - Qtr'!AN11+'Northern Ireland - Qtr'!AN11+'Scotland - Qtr'!AN11+'Wales - Qtr'!AN11</f>
        <v>13333.689999999999</v>
      </c>
      <c r="AO11" s="28">
        <f>'England - Qtr'!AO11+'Northern Ireland - Qtr'!AO11+'Scotland - Qtr'!AO11+'Wales - Qtr'!AO11</f>
        <v>13420.27</v>
      </c>
      <c r="AP11" s="28">
        <f>'England - Qtr'!AP11+'Northern Ireland - Qtr'!AP11+'Scotland - Qtr'!AP11+'Wales - Qtr'!AP11</f>
        <v>13462.48</v>
      </c>
      <c r="AQ11" s="28">
        <f>'England - Qtr'!AQ11+'Northern Ireland - Qtr'!AQ11+'Scotland - Qtr'!AQ11+'Wales - Qtr'!AQ11</f>
        <v>13568.5</v>
      </c>
      <c r="AR11" s="28">
        <f>'England - Qtr'!AR11+'Northern Ireland - Qtr'!AR11+'Scotland - Qtr'!AR11+'Wales - Qtr'!AR11</f>
        <v>13625.369999999999</v>
      </c>
      <c r="AS11" s="28">
        <f>'England - Qtr'!AS11+'Northern Ireland - Qtr'!AS11+'Scotland - Qtr'!AS11+'Wales - Qtr'!AS11</f>
        <v>13689.3</v>
      </c>
      <c r="AT11" s="28"/>
      <c r="AU11" s="27">
        <f>B11-Quarter!E11</f>
        <v>7.9999999999998295E-2</v>
      </c>
      <c r="AV11" s="27">
        <f>C11-Quarter!F11</f>
        <v>0.36999999999997613</v>
      </c>
      <c r="AW11" s="27">
        <f>D11-Quarter!G11</f>
        <v>-0.10999999999998522</v>
      </c>
      <c r="AX11" s="27">
        <f>E11-Quarter!H11</f>
        <v>0.33000000000004093</v>
      </c>
      <c r="AY11" s="27">
        <f>F11-Quarter!I11</f>
        <v>0.25999999999999091</v>
      </c>
      <c r="AZ11" s="27">
        <f>G11-Quarter!J11</f>
        <v>-6.9999999999936335E-2</v>
      </c>
      <c r="BA11" s="27">
        <f>H11-Quarter!K11</f>
        <v>0.39999999999986358</v>
      </c>
      <c r="BB11" s="27">
        <f>I11-Quarter!L11</f>
        <v>0.38999999999987267</v>
      </c>
      <c r="BC11" s="27">
        <f>J11-Quarter!M11</f>
        <v>-0.49000000000000909</v>
      </c>
      <c r="BD11" s="27">
        <f>K11-Quarter!N11</f>
        <v>0.43000000000029104</v>
      </c>
      <c r="BE11" s="27">
        <f>L11-Quarter!O11</f>
        <v>0.46000000000003638</v>
      </c>
      <c r="BF11" s="27">
        <f>M11-Quarter!P11</f>
        <v>0.38000000000010914</v>
      </c>
      <c r="BG11" s="27">
        <f>N11-Quarter!Q11</f>
        <v>0.1999999999998181</v>
      </c>
      <c r="BH11" s="27">
        <f>O11-Quarter!R11</f>
        <v>-4.9999999999272404E-2</v>
      </c>
      <c r="BI11" s="27">
        <f>P11-Quarter!S11</f>
        <v>-7.999999999992724E-2</v>
      </c>
      <c r="BJ11" s="27">
        <f>Q11-Quarter!T11</f>
        <v>-0.46000000000003638</v>
      </c>
      <c r="BK11" s="27">
        <f>R11-Quarter!U11</f>
        <v>7.0000000000618456E-2</v>
      </c>
      <c r="BL11" s="27">
        <f>S11-Quarter!V11</f>
        <v>0</v>
      </c>
      <c r="BM11" s="27">
        <f>T11-Quarter!W11</f>
        <v>0</v>
      </c>
      <c r="BN11" s="27">
        <f>U11-Quarter!X11</f>
        <v>0</v>
      </c>
      <c r="BO11" s="27">
        <f>V11-Quarter!Y11</f>
        <v>0</v>
      </c>
      <c r="BP11" s="27">
        <f>W11-Quarter!Z11</f>
        <v>0</v>
      </c>
      <c r="BQ11" s="27">
        <f>X11-Quarter!AA11</f>
        <v>0</v>
      </c>
      <c r="BR11" s="27">
        <f>Y11-Quarter!AB11</f>
        <v>0</v>
      </c>
      <c r="BS11" s="27">
        <f>Z11-Quarter!AC11</f>
        <v>0</v>
      </c>
      <c r="BT11" s="27">
        <f>AA11-Quarter!AD11</f>
        <v>0</v>
      </c>
      <c r="BU11" s="27">
        <f>AB11-Quarter!AE11</f>
        <v>0</v>
      </c>
      <c r="BV11" s="27">
        <f>AC11-Quarter!AF11</f>
        <v>0</v>
      </c>
      <c r="BW11" s="27">
        <f>AD11-Quarter!AG11</f>
        <v>0</v>
      </c>
      <c r="BX11" s="27">
        <f>AE11-Quarter!AH11</f>
        <v>0</v>
      </c>
      <c r="BY11" s="27">
        <f>AF11-Quarter!AI11</f>
        <v>0</v>
      </c>
      <c r="BZ11" s="27">
        <f>AG11-Quarter!AJ11</f>
        <v>0</v>
      </c>
      <c r="CA11" s="27">
        <f>AH11-Quarter!AK11</f>
        <v>0</v>
      </c>
      <c r="CB11" s="27">
        <f>AI11-Quarter!AL11</f>
        <v>0</v>
      </c>
      <c r="CC11" s="27">
        <f>AJ11-Quarter!AM11</f>
        <v>0</v>
      </c>
      <c r="CD11" s="27">
        <f>AK11-Quarter!AN11</f>
        <v>0</v>
      </c>
      <c r="CE11" s="27">
        <f>AL11-Quarter!AO11</f>
        <v>0</v>
      </c>
      <c r="CF11" s="27">
        <f>AM11-Quarter!AP11</f>
        <v>0</v>
      </c>
      <c r="CG11" s="27">
        <f>AN11-Quarter!AQ11</f>
        <v>0</v>
      </c>
      <c r="CH11" s="27">
        <f>AO11-Quarter!AR11</f>
        <v>0</v>
      </c>
      <c r="CI11" s="27">
        <f>AP11-Quarter!AS11</f>
        <v>0</v>
      </c>
      <c r="CJ11" s="38">
        <f>AQ11-Quarter!AT11</f>
        <v>0</v>
      </c>
      <c r="CK11" s="38">
        <f>AR11-Quarter!AU11</f>
        <v>0</v>
      </c>
      <c r="CL11" s="38">
        <f>AS11-Quarter!AV11</f>
        <v>0</v>
      </c>
    </row>
    <row r="12" spans="1:90" x14ac:dyDescent="0.25">
      <c r="A12" s="5" t="s">
        <v>7</v>
      </c>
      <c r="B12" s="28">
        <f>'England - Qtr'!B12+'Northern Ireland - Qtr'!B12+'Scotland - Qtr'!B12+'Wales - Qtr'!B12</f>
        <v>187.66</v>
      </c>
      <c r="C12" s="28">
        <f>'England - Qtr'!C12+'Northern Ireland - Qtr'!C12+'Scotland - Qtr'!C12+'Wales - Qtr'!C12</f>
        <v>190.51</v>
      </c>
      <c r="D12" s="28">
        <f>'England - Qtr'!D12+'Northern Ireland - Qtr'!D12+'Scotland - Qtr'!D12+'Wales - Qtr'!D12</f>
        <v>194.49</v>
      </c>
      <c r="E12" s="28">
        <f>'England - Qtr'!E12+'Northern Ireland - Qtr'!E12+'Scotland - Qtr'!E12+'Wales - Qtr'!E12</f>
        <v>197.81</v>
      </c>
      <c r="F12" s="28">
        <f>'England - Qtr'!F12+'Northern Ireland - Qtr'!F12+'Scotland - Qtr'!F12+'Wales - Qtr'!F12</f>
        <v>201.52999999999997</v>
      </c>
      <c r="G12" s="28">
        <f>'England - Qtr'!G12+'Northern Ireland - Qtr'!G12+'Scotland - Qtr'!G12+'Wales - Qtr'!G12</f>
        <v>203.85</v>
      </c>
      <c r="H12" s="28">
        <f>'England - Qtr'!H12+'Northern Ireland - Qtr'!H12+'Scotland - Qtr'!H12+'Wales - Qtr'!H12</f>
        <v>210.45</v>
      </c>
      <c r="I12" s="28">
        <f>'England - Qtr'!I12+'Northern Ireland - Qtr'!I12+'Scotland - Qtr'!I12+'Wales - Qtr'!I12</f>
        <v>211.07999999999998</v>
      </c>
      <c r="J12" s="28">
        <f>'England - Qtr'!J12+'Northern Ireland - Qtr'!J12+'Scotland - Qtr'!J12+'Wales - Qtr'!J12</f>
        <v>215.96999999999997</v>
      </c>
      <c r="K12" s="28">
        <f>'England - Qtr'!K12+'Northern Ireland - Qtr'!K12+'Scotland - Qtr'!K12+'Wales - Qtr'!K12</f>
        <v>217.31</v>
      </c>
      <c r="L12" s="28">
        <f>'England - Qtr'!L12+'Northern Ireland - Qtr'!L12+'Scotland - Qtr'!L12+'Wales - Qtr'!L12</f>
        <v>222.40000000000003</v>
      </c>
      <c r="M12" s="28">
        <f>'England - Qtr'!M12+'Northern Ireland - Qtr'!M12+'Scotland - Qtr'!M12+'Wales - Qtr'!M12</f>
        <v>224.91</v>
      </c>
      <c r="N12" s="28">
        <f>'England - Qtr'!N12+'Northern Ireland - Qtr'!N12+'Scotland - Qtr'!N12+'Wales - Qtr'!N12</f>
        <v>231.94</v>
      </c>
      <c r="O12" s="28">
        <f>'England - Qtr'!O12+'Northern Ireland - Qtr'!O12+'Scotland - Qtr'!O12+'Wales - Qtr'!O12</f>
        <v>240.01</v>
      </c>
      <c r="P12" s="28">
        <f>'England - Qtr'!P12+'Northern Ireland - Qtr'!P12+'Scotland - Qtr'!P12+'Wales - Qtr'!P12</f>
        <v>242</v>
      </c>
      <c r="Q12" s="28">
        <f>'England - Qtr'!Q12+'Northern Ireland - Qtr'!Q12+'Scotland - Qtr'!Q12+'Wales - Qtr'!Q12</f>
        <v>245.57999999999998</v>
      </c>
      <c r="R12" s="28">
        <f>'England - Qtr'!R12+'Northern Ireland - Qtr'!R12+'Scotland - Qtr'!R12+'Wales - Qtr'!R12</f>
        <v>252.57000000000002</v>
      </c>
      <c r="S12" s="28">
        <f>'England - Qtr'!S12+'Northern Ireland - Qtr'!S12+'Scotland - Qtr'!S12+'Wales - Qtr'!S12</f>
        <v>260.78000000000003</v>
      </c>
      <c r="T12" s="28">
        <f>'England - Qtr'!T12+'Northern Ireland - Qtr'!T12+'Scotland - Qtr'!T12+'Wales - Qtr'!T12</f>
        <v>266.80999999999995</v>
      </c>
      <c r="U12" s="28">
        <f>'England - Qtr'!U12+'Northern Ireland - Qtr'!U12+'Scotland - Qtr'!U12+'Wales - Qtr'!U12</f>
        <v>272.45</v>
      </c>
      <c r="V12" s="28">
        <f>'England - Qtr'!V12+'Northern Ireland - Qtr'!V12+'Scotland - Qtr'!V12+'Wales - Qtr'!V12</f>
        <v>300.2</v>
      </c>
      <c r="W12" s="28">
        <f>'England - Qtr'!W12+'Northern Ireland - Qtr'!W12+'Scotland - Qtr'!W12+'Wales - Qtr'!W12</f>
        <v>307.2</v>
      </c>
      <c r="X12" s="28">
        <f>'England - Qtr'!X12+'Northern Ireland - Qtr'!X12+'Scotland - Qtr'!X12+'Wales - Qtr'!X12</f>
        <v>311.06</v>
      </c>
      <c r="Y12" s="28">
        <f>'England - Qtr'!Y12+'Northern Ireland - Qtr'!Y12+'Scotland - Qtr'!Y12+'Wales - Qtr'!Y12</f>
        <v>342.58</v>
      </c>
      <c r="Z12" s="28">
        <f>'England - Qtr'!Z12+'Northern Ireland - Qtr'!Z12+'Scotland - Qtr'!Z12+'Wales - Qtr'!Z12</f>
        <v>359.23999999999995</v>
      </c>
      <c r="AA12" s="28">
        <f>'England - Qtr'!AA12+'Northern Ireland - Qtr'!AA12+'Scotland - Qtr'!AA12+'Wales - Qtr'!AA12</f>
        <v>360.21999999999997</v>
      </c>
      <c r="AB12" s="28">
        <f>'England - Qtr'!AB12+'Northern Ireland - Qtr'!AB12+'Scotland - Qtr'!AB12+'Wales - Qtr'!AB12</f>
        <v>364.73</v>
      </c>
      <c r="AC12" s="28">
        <f>'England - Qtr'!AC12+'Northern Ireland - Qtr'!AC12+'Scotland - Qtr'!AC12+'Wales - Qtr'!AC12</f>
        <v>396.10999999999996</v>
      </c>
      <c r="AD12" s="28">
        <f>'England - Qtr'!AD12+'Northern Ireland - Qtr'!AD12+'Scotland - Qtr'!AD12+'Wales - Qtr'!AD12</f>
        <v>396.46000000000004</v>
      </c>
      <c r="AE12" s="28">
        <f>'England - Qtr'!AE12+'Northern Ireland - Qtr'!AE12+'Scotland - Qtr'!AE12+'Wales - Qtr'!AE12</f>
        <v>400.28999999999996</v>
      </c>
      <c r="AF12" s="28">
        <f>'England - Qtr'!AF12+'Northern Ireland - Qtr'!AF12+'Scotland - Qtr'!AF12+'Wales - Qtr'!AF12</f>
        <v>400.53000000000003</v>
      </c>
      <c r="AG12" s="28">
        <f>'England - Qtr'!AG12+'Northern Ireland - Qtr'!AG12+'Scotland - Qtr'!AG12+'Wales - Qtr'!AG12</f>
        <v>402.58</v>
      </c>
      <c r="AH12" s="28">
        <f>'England - Qtr'!AH12+'Northern Ireland - Qtr'!AH12+'Scotland - Qtr'!AH12+'Wales - Qtr'!AH12</f>
        <v>404.01000000000005</v>
      </c>
      <c r="AI12" s="28">
        <f>'England - Qtr'!AI12+'Northern Ireland - Qtr'!AI12+'Scotland - Qtr'!AI12+'Wales - Qtr'!AI12</f>
        <v>404.75</v>
      </c>
      <c r="AJ12" s="28">
        <f>'England - Qtr'!AJ12+'Northern Ireland - Qtr'!AJ12+'Scotland - Qtr'!AJ12+'Wales - Qtr'!AJ12</f>
        <v>404.77</v>
      </c>
      <c r="AK12" s="28">
        <f>'England - Qtr'!AK12+'Northern Ireland - Qtr'!AK12+'Scotland - Qtr'!AK12+'Wales - Qtr'!AK12</f>
        <v>404.77</v>
      </c>
      <c r="AL12" s="28">
        <f>'England - Qtr'!AL12+'Northern Ireland - Qtr'!AL12+'Scotland - Qtr'!AL12+'Wales - Qtr'!AL12</f>
        <v>404.77</v>
      </c>
      <c r="AM12" s="28">
        <f>'England - Qtr'!AM12+'Northern Ireland - Qtr'!AM12+'Scotland - Qtr'!AM12+'Wales - Qtr'!AM12</f>
        <v>401.93</v>
      </c>
      <c r="AN12" s="28">
        <f>'England - Qtr'!AN12+'Northern Ireland - Qtr'!AN12+'Scotland - Qtr'!AN12+'Wales - Qtr'!AN12</f>
        <v>402.66</v>
      </c>
      <c r="AO12" s="28">
        <f>'England - Qtr'!AO12+'Northern Ireland - Qtr'!AO12+'Scotland - Qtr'!AO12+'Wales - Qtr'!AO12</f>
        <v>403.41</v>
      </c>
      <c r="AP12" s="28">
        <f>'England - Qtr'!AP12+'Northern Ireland - Qtr'!AP12+'Scotland - Qtr'!AP12+'Wales - Qtr'!AP12</f>
        <v>405.06</v>
      </c>
      <c r="AQ12" s="28">
        <f>'England - Qtr'!AQ12+'Northern Ireland - Qtr'!AQ12+'Scotland - Qtr'!AQ12+'Wales - Qtr'!AQ12</f>
        <v>420.78000000000003</v>
      </c>
      <c r="AR12" s="28">
        <f>'England - Qtr'!AR12+'Northern Ireland - Qtr'!AR12+'Scotland - Qtr'!AR12+'Wales - Qtr'!AR12</f>
        <v>421.78000000000003</v>
      </c>
      <c r="AS12" s="28">
        <f>'England - Qtr'!AS12+'Northern Ireland - Qtr'!AS12+'Scotland - Qtr'!AS12+'Wales - Qtr'!AS12</f>
        <v>422.53000000000003</v>
      </c>
      <c r="AT12" s="28"/>
      <c r="AU12" s="27">
        <f>B12-Quarter!E12</f>
        <v>-0.34000000000000341</v>
      </c>
      <c r="AV12" s="27">
        <f>C12-Quarter!F12</f>
        <v>-0.49000000000000909</v>
      </c>
      <c r="AW12" s="27">
        <f>D12-Quarter!G12</f>
        <v>-0.50999999999999091</v>
      </c>
      <c r="AX12" s="27">
        <f>E12-Quarter!H12</f>
        <v>-0.18999999999999773</v>
      </c>
      <c r="AY12" s="27">
        <f>F12-Quarter!I12</f>
        <v>-0.47000000000002728</v>
      </c>
      <c r="AZ12" s="27">
        <f>G12-Quarter!J12</f>
        <v>-0.15000000000000568</v>
      </c>
      <c r="BA12" s="27">
        <f>H12-Quarter!K12</f>
        <v>0.44999999999998863</v>
      </c>
      <c r="BB12" s="27">
        <f>I12-Quarter!L12</f>
        <v>7.9999999999984084E-2</v>
      </c>
      <c r="BC12" s="27">
        <f>J12-Quarter!M12</f>
        <v>-3.0000000000029559E-2</v>
      </c>
      <c r="BD12" s="27">
        <f>K12-Quarter!N12</f>
        <v>0.31000000000000227</v>
      </c>
      <c r="BE12" s="27">
        <f>L12-Quarter!O12</f>
        <v>0.40000000000003411</v>
      </c>
      <c r="BF12" s="27">
        <f>M12-Quarter!P12</f>
        <v>-9.0000000000003411E-2</v>
      </c>
      <c r="BG12" s="27">
        <f>N12-Quarter!Q12</f>
        <v>-6.0000000000002274E-2</v>
      </c>
      <c r="BH12" s="27">
        <f>O12-Quarter!R12</f>
        <v>9.9999999999909051E-3</v>
      </c>
      <c r="BI12" s="27">
        <f>P12-Quarter!S12</f>
        <v>0</v>
      </c>
      <c r="BJ12" s="27">
        <f>Q12-Quarter!T12</f>
        <v>-0.42000000000001592</v>
      </c>
      <c r="BK12" s="27">
        <f>R12-Quarter!U12</f>
        <v>-0.4299999999999784</v>
      </c>
      <c r="BL12" s="27">
        <f>S12-Quarter!V12</f>
        <v>0</v>
      </c>
      <c r="BM12" s="27">
        <f>T12-Quarter!W12</f>
        <v>0</v>
      </c>
      <c r="BN12" s="27">
        <f>U12-Quarter!X12</f>
        <v>0</v>
      </c>
      <c r="BO12" s="27">
        <f>V12-Quarter!Y12</f>
        <v>0</v>
      </c>
      <c r="BP12" s="27">
        <f>W12-Quarter!Z12</f>
        <v>0</v>
      </c>
      <c r="BQ12" s="27">
        <f>X12-Quarter!AA12</f>
        <v>0</v>
      </c>
      <c r="BR12" s="27">
        <f>Y12-Quarter!AB12</f>
        <v>0</v>
      </c>
      <c r="BS12" s="27">
        <f>Z12-Quarter!AC12</f>
        <v>0</v>
      </c>
      <c r="BT12" s="27">
        <f>AA12-Quarter!AD12</f>
        <v>0</v>
      </c>
      <c r="BU12" s="27">
        <f>AB12-Quarter!AE12</f>
        <v>0</v>
      </c>
      <c r="BV12" s="27">
        <f>AC12-Quarter!AF12</f>
        <v>0</v>
      </c>
      <c r="BW12" s="27">
        <f>AD12-Quarter!AG12</f>
        <v>0</v>
      </c>
      <c r="BX12" s="27">
        <f>AE12-Quarter!AH12</f>
        <v>0</v>
      </c>
      <c r="BY12" s="27">
        <f>AF12-Quarter!AI12</f>
        <v>0</v>
      </c>
      <c r="BZ12" s="27">
        <f>AG12-Quarter!AJ12</f>
        <v>0</v>
      </c>
      <c r="CA12" s="27">
        <f>AH12-Quarter!AK12</f>
        <v>0</v>
      </c>
      <c r="CB12" s="27">
        <f>AI12-Quarter!AL12</f>
        <v>0</v>
      </c>
      <c r="CC12" s="27">
        <f>AJ12-Quarter!AM12</f>
        <v>0</v>
      </c>
      <c r="CD12" s="27">
        <f>AK12-Quarter!AN12</f>
        <v>0</v>
      </c>
      <c r="CE12" s="27">
        <f>AL12-Quarter!AO12</f>
        <v>0</v>
      </c>
      <c r="CF12" s="27">
        <f>AM12-Quarter!AP12</f>
        <v>0</v>
      </c>
      <c r="CG12" s="27">
        <f>AN12-Quarter!AQ12</f>
        <v>0</v>
      </c>
      <c r="CH12" s="27">
        <f>AO12-Quarter!AR12</f>
        <v>0</v>
      </c>
      <c r="CI12" s="27">
        <f>AP12-Quarter!AS12</f>
        <v>0</v>
      </c>
      <c r="CJ12" s="38">
        <f>AQ12-Quarter!AT12</f>
        <v>0</v>
      </c>
      <c r="CK12" s="38">
        <f>AR12-Quarter!AU12</f>
        <v>0</v>
      </c>
      <c r="CL12" s="38">
        <f>AS12-Quarter!AV12</f>
        <v>0</v>
      </c>
    </row>
    <row r="13" spans="1:90" x14ac:dyDescent="0.25">
      <c r="A13" s="5" t="s">
        <v>8</v>
      </c>
      <c r="B13" s="28">
        <f>'England - Qtr'!B13+'Northern Ireland - Qtr'!B13+'Scotland - Qtr'!B13+'Wales - Qtr'!B13</f>
        <v>1458.78</v>
      </c>
      <c r="C13" s="28">
        <f>'England - Qtr'!C13+'Northern Ireland - Qtr'!C13+'Scotland - Qtr'!C13+'Wales - Qtr'!C13</f>
        <v>1476.78</v>
      </c>
      <c r="D13" s="28">
        <f>'England - Qtr'!D13+'Northern Ireland - Qtr'!D13+'Scotland - Qtr'!D13+'Wales - Qtr'!D13</f>
        <v>1476.78</v>
      </c>
      <c r="E13" s="28">
        <f>'England - Qtr'!E13+'Northern Ireland - Qtr'!E13+'Scotland - Qtr'!E13+'Wales - Qtr'!E13</f>
        <v>1476.78</v>
      </c>
      <c r="F13" s="28">
        <f>'England - Qtr'!F13+'Northern Ireland - Qtr'!F13+'Scotland - Qtr'!F13+'Wales - Qtr'!F13</f>
        <v>1476.78</v>
      </c>
      <c r="G13" s="28">
        <f>'England - Qtr'!G13+'Northern Ireland - Qtr'!G13+'Scotland - Qtr'!G13+'Wales - Qtr'!G13</f>
        <v>1476.78</v>
      </c>
      <c r="H13" s="28">
        <f>'England - Qtr'!H13+'Northern Ireland - Qtr'!H13+'Scotland - Qtr'!H13+'Wales - Qtr'!H13</f>
        <v>1476.78</v>
      </c>
      <c r="I13" s="28">
        <f>'England - Qtr'!I13+'Northern Ireland - Qtr'!I13+'Scotland - Qtr'!I13+'Wales - Qtr'!I13</f>
        <v>1476.78</v>
      </c>
      <c r="J13" s="28">
        <f>'England - Qtr'!J13+'Northern Ireland - Qtr'!J13+'Scotland - Qtr'!J13+'Wales - Qtr'!J13</f>
        <v>1476.78</v>
      </c>
      <c r="K13" s="28">
        <f>'England - Qtr'!K13+'Northern Ireland - Qtr'!K13+'Scotland - Qtr'!K13+'Wales - Qtr'!K13</f>
        <v>1476.78</v>
      </c>
      <c r="L13" s="28">
        <f>'England - Qtr'!L13+'Northern Ireland - Qtr'!L13+'Scotland - Qtr'!L13+'Wales - Qtr'!L13</f>
        <v>1476.78</v>
      </c>
      <c r="M13" s="28">
        <f>'England - Qtr'!M13+'Northern Ireland - Qtr'!M13+'Scotland - Qtr'!M13+'Wales - Qtr'!M13</f>
        <v>1476.78</v>
      </c>
      <c r="N13" s="28">
        <f>'England - Qtr'!N13+'Northern Ireland - Qtr'!N13+'Scotland - Qtr'!N13+'Wales - Qtr'!N13</f>
        <v>1476.78</v>
      </c>
      <c r="O13" s="28">
        <f>'England - Qtr'!O13+'Northern Ireland - Qtr'!O13+'Scotland - Qtr'!O13+'Wales - Qtr'!O13</f>
        <v>1476.78</v>
      </c>
      <c r="P13" s="28">
        <f>'England - Qtr'!P13+'Northern Ireland - Qtr'!P13+'Scotland - Qtr'!P13+'Wales - Qtr'!P13</f>
        <v>1476.78</v>
      </c>
      <c r="Q13" s="28">
        <f>'England - Qtr'!Q13+'Northern Ireland - Qtr'!Q13+'Scotland - Qtr'!Q13+'Wales - Qtr'!Q13</f>
        <v>1476.78</v>
      </c>
      <c r="R13" s="28">
        <f>'England - Qtr'!R13+'Northern Ireland - Qtr'!R13+'Scotland - Qtr'!R13+'Wales - Qtr'!R13</f>
        <v>1476.78</v>
      </c>
      <c r="S13" s="28">
        <f>'England - Qtr'!S13+'Northern Ireland - Qtr'!S13+'Scotland - Qtr'!S13+'Wales - Qtr'!S13</f>
        <v>1476.78</v>
      </c>
      <c r="T13" s="28">
        <f>'England - Qtr'!T13+'Northern Ireland - Qtr'!T13+'Scotland - Qtr'!T13+'Wales - Qtr'!T13</f>
        <v>1476.78</v>
      </c>
      <c r="U13" s="28">
        <f>'England - Qtr'!U13+'Northern Ireland - Qtr'!U13+'Scotland - Qtr'!U13+'Wales - Qtr'!U13</f>
        <v>1476.78</v>
      </c>
      <c r="V13" s="28">
        <f>'England - Qtr'!V13+'Northern Ireland - Qtr'!V13+'Scotland - Qtr'!V13+'Wales - Qtr'!V13</f>
        <v>1476.78</v>
      </c>
      <c r="W13" s="28">
        <f>'England - Qtr'!W13+'Northern Ireland - Qtr'!W13+'Scotland - Qtr'!W13+'Wales - Qtr'!W13</f>
        <v>1473.28</v>
      </c>
      <c r="X13" s="28">
        <f>'England - Qtr'!X13+'Northern Ireland - Qtr'!X13+'Scotland - Qtr'!X13+'Wales - Qtr'!X13</f>
        <v>1473.28</v>
      </c>
      <c r="Y13" s="28">
        <f>'England - Qtr'!Y13+'Northern Ireland - Qtr'!Y13+'Scotland - Qtr'!Y13+'Wales - Qtr'!Y13</f>
        <v>1473.28</v>
      </c>
      <c r="Z13" s="28">
        <f>'England - Qtr'!Z13+'Northern Ireland - Qtr'!Z13+'Scotland - Qtr'!Z13+'Wales - Qtr'!Z13</f>
        <v>1473.28</v>
      </c>
      <c r="AA13" s="28">
        <f>'England - Qtr'!AA13+'Northern Ireland - Qtr'!AA13+'Scotland - Qtr'!AA13+'Wales - Qtr'!AA13</f>
        <v>1473.18</v>
      </c>
      <c r="AB13" s="28">
        <f>'England - Qtr'!AB13+'Northern Ireland - Qtr'!AB13+'Scotland - Qtr'!AB13+'Wales - Qtr'!AB13</f>
        <v>1473.18</v>
      </c>
      <c r="AC13" s="28">
        <f>'England - Qtr'!AC13+'Northern Ireland - Qtr'!AC13+'Scotland - Qtr'!AC13+'Wales - Qtr'!AC13</f>
        <v>1473.18</v>
      </c>
      <c r="AD13" s="28">
        <f>'England - Qtr'!AD13+'Northern Ireland - Qtr'!AD13+'Scotland - Qtr'!AD13+'Wales - Qtr'!AD13</f>
        <v>1473.18</v>
      </c>
      <c r="AE13" s="28">
        <f>'England - Qtr'!AE13+'Northern Ireland - Qtr'!AE13+'Scotland - Qtr'!AE13+'Wales - Qtr'!AE13</f>
        <v>1476.68</v>
      </c>
      <c r="AF13" s="28">
        <f>'England - Qtr'!AF13+'Northern Ireland - Qtr'!AF13+'Scotland - Qtr'!AF13+'Wales - Qtr'!AF13</f>
        <v>1476.68</v>
      </c>
      <c r="AG13" s="28">
        <f>'England - Qtr'!AG13+'Northern Ireland - Qtr'!AG13+'Scotland - Qtr'!AG13+'Wales - Qtr'!AG13</f>
        <v>1476.68</v>
      </c>
      <c r="AH13" s="28">
        <f>'England - Qtr'!AH13+'Northern Ireland - Qtr'!AH13+'Scotland - Qtr'!AH13+'Wales - Qtr'!AH13</f>
        <v>1473.18</v>
      </c>
      <c r="AI13" s="28">
        <f>'England - Qtr'!AI13+'Northern Ireland - Qtr'!AI13+'Scotland - Qtr'!AI13+'Wales - Qtr'!AI13</f>
        <v>1473.18</v>
      </c>
      <c r="AJ13" s="28">
        <f>'England - Qtr'!AJ13+'Northern Ireland - Qtr'!AJ13+'Scotland - Qtr'!AJ13+'Wales - Qtr'!AJ13</f>
        <v>1473.18</v>
      </c>
      <c r="AK13" s="28">
        <f>'England - Qtr'!AK13+'Northern Ireland - Qtr'!AK13+'Scotland - Qtr'!AK13+'Wales - Qtr'!AK13</f>
        <v>1473.18</v>
      </c>
      <c r="AL13" s="28">
        <f>'England - Qtr'!AL13+'Northern Ireland - Qtr'!AL13+'Scotland - Qtr'!AL13+'Wales - Qtr'!AL13</f>
        <v>1473.18</v>
      </c>
      <c r="AM13" s="28">
        <f>'England - Qtr'!AM13+'Northern Ireland - Qtr'!AM13+'Scotland - Qtr'!AM13+'Wales - Qtr'!AM13</f>
        <v>1471.08</v>
      </c>
      <c r="AN13" s="28">
        <f>'England - Qtr'!AN13+'Northern Ireland - Qtr'!AN13+'Scotland - Qtr'!AN13+'Wales - Qtr'!AN13</f>
        <v>1471.08</v>
      </c>
      <c r="AO13" s="28">
        <f>'England - Qtr'!AO13+'Northern Ireland - Qtr'!AO13+'Scotland - Qtr'!AO13+'Wales - Qtr'!AO13</f>
        <v>1471.08</v>
      </c>
      <c r="AP13" s="28">
        <f>'England - Qtr'!AP13+'Northern Ireland - Qtr'!AP13+'Scotland - Qtr'!AP13+'Wales - Qtr'!AP13</f>
        <v>1470.68</v>
      </c>
      <c r="AQ13" s="28">
        <f>'England - Qtr'!AQ13+'Northern Ireland - Qtr'!AQ13+'Scotland - Qtr'!AQ13+'Wales - Qtr'!AQ13</f>
        <v>1471.43</v>
      </c>
      <c r="AR13" s="28">
        <f>'England - Qtr'!AR13+'Northern Ireland - Qtr'!AR13+'Scotland - Qtr'!AR13+'Wales - Qtr'!AR13</f>
        <v>1471.43</v>
      </c>
      <c r="AS13" s="28">
        <f>'England - Qtr'!AS13+'Northern Ireland - Qtr'!AS13+'Scotland - Qtr'!AS13+'Wales - Qtr'!AS13</f>
        <v>1471.43</v>
      </c>
      <c r="AT13" s="28"/>
      <c r="AU13" s="27">
        <f>B13-Quarter!E13</f>
        <v>-0.22000000000002728</v>
      </c>
      <c r="AV13" s="27">
        <f>C13-Quarter!F13</f>
        <v>-0.22000000000002728</v>
      </c>
      <c r="AW13" s="27">
        <f>D13-Quarter!G13</f>
        <v>-0.22000000000002728</v>
      </c>
      <c r="AX13" s="27">
        <f>E13-Quarter!H13</f>
        <v>-0.22000000000002728</v>
      </c>
      <c r="AY13" s="27">
        <f>F13-Quarter!I13</f>
        <v>-0.22000000000002728</v>
      </c>
      <c r="AZ13" s="27">
        <f>G13-Quarter!J13</f>
        <v>-0.22000000000002728</v>
      </c>
      <c r="BA13" s="27">
        <f>H13-Quarter!K13</f>
        <v>-0.22000000000002728</v>
      </c>
      <c r="BB13" s="27">
        <f>I13-Quarter!L13</f>
        <v>-0.22000000000002728</v>
      </c>
      <c r="BC13" s="27">
        <f>J13-Quarter!M13</f>
        <v>-0.22000000000002728</v>
      </c>
      <c r="BD13" s="27">
        <f>K13-Quarter!N13</f>
        <v>-0.22000000000002728</v>
      </c>
      <c r="BE13" s="27">
        <f>L13-Quarter!O13</f>
        <v>-0.22000000000002728</v>
      </c>
      <c r="BF13" s="27">
        <f>M13-Quarter!P13</f>
        <v>-0.22000000000002728</v>
      </c>
      <c r="BG13" s="27">
        <f>N13-Quarter!Q13</f>
        <v>-0.22000000000002728</v>
      </c>
      <c r="BH13" s="27">
        <f>O13-Quarter!R13</f>
        <v>-0.22000000000002728</v>
      </c>
      <c r="BI13" s="27">
        <f>P13-Quarter!S13</f>
        <v>-0.22000000000002728</v>
      </c>
      <c r="BJ13" s="27">
        <f>Q13-Quarter!T13</f>
        <v>-0.22000000000002728</v>
      </c>
      <c r="BK13" s="27">
        <f>R13-Quarter!U13</f>
        <v>-0.22000000000002728</v>
      </c>
      <c r="BL13" s="27">
        <f>S13-Quarter!V13</f>
        <v>0</v>
      </c>
      <c r="BM13" s="27">
        <f>T13-Quarter!W13</f>
        <v>0</v>
      </c>
      <c r="BN13" s="27">
        <f>U13-Quarter!X13</f>
        <v>0</v>
      </c>
      <c r="BO13" s="27">
        <f>V13-Quarter!Y13</f>
        <v>0</v>
      </c>
      <c r="BP13" s="27">
        <f>W13-Quarter!Z13</f>
        <v>0</v>
      </c>
      <c r="BQ13" s="27">
        <f>X13-Quarter!AA13</f>
        <v>0</v>
      </c>
      <c r="BR13" s="27">
        <f>Y13-Quarter!AB13</f>
        <v>0</v>
      </c>
      <c r="BS13" s="27">
        <f>Z13-Quarter!AC13</f>
        <v>0</v>
      </c>
      <c r="BT13" s="27">
        <f>AA13-Quarter!AD13</f>
        <v>0</v>
      </c>
      <c r="BU13" s="27">
        <f>AB13-Quarter!AE13</f>
        <v>0</v>
      </c>
      <c r="BV13" s="27">
        <f>AC13-Quarter!AF13</f>
        <v>0</v>
      </c>
      <c r="BW13" s="27">
        <f>AD13-Quarter!AG13</f>
        <v>0</v>
      </c>
      <c r="BX13" s="27">
        <f>AE13-Quarter!AH13</f>
        <v>0</v>
      </c>
      <c r="BY13" s="27">
        <f>AF13-Quarter!AI13</f>
        <v>0</v>
      </c>
      <c r="BZ13" s="27">
        <f>AG13-Quarter!AJ13</f>
        <v>0</v>
      </c>
      <c r="CA13" s="27">
        <f>AH13-Quarter!AK13</f>
        <v>0</v>
      </c>
      <c r="CB13" s="27">
        <f>AI13-Quarter!AL13</f>
        <v>0</v>
      </c>
      <c r="CC13" s="27">
        <f>AJ13-Quarter!AM13</f>
        <v>0</v>
      </c>
      <c r="CD13" s="27">
        <f>AK13-Quarter!AN13</f>
        <v>0</v>
      </c>
      <c r="CE13" s="27">
        <f>AL13-Quarter!AO13</f>
        <v>0</v>
      </c>
      <c r="CF13" s="27">
        <f>AM13-Quarter!AP13</f>
        <v>0</v>
      </c>
      <c r="CG13" s="27">
        <f>AN13-Quarter!AQ13</f>
        <v>0</v>
      </c>
      <c r="CH13" s="27">
        <f>AO13-Quarter!AR13</f>
        <v>0</v>
      </c>
      <c r="CI13" s="27">
        <f>AP13-Quarter!AS13</f>
        <v>0</v>
      </c>
      <c r="CJ13" s="38">
        <f>AQ13-Quarter!AT13</f>
        <v>0</v>
      </c>
      <c r="CK13" s="38">
        <f>AR13-Quarter!AU13</f>
        <v>0</v>
      </c>
      <c r="CL13" s="38">
        <f>AS13-Quarter!AV13</f>
        <v>0</v>
      </c>
    </row>
    <row r="14" spans="1:90" x14ac:dyDescent="0.25">
      <c r="A14" s="5" t="s">
        <v>9</v>
      </c>
      <c r="B14" s="28">
        <f>'England - Qtr'!B14+'Northern Ireland - Qtr'!B14+'Scotland - Qtr'!B14+'Wales - Qtr'!B14</f>
        <v>1020.92</v>
      </c>
      <c r="C14" s="28">
        <f>'England - Qtr'!C14+'Northern Ireland - Qtr'!C14+'Scotland - Qtr'!C14+'Wales - Qtr'!C14</f>
        <v>1053.49</v>
      </c>
      <c r="D14" s="28">
        <f>'England - Qtr'!D14+'Northern Ireland - Qtr'!D14+'Scotland - Qtr'!D14+'Wales - Qtr'!D14</f>
        <v>1053.49</v>
      </c>
      <c r="E14" s="28">
        <f>'England - Qtr'!E14+'Northern Ireland - Qtr'!E14+'Scotland - Qtr'!E14+'Wales - Qtr'!E14</f>
        <v>1053.49</v>
      </c>
      <c r="F14" s="28">
        <f>'England - Qtr'!F14+'Northern Ireland - Qtr'!F14+'Scotland - Qtr'!F14+'Wales - Qtr'!F14</f>
        <v>1053.49</v>
      </c>
      <c r="G14" s="28">
        <f>'England - Qtr'!G14+'Northern Ireland - Qtr'!G14+'Scotland - Qtr'!G14+'Wales - Qtr'!G14</f>
        <v>1039.1000000000001</v>
      </c>
      <c r="H14" s="28">
        <f>'England - Qtr'!H14+'Northern Ireland - Qtr'!H14+'Scotland - Qtr'!H14+'Wales - Qtr'!H14</f>
        <v>1039.1000000000001</v>
      </c>
      <c r="I14" s="28">
        <f>'England - Qtr'!I14+'Northern Ireland - Qtr'!I14+'Scotland - Qtr'!I14+'Wales - Qtr'!I14</f>
        <v>1040.8400000000001</v>
      </c>
      <c r="J14" s="28">
        <f>'England - Qtr'!J14+'Northern Ireland - Qtr'!J14+'Scotland - Qtr'!J14+'Wales - Qtr'!J14</f>
        <v>1042.1400000000001</v>
      </c>
      <c r="K14" s="28">
        <f>'England - Qtr'!K14+'Northern Ireland - Qtr'!K14+'Scotland - Qtr'!K14+'Wales - Qtr'!K14</f>
        <v>1049.98</v>
      </c>
      <c r="L14" s="28">
        <f>'England - Qtr'!L14+'Northern Ireland - Qtr'!L14+'Scotland - Qtr'!L14+'Wales - Qtr'!L14</f>
        <v>1050.46</v>
      </c>
      <c r="M14" s="28">
        <f>'England - Qtr'!M14+'Northern Ireland - Qtr'!M14+'Scotland - Qtr'!M14+'Wales - Qtr'!M14</f>
        <v>1050.46</v>
      </c>
      <c r="N14" s="28">
        <f>'England - Qtr'!N14+'Northern Ireland - Qtr'!N14+'Scotland - Qtr'!N14+'Wales - Qtr'!N14</f>
        <v>1050.46</v>
      </c>
      <c r="O14" s="28">
        <f>'England - Qtr'!O14+'Northern Ireland - Qtr'!O14+'Scotland - Qtr'!O14+'Wales - Qtr'!O14</f>
        <v>1053.0999999999999</v>
      </c>
      <c r="P14" s="28">
        <f>'England - Qtr'!P14+'Northern Ireland - Qtr'!P14+'Scotland - Qtr'!P14+'Wales - Qtr'!P14</f>
        <v>1053.97</v>
      </c>
      <c r="Q14" s="28">
        <f>'England - Qtr'!Q14+'Northern Ireland - Qtr'!Q14+'Scotland - Qtr'!Q14+'Wales - Qtr'!Q14</f>
        <v>1056.7</v>
      </c>
      <c r="R14" s="28">
        <f>'England - Qtr'!R14+'Northern Ireland - Qtr'!R14+'Scotland - Qtr'!R14+'Wales - Qtr'!R14</f>
        <v>1057.54</v>
      </c>
      <c r="S14" s="28">
        <f>'England - Qtr'!S14+'Northern Ireland - Qtr'!S14+'Scotland - Qtr'!S14+'Wales - Qtr'!S14</f>
        <v>1061.32</v>
      </c>
      <c r="T14" s="28">
        <f>'England - Qtr'!T14+'Northern Ireland - Qtr'!T14+'Scotland - Qtr'!T14+'Wales - Qtr'!T14</f>
        <v>1061.32</v>
      </c>
      <c r="U14" s="28">
        <f>'England - Qtr'!U14+'Northern Ireland - Qtr'!U14+'Scotland - Qtr'!U14+'Wales - Qtr'!U14</f>
        <v>1061.32</v>
      </c>
      <c r="V14" s="28">
        <f>'England - Qtr'!V14+'Northern Ireland - Qtr'!V14+'Scotland - Qtr'!V14+'Wales - Qtr'!V14</f>
        <v>1061.32</v>
      </c>
      <c r="W14" s="28">
        <f>'England - Qtr'!W14+'Northern Ireland - Qtr'!W14+'Scotland - Qtr'!W14+'Wales - Qtr'!W14</f>
        <v>1061.5700000000002</v>
      </c>
      <c r="X14" s="28">
        <f>'England - Qtr'!X14+'Northern Ireland - Qtr'!X14+'Scotland - Qtr'!X14+'Wales - Qtr'!X14</f>
        <v>1061.9100000000001</v>
      </c>
      <c r="Y14" s="28">
        <f>'England - Qtr'!Y14+'Northern Ireland - Qtr'!Y14+'Scotland - Qtr'!Y14+'Wales - Qtr'!Y14</f>
        <v>1061.9100000000001</v>
      </c>
      <c r="Z14" s="28">
        <f>'England - Qtr'!Z14+'Northern Ireland - Qtr'!Z14+'Scotland - Qtr'!Z14+'Wales - Qtr'!Z14</f>
        <v>1061.9100000000001</v>
      </c>
      <c r="AA14" s="28">
        <f>'England - Qtr'!AA14+'Northern Ireland - Qtr'!AA14+'Scotland - Qtr'!AA14+'Wales - Qtr'!AA14</f>
        <v>1066.1200000000001</v>
      </c>
      <c r="AB14" s="28">
        <f>'England - Qtr'!AB14+'Northern Ireland - Qtr'!AB14+'Scotland - Qtr'!AB14+'Wales - Qtr'!AB14</f>
        <v>1066.1200000000001</v>
      </c>
      <c r="AC14" s="28">
        <f>'England - Qtr'!AC14+'Northern Ireland - Qtr'!AC14+'Scotland - Qtr'!AC14+'Wales - Qtr'!AC14</f>
        <v>1066.1200000000001</v>
      </c>
      <c r="AD14" s="28">
        <f>'England - Qtr'!AD14+'Northern Ireland - Qtr'!AD14+'Scotland - Qtr'!AD14+'Wales - Qtr'!AD14</f>
        <v>1066.1200000000001</v>
      </c>
      <c r="AE14" s="28">
        <f>'England - Qtr'!AE14+'Northern Ireland - Qtr'!AE14+'Scotland - Qtr'!AE14+'Wales - Qtr'!AE14</f>
        <v>1063.06</v>
      </c>
      <c r="AF14" s="28">
        <f>'England - Qtr'!AF14+'Northern Ireland - Qtr'!AF14+'Scotland - Qtr'!AF14+'Wales - Qtr'!AF14</f>
        <v>1063.06</v>
      </c>
      <c r="AG14" s="28">
        <f>'England - Qtr'!AG14+'Northern Ireland - Qtr'!AG14+'Scotland - Qtr'!AG14+'Wales - Qtr'!AG14</f>
        <v>1063.06</v>
      </c>
      <c r="AH14" s="28">
        <f>'England - Qtr'!AH14+'Northern Ireland - Qtr'!AH14+'Scotland - Qtr'!AH14+'Wales - Qtr'!AH14</f>
        <v>1063.06</v>
      </c>
      <c r="AI14" s="28">
        <f>'England - Qtr'!AI14+'Northern Ireland - Qtr'!AI14+'Scotland - Qtr'!AI14+'Wales - Qtr'!AI14</f>
        <v>1055.49</v>
      </c>
      <c r="AJ14" s="28">
        <f>'England - Qtr'!AJ14+'Northern Ireland - Qtr'!AJ14+'Scotland - Qtr'!AJ14+'Wales - Qtr'!AJ14</f>
        <v>1055.49</v>
      </c>
      <c r="AK14" s="28">
        <f>'England - Qtr'!AK14+'Northern Ireland - Qtr'!AK14+'Scotland - Qtr'!AK14+'Wales - Qtr'!AK14</f>
        <v>1055.49</v>
      </c>
      <c r="AL14" s="28">
        <f>'England - Qtr'!AL14+'Northern Ireland - Qtr'!AL14+'Scotland - Qtr'!AL14+'Wales - Qtr'!AL14</f>
        <v>1055.49</v>
      </c>
      <c r="AM14" s="28">
        <f>'England - Qtr'!AM14+'Northern Ireland - Qtr'!AM14+'Scotland - Qtr'!AM14+'Wales - Qtr'!AM14</f>
        <v>1054.5600000000002</v>
      </c>
      <c r="AN14" s="28">
        <f>'England - Qtr'!AN14+'Northern Ireland - Qtr'!AN14+'Scotland - Qtr'!AN14+'Wales - Qtr'!AN14</f>
        <v>1054.5600000000002</v>
      </c>
      <c r="AO14" s="28">
        <f>'England - Qtr'!AO14+'Northern Ireland - Qtr'!AO14+'Scotland - Qtr'!AO14+'Wales - Qtr'!AO14</f>
        <v>1054.5600000000002</v>
      </c>
      <c r="AP14" s="28">
        <f>'England - Qtr'!AP14+'Northern Ireland - Qtr'!AP14+'Scotland - Qtr'!AP14+'Wales - Qtr'!AP14</f>
        <v>1054.5600000000002</v>
      </c>
      <c r="AQ14" s="28">
        <f>'England - Qtr'!AQ14+'Northern Ireland - Qtr'!AQ14+'Scotland - Qtr'!AQ14+'Wales - Qtr'!AQ14</f>
        <v>1054.5600000000002</v>
      </c>
      <c r="AR14" s="28">
        <f>'England - Qtr'!AR14+'Northern Ireland - Qtr'!AR14+'Scotland - Qtr'!AR14+'Wales - Qtr'!AR14</f>
        <v>1054.5600000000002</v>
      </c>
      <c r="AS14" s="28">
        <f>'England - Qtr'!AS14+'Northern Ireland - Qtr'!AS14+'Scotland - Qtr'!AS14+'Wales - Qtr'!AS14</f>
        <v>1054.5600000000002</v>
      </c>
      <c r="AT14" s="28"/>
      <c r="AU14" s="27">
        <f>B14-Quarter!E14</f>
        <v>-8.0000000000040927E-2</v>
      </c>
      <c r="AV14" s="27">
        <f>C14-Quarter!F14</f>
        <v>0.49000000000000909</v>
      </c>
      <c r="AW14" s="27">
        <f>D14-Quarter!G14</f>
        <v>0.49000000000000909</v>
      </c>
      <c r="AX14" s="27">
        <f>E14-Quarter!H14</f>
        <v>0.49000000000000909</v>
      </c>
      <c r="AY14" s="27">
        <f>F14-Quarter!I14</f>
        <v>0.49000000000000909</v>
      </c>
      <c r="AZ14" s="27">
        <f>G14-Quarter!J14</f>
        <v>0.10000000000013642</v>
      </c>
      <c r="BA14" s="27">
        <f>H14-Quarter!K14</f>
        <v>0.10000000000013642</v>
      </c>
      <c r="BB14" s="27">
        <f>I14-Quarter!L14</f>
        <v>-0.15999999999985448</v>
      </c>
      <c r="BC14" s="27">
        <f>J14-Quarter!M14</f>
        <v>0.14000000000010004</v>
      </c>
      <c r="BD14" s="27">
        <f>K14-Quarter!N14</f>
        <v>-1.999999999998181E-2</v>
      </c>
      <c r="BE14" s="27">
        <f>L14-Quarter!O14</f>
        <v>0.46000000000003638</v>
      </c>
      <c r="BF14" s="27">
        <f>M14-Quarter!P14</f>
        <v>0.46000000000003638</v>
      </c>
      <c r="BG14" s="27">
        <f>N14-Quarter!Q14</f>
        <v>0.46000000000003638</v>
      </c>
      <c r="BH14" s="27">
        <f>O14-Quarter!R14</f>
        <v>9.9999999999909051E-2</v>
      </c>
      <c r="BI14" s="27">
        <f>P14-Quarter!S14</f>
        <v>-2.9999999999972715E-2</v>
      </c>
      <c r="BJ14" s="27">
        <f>Q14-Quarter!T14</f>
        <v>-0.29999999999995453</v>
      </c>
      <c r="BK14" s="27">
        <f>R14-Quarter!U14</f>
        <v>-0.46000000000003638</v>
      </c>
      <c r="BL14" s="27">
        <f>S14-Quarter!V14</f>
        <v>0</v>
      </c>
      <c r="BM14" s="27">
        <f>T14-Quarter!W14</f>
        <v>0</v>
      </c>
      <c r="BN14" s="27">
        <f>U14-Quarter!X14</f>
        <v>0</v>
      </c>
      <c r="BO14" s="27">
        <f>V14-Quarter!Y14</f>
        <v>0</v>
      </c>
      <c r="BP14" s="27">
        <f>W14-Quarter!Z14</f>
        <v>0</v>
      </c>
      <c r="BQ14" s="27">
        <f>X14-Quarter!AA14</f>
        <v>0</v>
      </c>
      <c r="BR14" s="27">
        <f>Y14-Quarter!AB14</f>
        <v>0</v>
      </c>
      <c r="BS14" s="27">
        <f>Z14-Quarter!AC14</f>
        <v>0</v>
      </c>
      <c r="BT14" s="27">
        <f>AA14-Quarter!AD14</f>
        <v>0</v>
      </c>
      <c r="BU14" s="27">
        <f>AB14-Quarter!AE14</f>
        <v>0</v>
      </c>
      <c r="BV14" s="27">
        <f>AC14-Quarter!AF14</f>
        <v>0</v>
      </c>
      <c r="BW14" s="27">
        <f>AD14-Quarter!AG14</f>
        <v>0</v>
      </c>
      <c r="BX14" s="27">
        <f>AE14-Quarter!AH14</f>
        <v>0</v>
      </c>
      <c r="BY14" s="27">
        <f>AF14-Quarter!AI14</f>
        <v>0</v>
      </c>
      <c r="BZ14" s="27">
        <f>AG14-Quarter!AJ14</f>
        <v>0</v>
      </c>
      <c r="CA14" s="27">
        <f>AH14-Quarter!AK14</f>
        <v>0</v>
      </c>
      <c r="CB14" s="27">
        <f>AI14-Quarter!AL14</f>
        <v>0</v>
      </c>
      <c r="CC14" s="27">
        <f>AJ14-Quarter!AM14</f>
        <v>0</v>
      </c>
      <c r="CD14" s="27">
        <f>AK14-Quarter!AN14</f>
        <v>0</v>
      </c>
      <c r="CE14" s="27">
        <f>AL14-Quarter!AO14</f>
        <v>0</v>
      </c>
      <c r="CF14" s="27">
        <f>AM14-Quarter!AP14</f>
        <v>0</v>
      </c>
      <c r="CG14" s="27">
        <f>AN14-Quarter!AQ14</f>
        <v>0</v>
      </c>
      <c r="CH14" s="27">
        <f>AO14-Quarter!AR14</f>
        <v>0</v>
      </c>
      <c r="CI14" s="27">
        <f>AP14-Quarter!AS14</f>
        <v>0</v>
      </c>
      <c r="CJ14" s="38">
        <f>AQ14-Quarter!AT14</f>
        <v>0</v>
      </c>
      <c r="CK14" s="38">
        <f>AR14-Quarter!AU14</f>
        <v>0</v>
      </c>
      <c r="CL14" s="38">
        <f>AS14-Quarter!AV14</f>
        <v>0</v>
      </c>
    </row>
    <row r="15" spans="1:90" x14ac:dyDescent="0.25">
      <c r="A15" s="5" t="s">
        <v>10</v>
      </c>
      <c r="B15" s="28">
        <f>'England - Qtr'!B15+'Northern Ireland - Qtr'!B15+'Scotland - Qtr'!B15+'Wales - Qtr'!B15</f>
        <v>193.23999999999998</v>
      </c>
      <c r="C15" s="28">
        <f>'England - Qtr'!C15+'Northern Ireland - Qtr'!C15+'Scotland - Qtr'!C15+'Wales - Qtr'!C15</f>
        <v>194.49999999999997</v>
      </c>
      <c r="D15" s="28">
        <f>'England - Qtr'!D15+'Northern Ireland - Qtr'!D15+'Scotland - Qtr'!D15+'Wales - Qtr'!D15</f>
        <v>198.09999999999997</v>
      </c>
      <c r="E15" s="28">
        <f>'England - Qtr'!E15+'Northern Ireland - Qtr'!E15+'Scotland - Qtr'!E15+'Wales - Qtr'!E15</f>
        <v>199.29999999999998</v>
      </c>
      <c r="F15" s="28">
        <f>'England - Qtr'!F15+'Northern Ireland - Qtr'!F15+'Scotland - Qtr'!F15+'Wales - Qtr'!F15</f>
        <v>199.29999999999998</v>
      </c>
      <c r="G15" s="28">
        <f>'England - Qtr'!G15+'Northern Ireland - Qtr'!G15+'Scotland - Qtr'!G15+'Wales - Qtr'!G15</f>
        <v>205.64</v>
      </c>
      <c r="H15" s="28">
        <f>'England - Qtr'!H15+'Northern Ireland - Qtr'!H15+'Scotland - Qtr'!H15+'Wales - Qtr'!H15</f>
        <v>205.64</v>
      </c>
      <c r="I15" s="28">
        <f>'England - Qtr'!I15+'Northern Ireland - Qtr'!I15+'Scotland - Qtr'!I15+'Wales - Qtr'!I15</f>
        <v>211.64</v>
      </c>
      <c r="J15" s="28">
        <f>'England - Qtr'!J15+'Northern Ireland - Qtr'!J15+'Scotland - Qtr'!J15+'Wales - Qtr'!J15</f>
        <v>211.64</v>
      </c>
      <c r="K15" s="28">
        <f>'England - Qtr'!K15+'Northern Ireland - Qtr'!K15+'Scotland - Qtr'!K15+'Wales - Qtr'!K15</f>
        <v>196.93</v>
      </c>
      <c r="L15" s="28">
        <f>'England - Qtr'!L15+'Northern Ireland - Qtr'!L15+'Scotland - Qtr'!L15+'Wales - Qtr'!L15</f>
        <v>199.41999999999996</v>
      </c>
      <c r="M15" s="28">
        <f>'England - Qtr'!M15+'Northern Ireland - Qtr'!M15+'Scotland - Qtr'!M15+'Wales - Qtr'!M15</f>
        <v>201.37</v>
      </c>
      <c r="N15" s="28">
        <f>'England - Qtr'!N15+'Northern Ireland - Qtr'!N15+'Scotland - Qtr'!N15+'Wales - Qtr'!N15</f>
        <v>201.37</v>
      </c>
      <c r="O15" s="28">
        <f>'England - Qtr'!O15+'Northern Ireland - Qtr'!O15+'Scotland - Qtr'!O15+'Wales - Qtr'!O15</f>
        <v>214.54999999999995</v>
      </c>
      <c r="P15" s="28">
        <f>'England - Qtr'!P15+'Northern Ireland - Qtr'!P15+'Scotland - Qtr'!P15+'Wales - Qtr'!P15</f>
        <v>223.95999999999998</v>
      </c>
      <c r="Q15" s="28">
        <f>'England - Qtr'!Q15+'Northern Ireland - Qtr'!Q15+'Scotland - Qtr'!Q15+'Wales - Qtr'!Q15</f>
        <v>224.60999999999996</v>
      </c>
      <c r="R15" s="28">
        <f>'England - Qtr'!R15+'Northern Ireland - Qtr'!R15+'Scotland - Qtr'!R15+'Wales - Qtr'!R15</f>
        <v>230.43</v>
      </c>
      <c r="S15" s="28">
        <f>'England - Qtr'!S15+'Northern Ireland - Qtr'!S15+'Scotland - Qtr'!S15+'Wales - Qtr'!S15</f>
        <v>231.2</v>
      </c>
      <c r="T15" s="28">
        <f>'England - Qtr'!T15+'Northern Ireland - Qtr'!T15+'Scotland - Qtr'!T15+'Wales - Qtr'!T15</f>
        <v>231.2</v>
      </c>
      <c r="U15" s="28">
        <f>'England - Qtr'!U15+'Northern Ireland - Qtr'!U15+'Scotland - Qtr'!U15+'Wales - Qtr'!U15</f>
        <v>231.2</v>
      </c>
      <c r="V15" s="28">
        <f>'England - Qtr'!V15+'Northern Ireland - Qtr'!V15+'Scotland - Qtr'!V15+'Wales - Qtr'!V15</f>
        <v>231.29999999999995</v>
      </c>
      <c r="W15" s="28">
        <f>'England - Qtr'!W15+'Northern Ireland - Qtr'!W15+'Scotland - Qtr'!W15+'Wales - Qtr'!W15</f>
        <v>256.76</v>
      </c>
      <c r="X15" s="28">
        <f>'England - Qtr'!X15+'Northern Ireland - Qtr'!X15+'Scotland - Qtr'!X15+'Wales - Qtr'!X15</f>
        <v>257.33</v>
      </c>
      <c r="Y15" s="28">
        <f>'England - Qtr'!Y15+'Northern Ireland - Qtr'!Y15+'Scotland - Qtr'!Y15+'Wales - Qtr'!Y15</f>
        <v>257.33</v>
      </c>
      <c r="Z15" s="28">
        <f>'England - Qtr'!Z15+'Northern Ireland - Qtr'!Z15+'Scotland - Qtr'!Z15+'Wales - Qtr'!Z15</f>
        <v>257.33</v>
      </c>
      <c r="AA15" s="28">
        <f>'England - Qtr'!AA15+'Northern Ireland - Qtr'!AA15+'Scotland - Qtr'!AA15+'Wales - Qtr'!AA15</f>
        <v>245.48999999999998</v>
      </c>
      <c r="AB15" s="28">
        <f>'England - Qtr'!AB15+'Northern Ireland - Qtr'!AB15+'Scotland - Qtr'!AB15+'Wales - Qtr'!AB15</f>
        <v>245.48999999999998</v>
      </c>
      <c r="AC15" s="28">
        <f>'England - Qtr'!AC15+'Northern Ireland - Qtr'!AC15+'Scotland - Qtr'!AC15+'Wales - Qtr'!AC15</f>
        <v>245.48999999999998</v>
      </c>
      <c r="AD15" s="28">
        <f>'England - Qtr'!AD15+'Northern Ireland - Qtr'!AD15+'Scotland - Qtr'!AD15+'Wales - Qtr'!AD15</f>
        <v>245.48999999999998</v>
      </c>
      <c r="AE15" s="28">
        <f>'England - Qtr'!AE15+'Northern Ireland - Qtr'!AE15+'Scotland - Qtr'!AE15+'Wales - Qtr'!AE15</f>
        <v>246.51</v>
      </c>
      <c r="AF15" s="28">
        <f>'England - Qtr'!AF15+'Northern Ireland - Qtr'!AF15+'Scotland - Qtr'!AF15+'Wales - Qtr'!AF15</f>
        <v>246.51</v>
      </c>
      <c r="AG15" s="28">
        <f>'England - Qtr'!AG15+'Northern Ireland - Qtr'!AG15+'Scotland - Qtr'!AG15+'Wales - Qtr'!AG15</f>
        <v>246.51</v>
      </c>
      <c r="AH15" s="28">
        <f>'England - Qtr'!AH15+'Northern Ireland - Qtr'!AH15+'Scotland - Qtr'!AH15+'Wales - Qtr'!AH15</f>
        <v>246.51</v>
      </c>
      <c r="AI15" s="28">
        <f>'England - Qtr'!AI15+'Northern Ireland - Qtr'!AI15+'Scotland - Qtr'!AI15+'Wales - Qtr'!AI15</f>
        <v>246.51</v>
      </c>
      <c r="AJ15" s="28">
        <f>'England - Qtr'!AJ15+'Northern Ireland - Qtr'!AJ15+'Scotland - Qtr'!AJ15+'Wales - Qtr'!AJ15</f>
        <v>246.51</v>
      </c>
      <c r="AK15" s="28">
        <f>'England - Qtr'!AK15+'Northern Ireland - Qtr'!AK15+'Scotland - Qtr'!AK15+'Wales - Qtr'!AK15</f>
        <v>246.51</v>
      </c>
      <c r="AL15" s="28">
        <f>'England - Qtr'!AL15+'Northern Ireland - Qtr'!AL15+'Scotland - Qtr'!AL15+'Wales - Qtr'!AL15</f>
        <v>246.51</v>
      </c>
      <c r="AM15" s="28">
        <f>'England - Qtr'!AM15+'Northern Ireland - Qtr'!AM15+'Scotland - Qtr'!AM15+'Wales - Qtr'!AM15</f>
        <v>246.51</v>
      </c>
      <c r="AN15" s="28">
        <f>'England - Qtr'!AN15+'Northern Ireland - Qtr'!AN15+'Scotland - Qtr'!AN15+'Wales - Qtr'!AN15</f>
        <v>246.51</v>
      </c>
      <c r="AO15" s="28">
        <f>'England - Qtr'!AO15+'Northern Ireland - Qtr'!AO15+'Scotland - Qtr'!AO15+'Wales - Qtr'!AO15</f>
        <v>246.51</v>
      </c>
      <c r="AP15" s="28">
        <f>'England - Qtr'!AP15+'Northern Ireland - Qtr'!AP15+'Scotland - Qtr'!AP15+'Wales - Qtr'!AP15</f>
        <v>246.51</v>
      </c>
      <c r="AQ15" s="28">
        <f>'England - Qtr'!AQ15+'Northern Ireland - Qtr'!AQ15+'Scotland - Qtr'!AQ15+'Wales - Qtr'!AQ15</f>
        <v>246.51</v>
      </c>
      <c r="AR15" s="28">
        <f>'England - Qtr'!AR15+'Northern Ireland - Qtr'!AR15+'Scotland - Qtr'!AR15+'Wales - Qtr'!AR15</f>
        <v>246.51</v>
      </c>
      <c r="AS15" s="28">
        <f>'England - Qtr'!AS15+'Northern Ireland - Qtr'!AS15+'Scotland - Qtr'!AS15+'Wales - Qtr'!AS15</f>
        <v>246.51</v>
      </c>
      <c r="AT15" s="28"/>
      <c r="AU15" s="27">
        <f>B15-Quarter!E15</f>
        <v>0.23999999999998067</v>
      </c>
      <c r="AV15" s="27">
        <f>C15-Quarter!F15</f>
        <v>0.49999999999997158</v>
      </c>
      <c r="AW15" s="27">
        <f>D15-Quarter!G15</f>
        <v>9.9999999999965894E-2</v>
      </c>
      <c r="AX15" s="27">
        <f>E15-Quarter!H15</f>
        <v>0.29999999999998295</v>
      </c>
      <c r="AY15" s="27">
        <f>F15-Quarter!I15</f>
        <v>0.29999999999998295</v>
      </c>
      <c r="AZ15" s="27">
        <f>G15-Quarter!J15</f>
        <v>-0.36000000000001364</v>
      </c>
      <c r="BA15" s="27">
        <f>H15-Quarter!K15</f>
        <v>-0.36000000000001364</v>
      </c>
      <c r="BB15" s="27">
        <f>I15-Quarter!L15</f>
        <v>-0.36000000000001364</v>
      </c>
      <c r="BC15" s="27">
        <f>J15-Quarter!M15</f>
        <v>-0.36000000000001364</v>
      </c>
      <c r="BD15" s="27">
        <f>K15-Quarter!N15</f>
        <v>-6.9999999999993179E-2</v>
      </c>
      <c r="BE15" s="27">
        <f>L15-Quarter!O15</f>
        <v>0.41999999999995907</v>
      </c>
      <c r="BF15" s="27">
        <f>M15-Quarter!P15</f>
        <v>0.37000000000000455</v>
      </c>
      <c r="BG15" s="27">
        <f>N15-Quarter!Q15</f>
        <v>0.37000000000000455</v>
      </c>
      <c r="BH15" s="27">
        <f>O15-Quarter!R15</f>
        <v>-0.45000000000004547</v>
      </c>
      <c r="BI15" s="27">
        <f>P15-Quarter!S15</f>
        <v>-4.0000000000020464E-2</v>
      </c>
      <c r="BJ15" s="27">
        <f>Q15-Quarter!T15</f>
        <v>-0.3900000000000432</v>
      </c>
      <c r="BK15" s="27">
        <f>R15-Quarter!U15</f>
        <v>0.43000000000000682</v>
      </c>
      <c r="BL15" s="27">
        <f>S15-Quarter!V15</f>
        <v>0</v>
      </c>
      <c r="BM15" s="27">
        <f>T15-Quarter!W15</f>
        <v>0</v>
      </c>
      <c r="BN15" s="27">
        <f>U15-Quarter!X15</f>
        <v>0</v>
      </c>
      <c r="BO15" s="27">
        <f>V15-Quarter!Y15</f>
        <v>0</v>
      </c>
      <c r="BP15" s="27">
        <f>W15-Quarter!Z15</f>
        <v>0</v>
      </c>
      <c r="BQ15" s="27">
        <f>X15-Quarter!AA15</f>
        <v>0</v>
      </c>
      <c r="BR15" s="27">
        <f>Y15-Quarter!AB15</f>
        <v>0</v>
      </c>
      <c r="BS15" s="27">
        <f>Z15-Quarter!AC15</f>
        <v>0</v>
      </c>
      <c r="BT15" s="27">
        <f>AA15-Quarter!AD15</f>
        <v>0</v>
      </c>
      <c r="BU15" s="27">
        <f>AB15-Quarter!AE15</f>
        <v>0</v>
      </c>
      <c r="BV15" s="27">
        <f>AC15-Quarter!AF15</f>
        <v>0</v>
      </c>
      <c r="BW15" s="27">
        <f>AD15-Quarter!AG15</f>
        <v>0</v>
      </c>
      <c r="BX15" s="27">
        <f>AE15-Quarter!AH15</f>
        <v>0</v>
      </c>
      <c r="BY15" s="27">
        <f>AF15-Quarter!AI15</f>
        <v>0</v>
      </c>
      <c r="BZ15" s="27">
        <f>AG15-Quarter!AJ15</f>
        <v>0</v>
      </c>
      <c r="CA15" s="27">
        <f>AH15-Quarter!AK15</f>
        <v>0</v>
      </c>
      <c r="CB15" s="27">
        <f>AI15-Quarter!AL15</f>
        <v>0</v>
      </c>
      <c r="CC15" s="27">
        <f>AJ15-Quarter!AM15</f>
        <v>0</v>
      </c>
      <c r="CD15" s="27">
        <f>AK15-Quarter!AN15</f>
        <v>0</v>
      </c>
      <c r="CE15" s="27">
        <f>AL15-Quarter!AO15</f>
        <v>0</v>
      </c>
      <c r="CF15" s="27">
        <f>AM15-Quarter!AP15</f>
        <v>0</v>
      </c>
      <c r="CG15" s="27">
        <f>AN15-Quarter!AQ15</f>
        <v>0</v>
      </c>
      <c r="CH15" s="27">
        <f>AO15-Quarter!AR15</f>
        <v>0</v>
      </c>
      <c r="CI15" s="27">
        <f>AP15-Quarter!AS15</f>
        <v>0</v>
      </c>
      <c r="CJ15" s="38">
        <f>AQ15-Quarter!AT15</f>
        <v>0</v>
      </c>
      <c r="CK15" s="38">
        <f>AR15-Quarter!AU15</f>
        <v>0</v>
      </c>
      <c r="CL15" s="38">
        <f>AS15-Quarter!AV15</f>
        <v>0</v>
      </c>
    </row>
    <row r="16" spans="1:90" x14ac:dyDescent="0.25">
      <c r="A16" s="5" t="s">
        <v>11</v>
      </c>
      <c r="B16" s="28">
        <f>'England - Qtr'!B16+'Northern Ireland - Qtr'!B16+'Scotland - Qtr'!B16+'Wales - Qtr'!B16</f>
        <v>413.36</v>
      </c>
      <c r="C16" s="28">
        <f>'England - Qtr'!C16+'Northern Ireland - Qtr'!C16+'Scotland - Qtr'!C16+'Wales - Qtr'!C16</f>
        <v>421.82</v>
      </c>
      <c r="D16" s="28">
        <f>'England - Qtr'!D16+'Northern Ireland - Qtr'!D16+'Scotland - Qtr'!D16+'Wales - Qtr'!D16</f>
        <v>421.82</v>
      </c>
      <c r="E16" s="28">
        <f>'England - Qtr'!E16+'Northern Ireland - Qtr'!E16+'Scotland - Qtr'!E16+'Wales - Qtr'!E16</f>
        <v>421.82</v>
      </c>
      <c r="F16" s="28">
        <f>'England - Qtr'!F16+'Northern Ireland - Qtr'!F16+'Scotland - Qtr'!F16+'Wales - Qtr'!F16</f>
        <v>501.82</v>
      </c>
      <c r="G16" s="28">
        <f>'England - Qtr'!G16+'Northern Ireland - Qtr'!G16+'Scotland - Qtr'!G16+'Wales - Qtr'!G16</f>
        <v>498.65999999999997</v>
      </c>
      <c r="H16" s="28">
        <f>'England - Qtr'!H16+'Northern Ireland - Qtr'!H16+'Scotland - Qtr'!H16+'Wales - Qtr'!H16</f>
        <v>498.65999999999997</v>
      </c>
      <c r="I16" s="28">
        <f>'England - Qtr'!I16+'Northern Ireland - Qtr'!I16+'Scotland - Qtr'!I16+'Wales - Qtr'!I16</f>
        <v>498.65999999999997</v>
      </c>
      <c r="J16" s="28">
        <f>'England - Qtr'!J16+'Northern Ireland - Qtr'!J16+'Scotland - Qtr'!J16+'Wales - Qtr'!J16</f>
        <v>512.66</v>
      </c>
      <c r="K16" s="28">
        <f>'England - Qtr'!K16+'Northern Ireland - Qtr'!K16+'Scotland - Qtr'!K16+'Wales - Qtr'!K16</f>
        <v>538.41</v>
      </c>
      <c r="L16" s="28">
        <f>'England - Qtr'!L16+'Northern Ireland - Qtr'!L16+'Scotland - Qtr'!L16+'Wales - Qtr'!L16</f>
        <v>544.91</v>
      </c>
      <c r="M16" s="28">
        <f>'England - Qtr'!M16+'Northern Ireland - Qtr'!M16+'Scotland - Qtr'!M16+'Wales - Qtr'!M16</f>
        <v>544.91</v>
      </c>
      <c r="N16" s="28">
        <f>'England - Qtr'!N16+'Northern Ireland - Qtr'!N16+'Scotland - Qtr'!N16+'Wales - Qtr'!N16</f>
        <v>544.91</v>
      </c>
      <c r="O16" s="28">
        <f>'England - Qtr'!O16+'Northern Ireland - Qtr'!O16+'Scotland - Qtr'!O16+'Wales - Qtr'!O16</f>
        <v>595.05999999999995</v>
      </c>
      <c r="P16" s="28">
        <f>'England - Qtr'!P16+'Northern Ireland - Qtr'!P16+'Scotland - Qtr'!P16+'Wales - Qtr'!P16</f>
        <v>621.05999999999995</v>
      </c>
      <c r="Q16" s="28">
        <f>'England - Qtr'!Q16+'Northern Ireland - Qtr'!Q16+'Scotland - Qtr'!Q16+'Wales - Qtr'!Q16</f>
        <v>629.36</v>
      </c>
      <c r="R16" s="28">
        <f>'England - Qtr'!R16+'Northern Ireland - Qtr'!R16+'Scotland - Qtr'!R16+'Wales - Qtr'!R16</f>
        <v>680.36</v>
      </c>
      <c r="S16" s="28">
        <f>'England - Qtr'!S16+'Northern Ireland - Qtr'!S16+'Scotland - Qtr'!S16+'Wales - Qtr'!S16</f>
        <v>830.44</v>
      </c>
      <c r="T16" s="28">
        <f>'England - Qtr'!T16+'Northern Ireland - Qtr'!T16+'Scotland - Qtr'!T16+'Wales - Qtr'!T16</f>
        <v>839.44</v>
      </c>
      <c r="U16" s="28">
        <f>'England - Qtr'!U16+'Northern Ireland - Qtr'!U16+'Scotland - Qtr'!U16+'Wales - Qtr'!U16</f>
        <v>907.44</v>
      </c>
      <c r="V16" s="28">
        <f>'England - Qtr'!V16+'Northern Ireland - Qtr'!V16+'Scotland - Qtr'!V16+'Wales - Qtr'!V16</f>
        <v>929.94</v>
      </c>
      <c r="W16" s="28">
        <f>'England - Qtr'!W16+'Northern Ireland - Qtr'!W16+'Scotland - Qtr'!W16+'Wales - Qtr'!W16</f>
        <v>939.29000000000008</v>
      </c>
      <c r="X16" s="28">
        <f>'England - Qtr'!X16+'Northern Ireland - Qtr'!X16+'Scotland - Qtr'!X16+'Wales - Qtr'!X16</f>
        <v>939.29000000000008</v>
      </c>
      <c r="Y16" s="28">
        <f>'England - Qtr'!Y16+'Northern Ireland - Qtr'!Y16+'Scotland - Qtr'!Y16+'Wales - Qtr'!Y16</f>
        <v>988.29000000000008</v>
      </c>
      <c r="Z16" s="28">
        <f>'England - Qtr'!Z16+'Northern Ireland - Qtr'!Z16+'Scotland - Qtr'!Z16+'Wales - Qtr'!Z16</f>
        <v>1028.29</v>
      </c>
      <c r="AA16" s="28">
        <f>'England - Qtr'!AA16+'Northern Ireland - Qtr'!AA16+'Scotland - Qtr'!AA16+'Wales - Qtr'!AA16</f>
        <v>1077.0800000000002</v>
      </c>
      <c r="AB16" s="28">
        <f>'England - Qtr'!AB16+'Northern Ireland - Qtr'!AB16+'Scotland - Qtr'!AB16+'Wales - Qtr'!AB16</f>
        <v>1077.0800000000002</v>
      </c>
      <c r="AC16" s="28">
        <f>'England - Qtr'!AC16+'Northern Ireland - Qtr'!AC16+'Scotland - Qtr'!AC16+'Wales - Qtr'!AC16</f>
        <v>1077.0800000000002</v>
      </c>
      <c r="AD16" s="28">
        <f>'England - Qtr'!AD16+'Northern Ireland - Qtr'!AD16+'Scotland - Qtr'!AD16+'Wales - Qtr'!AD16</f>
        <v>1090.93</v>
      </c>
      <c r="AE16" s="28">
        <f>'England - Qtr'!AE16+'Northern Ireland - Qtr'!AE16+'Scotland - Qtr'!AE16+'Wales - Qtr'!AE16</f>
        <v>1136.54</v>
      </c>
      <c r="AF16" s="28">
        <f>'England - Qtr'!AF16+'Northern Ireland - Qtr'!AF16+'Scotland - Qtr'!AF16+'Wales - Qtr'!AF16</f>
        <v>1136.54</v>
      </c>
      <c r="AG16" s="28">
        <f>'England - Qtr'!AG16+'Northern Ireland - Qtr'!AG16+'Scotland - Qtr'!AG16+'Wales - Qtr'!AG16</f>
        <v>1136.54</v>
      </c>
      <c r="AH16" s="28">
        <f>'England - Qtr'!AH16+'Northern Ireland - Qtr'!AH16+'Scotland - Qtr'!AH16+'Wales - Qtr'!AH16</f>
        <v>1136.54</v>
      </c>
      <c r="AI16" s="28">
        <f>'England - Qtr'!AI16+'Northern Ireland - Qtr'!AI16+'Scotland - Qtr'!AI16+'Wales - Qtr'!AI16</f>
        <v>1161.01</v>
      </c>
      <c r="AJ16" s="28">
        <f>'England - Qtr'!AJ16+'Northern Ireland - Qtr'!AJ16+'Scotland - Qtr'!AJ16+'Wales - Qtr'!AJ16</f>
        <v>1161.01</v>
      </c>
      <c r="AK16" s="28">
        <f>'England - Qtr'!AK16+'Northern Ireland - Qtr'!AK16+'Scotland - Qtr'!AK16+'Wales - Qtr'!AK16</f>
        <v>1149.71</v>
      </c>
      <c r="AL16" s="28">
        <f>'England - Qtr'!AL16+'Northern Ireland - Qtr'!AL16+'Scotland - Qtr'!AL16+'Wales - Qtr'!AL16</f>
        <v>1321.4399999999998</v>
      </c>
      <c r="AM16" s="28">
        <f>'England - Qtr'!AM16+'Northern Ireland - Qtr'!AM16+'Scotland - Qtr'!AM16+'Wales - Qtr'!AM16</f>
        <v>1362.26</v>
      </c>
      <c r="AN16" s="28">
        <f>'England - Qtr'!AN16+'Northern Ireland - Qtr'!AN16+'Scotland - Qtr'!AN16+'Wales - Qtr'!AN16</f>
        <v>1362.26</v>
      </c>
      <c r="AO16" s="28">
        <f>'England - Qtr'!AO16+'Northern Ireland - Qtr'!AO16+'Scotland - Qtr'!AO16+'Wales - Qtr'!AO16</f>
        <v>1412.1599999999999</v>
      </c>
      <c r="AP16" s="28">
        <f>'England - Qtr'!AP16+'Northern Ireland - Qtr'!AP16+'Scotland - Qtr'!AP16+'Wales - Qtr'!AP16</f>
        <v>1446.9399999999998</v>
      </c>
      <c r="AQ16" s="28">
        <f>'England - Qtr'!AQ16+'Northern Ireland - Qtr'!AQ16+'Scotland - Qtr'!AQ16+'Wales - Qtr'!AQ16</f>
        <v>1466.9299999999998</v>
      </c>
      <c r="AR16" s="28">
        <f>'England - Qtr'!AR16+'Northern Ireland - Qtr'!AR16+'Scotland - Qtr'!AR16+'Wales - Qtr'!AR16</f>
        <v>1466.9299999999998</v>
      </c>
      <c r="AS16" s="28">
        <f>'England - Qtr'!AS16+'Northern Ireland - Qtr'!AS16+'Scotland - Qtr'!AS16+'Wales - Qtr'!AS16</f>
        <v>1466.9299999999998</v>
      </c>
      <c r="AT16" s="28"/>
      <c r="AU16" s="27">
        <f>B16-Quarter!E16</f>
        <v>0.36000000000001364</v>
      </c>
      <c r="AV16" s="27">
        <f>C16-Quarter!F16</f>
        <v>-0.18000000000000682</v>
      </c>
      <c r="AW16" s="27">
        <f>D16-Quarter!G16</f>
        <v>-0.18000000000000682</v>
      </c>
      <c r="AX16" s="27">
        <f>E16-Quarter!H16</f>
        <v>-0.18000000000000682</v>
      </c>
      <c r="AY16" s="27">
        <f>F16-Quarter!I16</f>
        <v>-0.18000000000000682</v>
      </c>
      <c r="AZ16" s="27">
        <f>G16-Quarter!J16</f>
        <v>-0.34000000000003183</v>
      </c>
      <c r="BA16" s="27">
        <f>H16-Quarter!K16</f>
        <v>-0.34000000000003183</v>
      </c>
      <c r="BB16" s="27">
        <f>I16-Quarter!L16</f>
        <v>-0.34000000000003183</v>
      </c>
      <c r="BC16" s="27">
        <f>J16-Quarter!M16</f>
        <v>-0.34000000000003183</v>
      </c>
      <c r="BD16" s="27">
        <f>K16-Quarter!N16</f>
        <v>0.40999999999996817</v>
      </c>
      <c r="BE16" s="27">
        <f>L16-Quarter!O16</f>
        <v>-9.0000000000031832E-2</v>
      </c>
      <c r="BF16" s="27">
        <f>M16-Quarter!P16</f>
        <v>-9.0000000000031832E-2</v>
      </c>
      <c r="BG16" s="27">
        <f>N16-Quarter!Q16</f>
        <v>-9.0000000000031832E-2</v>
      </c>
      <c r="BH16" s="27">
        <f>O16-Quarter!R16</f>
        <v>5.999999999994543E-2</v>
      </c>
      <c r="BI16" s="27">
        <f>P16-Quarter!S16</f>
        <v>5.999999999994543E-2</v>
      </c>
      <c r="BJ16" s="27">
        <f>Q16-Quarter!T16</f>
        <v>0.36000000000001364</v>
      </c>
      <c r="BK16" s="27">
        <f>R16-Quarter!U16</f>
        <v>0.36000000000001364</v>
      </c>
      <c r="BL16" s="27">
        <f>S16-Quarter!V16</f>
        <v>0</v>
      </c>
      <c r="BM16" s="27">
        <f>T16-Quarter!W16</f>
        <v>0</v>
      </c>
      <c r="BN16" s="27">
        <f>U16-Quarter!X16</f>
        <v>0</v>
      </c>
      <c r="BO16" s="27">
        <f>V16-Quarter!Y16</f>
        <v>0</v>
      </c>
      <c r="BP16" s="27">
        <f>W16-Quarter!Z16</f>
        <v>0</v>
      </c>
      <c r="BQ16" s="27">
        <f>X16-Quarter!AA16</f>
        <v>0</v>
      </c>
      <c r="BR16" s="27">
        <f>Y16-Quarter!AB16</f>
        <v>0</v>
      </c>
      <c r="BS16" s="27">
        <f>Z16-Quarter!AC16</f>
        <v>0</v>
      </c>
      <c r="BT16" s="27">
        <f>AA16-Quarter!AD16</f>
        <v>0</v>
      </c>
      <c r="BU16" s="27">
        <f>AB16-Quarter!AE16</f>
        <v>0</v>
      </c>
      <c r="BV16" s="27">
        <f>AC16-Quarter!AF16</f>
        <v>0</v>
      </c>
      <c r="BW16" s="27">
        <f>AD16-Quarter!AG16</f>
        <v>0</v>
      </c>
      <c r="BX16" s="27">
        <f>AE16-Quarter!AH16</f>
        <v>0</v>
      </c>
      <c r="BY16" s="27">
        <f>AF16-Quarter!AI16</f>
        <v>0</v>
      </c>
      <c r="BZ16" s="27">
        <f>AG16-Quarter!AJ16</f>
        <v>0</v>
      </c>
      <c r="CA16" s="27">
        <f>AH16-Quarter!AK16</f>
        <v>0</v>
      </c>
      <c r="CB16" s="27">
        <f>AI16-Quarter!AL16</f>
        <v>0</v>
      </c>
      <c r="CC16" s="27">
        <f>AJ16-Quarter!AM16</f>
        <v>0</v>
      </c>
      <c r="CD16" s="27">
        <f>AK16-Quarter!AN16</f>
        <v>0</v>
      </c>
      <c r="CE16" s="27">
        <f>AL16-Quarter!AO16</f>
        <v>0</v>
      </c>
      <c r="CF16" s="27">
        <f>AM16-Quarter!AP16</f>
        <v>0</v>
      </c>
      <c r="CG16" s="27">
        <f>AN16-Quarter!AQ16</f>
        <v>0</v>
      </c>
      <c r="CH16" s="27">
        <f>AO16-Quarter!AR16</f>
        <v>0</v>
      </c>
      <c r="CI16" s="27">
        <f>AP16-Quarter!AS16</f>
        <v>0</v>
      </c>
      <c r="CJ16" s="38">
        <f>AQ16-Quarter!AT16</f>
        <v>0</v>
      </c>
      <c r="CK16" s="38">
        <f>AR16-Quarter!AU16</f>
        <v>0</v>
      </c>
      <c r="CL16" s="38">
        <f>AS16-Quarter!AV16</f>
        <v>0</v>
      </c>
    </row>
    <row r="17" spans="1:90" x14ac:dyDescent="0.25">
      <c r="A17" s="5" t="s">
        <v>42</v>
      </c>
      <c r="B17" s="28">
        <f>'England - Qtr'!B17+'Northern Ireland - Qtr'!B17+'Scotland - Qtr'!B17+'Wales - Qtr'!B17</f>
        <v>110.52</v>
      </c>
      <c r="C17" s="28">
        <f>'England - Qtr'!C17+'Northern Ireland - Qtr'!C17+'Scotland - Qtr'!C17+'Wales - Qtr'!C17</f>
        <v>110.52</v>
      </c>
      <c r="D17" s="28">
        <f>'England - Qtr'!D17+'Northern Ireland - Qtr'!D17+'Scotland - Qtr'!D17+'Wales - Qtr'!D17</f>
        <v>110.52</v>
      </c>
      <c r="E17" s="28">
        <f>'England - Qtr'!E17+'Northern Ireland - Qtr'!E17+'Scotland - Qtr'!E17+'Wales - Qtr'!E17</f>
        <v>110.52</v>
      </c>
      <c r="F17" s="28">
        <f>'England - Qtr'!F17+'Northern Ireland - Qtr'!F17+'Scotland - Qtr'!F17+'Wales - Qtr'!F17</f>
        <v>110.52</v>
      </c>
      <c r="G17" s="28">
        <f>'England - Qtr'!G17+'Northern Ireland - Qtr'!G17+'Scotland - Qtr'!G17+'Wales - Qtr'!G17</f>
        <v>110.52</v>
      </c>
      <c r="H17" s="28">
        <f>'England - Qtr'!H17+'Northern Ireland - Qtr'!H17+'Scotland - Qtr'!H17+'Wales - Qtr'!H17</f>
        <v>110.52</v>
      </c>
      <c r="I17" s="28">
        <f>'England - Qtr'!I17+'Northern Ireland - Qtr'!I17+'Scotland - Qtr'!I17+'Wales - Qtr'!I17</f>
        <v>110.52</v>
      </c>
      <c r="J17" s="28">
        <f>'England - Qtr'!J17+'Northern Ireland - Qtr'!J17+'Scotland - Qtr'!J17+'Wales - Qtr'!J17</f>
        <v>110.52</v>
      </c>
      <c r="K17" s="28">
        <f>'England - Qtr'!K17+'Northern Ireland - Qtr'!K17+'Scotland - Qtr'!K17+'Wales - Qtr'!K17</f>
        <v>110.52</v>
      </c>
      <c r="L17" s="28">
        <f>'England - Qtr'!L17+'Northern Ireland - Qtr'!L17+'Scotland - Qtr'!L17+'Wales - Qtr'!L17</f>
        <v>110.52</v>
      </c>
      <c r="M17" s="28">
        <f>'England - Qtr'!M17+'Northern Ireland - Qtr'!M17+'Scotland - Qtr'!M17+'Wales - Qtr'!M17</f>
        <v>110.52</v>
      </c>
      <c r="N17" s="28">
        <f>'England - Qtr'!N17+'Northern Ireland - Qtr'!N17+'Scotland - Qtr'!N17+'Wales - Qtr'!N17</f>
        <v>110.52</v>
      </c>
      <c r="O17" s="28">
        <f>'England - Qtr'!O17+'Northern Ireland - Qtr'!O17+'Scotland - Qtr'!O17+'Wales - Qtr'!O17</f>
        <v>110.52</v>
      </c>
      <c r="P17" s="28">
        <f>'England - Qtr'!P17+'Northern Ireland - Qtr'!P17+'Scotland - Qtr'!P17+'Wales - Qtr'!P17</f>
        <v>110.52</v>
      </c>
      <c r="Q17" s="28">
        <f>'England - Qtr'!Q17+'Northern Ireland - Qtr'!Q17+'Scotland - Qtr'!Q17+'Wales - Qtr'!Q17</f>
        <v>110.52</v>
      </c>
      <c r="R17" s="28">
        <f>'England - Qtr'!R17+'Northern Ireland - Qtr'!R17+'Scotland - Qtr'!R17+'Wales - Qtr'!R17</f>
        <v>110.52</v>
      </c>
      <c r="S17" s="28">
        <f>'England - Qtr'!S17+'Northern Ireland - Qtr'!S17+'Scotland - Qtr'!S17+'Wales - Qtr'!S17</f>
        <v>110.52</v>
      </c>
      <c r="T17" s="28">
        <f>'England - Qtr'!T17+'Northern Ireland - Qtr'!T17+'Scotland - Qtr'!T17+'Wales - Qtr'!T17</f>
        <v>110.52</v>
      </c>
      <c r="U17" s="28">
        <f>'England - Qtr'!U17+'Northern Ireland - Qtr'!U17+'Scotland - Qtr'!U17+'Wales - Qtr'!U17</f>
        <v>110.52</v>
      </c>
      <c r="V17" s="28">
        <f>'England - Qtr'!V17+'Northern Ireland - Qtr'!V17+'Scotland - Qtr'!V17+'Wales - Qtr'!V17</f>
        <v>110.52</v>
      </c>
      <c r="W17" s="28">
        <f>'England - Qtr'!W17+'Northern Ireland - Qtr'!W17+'Scotland - Qtr'!W17+'Wales - Qtr'!W17</f>
        <v>129.32</v>
      </c>
      <c r="X17" s="28">
        <f>'England - Qtr'!X17+'Northern Ireland - Qtr'!X17+'Scotland - Qtr'!X17+'Wales - Qtr'!X17</f>
        <v>129.32</v>
      </c>
      <c r="Y17" s="28">
        <f>'England - Qtr'!Y17+'Northern Ireland - Qtr'!Y17+'Scotland - Qtr'!Y17+'Wales - Qtr'!Y17</f>
        <v>129.32</v>
      </c>
      <c r="Z17" s="28">
        <f>'England - Qtr'!Z17+'Northern Ireland - Qtr'!Z17+'Scotland - Qtr'!Z17+'Wales - Qtr'!Z17</f>
        <v>129.32</v>
      </c>
      <c r="AA17" s="28">
        <f>'England - Qtr'!AA17+'Northern Ireland - Qtr'!AA17+'Scotland - Qtr'!AA17+'Wales - Qtr'!AA17</f>
        <v>129.32</v>
      </c>
      <c r="AB17" s="28">
        <f>'England - Qtr'!AB17+'Northern Ireland - Qtr'!AB17+'Scotland - Qtr'!AB17+'Wales - Qtr'!AB17</f>
        <v>129.32</v>
      </c>
      <c r="AC17" s="28">
        <f>'England - Qtr'!AC17+'Northern Ireland - Qtr'!AC17+'Scotland - Qtr'!AC17+'Wales - Qtr'!AC17</f>
        <v>129.32</v>
      </c>
      <c r="AD17" s="28">
        <f>'England - Qtr'!AD17+'Northern Ireland - Qtr'!AD17+'Scotland - Qtr'!AD17+'Wales - Qtr'!AD17</f>
        <v>129.32</v>
      </c>
      <c r="AE17" s="28">
        <f>'England - Qtr'!AE17+'Northern Ireland - Qtr'!AE17+'Scotland - Qtr'!AE17+'Wales - Qtr'!AE17</f>
        <v>129.32</v>
      </c>
      <c r="AF17" s="28">
        <f>'England - Qtr'!AF17+'Northern Ireland - Qtr'!AF17+'Scotland - Qtr'!AF17+'Wales - Qtr'!AF17</f>
        <v>129.32</v>
      </c>
      <c r="AG17" s="28">
        <f>'England - Qtr'!AG17+'Northern Ireland - Qtr'!AG17+'Scotland - Qtr'!AG17+'Wales - Qtr'!AG17</f>
        <v>129.32</v>
      </c>
      <c r="AH17" s="28">
        <f>'England - Qtr'!AH17+'Northern Ireland - Qtr'!AH17+'Scotland - Qtr'!AH17+'Wales - Qtr'!AH17</f>
        <v>129.32</v>
      </c>
      <c r="AI17" s="28">
        <f>'England - Qtr'!AI17+'Northern Ireland - Qtr'!AI17+'Scotland - Qtr'!AI17+'Wales - Qtr'!AI17</f>
        <v>129.32</v>
      </c>
      <c r="AJ17" s="28">
        <f>'England - Qtr'!AJ17+'Northern Ireland - Qtr'!AJ17+'Scotland - Qtr'!AJ17+'Wales - Qtr'!AJ17</f>
        <v>129.32</v>
      </c>
      <c r="AK17" s="28">
        <f>'England - Qtr'!AK17+'Northern Ireland - Qtr'!AK17+'Scotland - Qtr'!AK17+'Wales - Qtr'!AK17</f>
        <v>129.32</v>
      </c>
      <c r="AL17" s="28">
        <f>'England - Qtr'!AL17+'Northern Ireland - Qtr'!AL17+'Scotland - Qtr'!AL17+'Wales - Qtr'!AL17</f>
        <v>129.32</v>
      </c>
      <c r="AM17" s="28">
        <f>'England - Qtr'!AM17+'Northern Ireland - Qtr'!AM17+'Scotland - Qtr'!AM17+'Wales - Qtr'!AM17</f>
        <v>129.32</v>
      </c>
      <c r="AN17" s="28">
        <f>'England - Qtr'!AN17+'Northern Ireland - Qtr'!AN17+'Scotland - Qtr'!AN17+'Wales - Qtr'!AN17</f>
        <v>129.32</v>
      </c>
      <c r="AO17" s="28">
        <f>'England - Qtr'!AO17+'Northern Ireland - Qtr'!AO17+'Scotland - Qtr'!AO17+'Wales - Qtr'!AO17</f>
        <v>129.32</v>
      </c>
      <c r="AP17" s="28">
        <f>'England - Qtr'!AP17+'Northern Ireland - Qtr'!AP17+'Scotland - Qtr'!AP17+'Wales - Qtr'!AP17</f>
        <v>129.32</v>
      </c>
      <c r="AQ17" s="28">
        <f>'England - Qtr'!AQ17+'Northern Ireland - Qtr'!AQ17+'Scotland - Qtr'!AQ17+'Wales - Qtr'!AQ17</f>
        <v>129.32</v>
      </c>
      <c r="AR17" s="28">
        <f>'England - Qtr'!AR17+'Northern Ireland - Qtr'!AR17+'Scotland - Qtr'!AR17+'Wales - Qtr'!AR17</f>
        <v>129.32</v>
      </c>
      <c r="AS17" s="28">
        <f>'England - Qtr'!AS17+'Northern Ireland - Qtr'!AS17+'Scotland - Qtr'!AS17+'Wales - Qtr'!AS17</f>
        <v>129.32</v>
      </c>
      <c r="AT17" s="28"/>
      <c r="AU17" s="27">
        <f>B17-Quarter!E17</f>
        <v>-0.48000000000000398</v>
      </c>
      <c r="AV17" s="27">
        <f>C17-Quarter!F17</f>
        <v>-0.48000000000000398</v>
      </c>
      <c r="AW17" s="27">
        <f>D17-Quarter!G17</f>
        <v>-0.48000000000000398</v>
      </c>
      <c r="AX17" s="27">
        <f>E17-Quarter!H17</f>
        <v>-0.48000000000000398</v>
      </c>
      <c r="AY17" s="27">
        <f>F17-Quarter!I17</f>
        <v>-0.48000000000000398</v>
      </c>
      <c r="AZ17" s="27">
        <f>G17-Quarter!J17</f>
        <v>-0.48000000000000398</v>
      </c>
      <c r="BA17" s="27">
        <f>H17-Quarter!K17</f>
        <v>-0.48000000000000398</v>
      </c>
      <c r="BB17" s="27">
        <f>I17-Quarter!L17</f>
        <v>-0.48000000000000398</v>
      </c>
      <c r="BC17" s="27">
        <f>J17-Quarter!M17</f>
        <v>-0.48000000000000398</v>
      </c>
      <c r="BD17" s="27">
        <f>K17-Quarter!N17</f>
        <v>-0.48000000000000398</v>
      </c>
      <c r="BE17" s="27">
        <f>L17-Quarter!O17</f>
        <v>-0.48000000000000398</v>
      </c>
      <c r="BF17" s="27">
        <f>M17-Quarter!P17</f>
        <v>-0.48000000000000398</v>
      </c>
      <c r="BG17" s="27">
        <f>N17-Quarter!Q17</f>
        <v>-0.48000000000000398</v>
      </c>
      <c r="BH17" s="27">
        <f>O17-Quarter!R17</f>
        <v>-0.48000000000000398</v>
      </c>
      <c r="BI17" s="27">
        <f>P17-Quarter!S17</f>
        <v>-0.48000000000000398</v>
      </c>
      <c r="BJ17" s="27">
        <f>Q17-Quarter!T17</f>
        <v>-0.48000000000000398</v>
      </c>
      <c r="BK17" s="27">
        <f>R17-Quarter!U17</f>
        <v>-0.48000000000000398</v>
      </c>
      <c r="BL17" s="27">
        <f>S17-Quarter!V17</f>
        <v>0</v>
      </c>
      <c r="BM17" s="27">
        <f>T17-Quarter!W17</f>
        <v>0</v>
      </c>
      <c r="BN17" s="27">
        <f>U17-Quarter!X17</f>
        <v>0</v>
      </c>
      <c r="BO17" s="27">
        <f>V17-Quarter!Y17</f>
        <v>0</v>
      </c>
      <c r="BP17" s="27">
        <f>W17-Quarter!Z17</f>
        <v>0</v>
      </c>
      <c r="BQ17" s="27">
        <f>X17-Quarter!AA17</f>
        <v>0</v>
      </c>
      <c r="BR17" s="27">
        <f>Y17-Quarter!AB17</f>
        <v>0</v>
      </c>
      <c r="BS17" s="27">
        <f>Z17-Quarter!AC17</f>
        <v>0</v>
      </c>
      <c r="BT17" s="27">
        <f>AA17-Quarter!AD17</f>
        <v>0</v>
      </c>
      <c r="BU17" s="27">
        <f>AB17-Quarter!AE17</f>
        <v>0</v>
      </c>
      <c r="BV17" s="27">
        <f>AC17-Quarter!AF17</f>
        <v>0</v>
      </c>
      <c r="BW17" s="27">
        <f>AD17-Quarter!AG17</f>
        <v>0</v>
      </c>
      <c r="BX17" s="27">
        <f>AE17-Quarter!AH17</f>
        <v>0</v>
      </c>
      <c r="BY17" s="27">
        <f>AF17-Quarter!AI17</f>
        <v>0</v>
      </c>
      <c r="BZ17" s="27">
        <f>AG17-Quarter!AJ17</f>
        <v>0</v>
      </c>
      <c r="CA17" s="27">
        <f>AH17-Quarter!AK17</f>
        <v>0</v>
      </c>
      <c r="CB17" s="27">
        <f>AI17-Quarter!AL17</f>
        <v>0</v>
      </c>
      <c r="CC17" s="27">
        <f>AJ17-Quarter!AM17</f>
        <v>0</v>
      </c>
      <c r="CD17" s="27">
        <f>AK17-Quarter!AN17</f>
        <v>0</v>
      </c>
      <c r="CE17" s="27">
        <f>AL17-Quarter!AO17</f>
        <v>0</v>
      </c>
      <c r="CF17" s="27">
        <f>AM17-Quarter!AP17</f>
        <v>0</v>
      </c>
      <c r="CG17" s="27">
        <f>AN17-Quarter!AQ17</f>
        <v>0</v>
      </c>
      <c r="CH17" s="27">
        <f>AO17-Quarter!AR17</f>
        <v>0</v>
      </c>
      <c r="CI17" s="27">
        <f>AP17-Quarter!AS17</f>
        <v>0</v>
      </c>
      <c r="CJ17" s="38">
        <f>AQ17-Quarter!AT17</f>
        <v>0</v>
      </c>
      <c r="CK17" s="38">
        <f>AR17-Quarter!AU17</f>
        <v>0</v>
      </c>
      <c r="CL17" s="38">
        <f>AS17-Quarter!AV17</f>
        <v>0</v>
      </c>
    </row>
    <row r="18" spans="1:90" x14ac:dyDescent="0.25">
      <c r="A18" s="5" t="s">
        <v>39</v>
      </c>
      <c r="B18" s="28">
        <f>'England - Qtr'!B18+'Northern Ireland - Qtr'!B18+'Scotland - Qtr'!B18+'Wales - Qtr'!B18</f>
        <v>30.459999999999997</v>
      </c>
      <c r="C18" s="28">
        <f>'England - Qtr'!C18+'Northern Ireland - Qtr'!C18+'Scotland - Qtr'!C18+'Wales - Qtr'!C18</f>
        <v>41.940000000000005</v>
      </c>
      <c r="D18" s="28">
        <f>'England - Qtr'!D18+'Northern Ireland - Qtr'!D18+'Scotland - Qtr'!D18+'Wales - Qtr'!D18</f>
        <v>45.540000000000006</v>
      </c>
      <c r="E18" s="28">
        <f>'England - Qtr'!E18+'Northern Ireland - Qtr'!E18+'Scotland - Qtr'!E18+'Wales - Qtr'!E18</f>
        <v>59.870000000000005</v>
      </c>
      <c r="F18" s="28">
        <f>'England - Qtr'!F18+'Northern Ireland - Qtr'!F18+'Scotland - Qtr'!F18+'Wales - Qtr'!F18</f>
        <v>73.94</v>
      </c>
      <c r="G18" s="28">
        <f>'England - Qtr'!G18+'Northern Ireland - Qtr'!G18+'Scotland - Qtr'!G18+'Wales - Qtr'!G18</f>
        <v>77.3</v>
      </c>
      <c r="H18" s="28">
        <f>'England - Qtr'!H18+'Northern Ireland - Qtr'!H18+'Scotland - Qtr'!H18+'Wales - Qtr'!H18</f>
        <v>90.190000000000012</v>
      </c>
      <c r="I18" s="28">
        <f>'England - Qtr'!I18+'Northern Ireland - Qtr'!I18+'Scotland - Qtr'!I18+'Wales - Qtr'!I18</f>
        <v>99.300000000000011</v>
      </c>
      <c r="J18" s="28">
        <f>'England - Qtr'!J18+'Northern Ireland - Qtr'!J18+'Scotland - Qtr'!J18+'Wales - Qtr'!J18</f>
        <v>120.52000000000001</v>
      </c>
      <c r="K18" s="28">
        <f>'England - Qtr'!K18+'Northern Ireland - Qtr'!K18+'Scotland - Qtr'!K18+'Wales - Qtr'!K18</f>
        <v>126.74000000000001</v>
      </c>
      <c r="L18" s="28">
        <f>'England - Qtr'!L18+'Northern Ireland - Qtr'!L18+'Scotland - Qtr'!L18+'Wales - Qtr'!L18</f>
        <v>132.81</v>
      </c>
      <c r="M18" s="28">
        <f>'England - Qtr'!M18+'Northern Ireland - Qtr'!M18+'Scotland - Qtr'!M18+'Wales - Qtr'!M18</f>
        <v>141.37</v>
      </c>
      <c r="N18" s="28">
        <f>'England - Qtr'!N18+'Northern Ireland - Qtr'!N18+'Scotland - Qtr'!N18+'Wales - Qtr'!N18</f>
        <v>162.57999999999998</v>
      </c>
      <c r="O18" s="28">
        <f>'England - Qtr'!O18+'Northern Ireland - Qtr'!O18+'Scotland - Qtr'!O18+'Wales - Qtr'!O18</f>
        <v>191.29999999999998</v>
      </c>
      <c r="P18" s="28">
        <f>'England - Qtr'!P18+'Northern Ireland - Qtr'!P18+'Scotland - Qtr'!P18+'Wales - Qtr'!P18</f>
        <v>196.25</v>
      </c>
      <c r="Q18" s="28">
        <f>'England - Qtr'!Q18+'Northern Ireland - Qtr'!Q18+'Scotland - Qtr'!Q18+'Wales - Qtr'!Q18</f>
        <v>209.78</v>
      </c>
      <c r="R18" s="28">
        <f>'England - Qtr'!R18+'Northern Ireland - Qtr'!R18+'Scotland - Qtr'!R18+'Wales - Qtr'!R18</f>
        <v>242.62</v>
      </c>
      <c r="S18" s="28">
        <f>'England - Qtr'!S18+'Northern Ireland - Qtr'!S18+'Scotland - Qtr'!S18+'Wales - Qtr'!S18</f>
        <v>265.51</v>
      </c>
      <c r="T18" s="28">
        <f>'England - Qtr'!T18+'Northern Ireland - Qtr'!T18+'Scotland - Qtr'!T18+'Wales - Qtr'!T18</f>
        <v>268.58000000000004</v>
      </c>
      <c r="U18" s="28">
        <f>'England - Qtr'!U18+'Northern Ireland - Qtr'!U18+'Scotland - Qtr'!U18+'Wales - Qtr'!U18</f>
        <v>301.88</v>
      </c>
      <c r="V18" s="28">
        <f>'England - Qtr'!V18+'Northern Ireland - Qtr'!V18+'Scotland - Qtr'!V18+'Wales - Qtr'!V18</f>
        <v>335.74</v>
      </c>
      <c r="W18" s="28">
        <f>'England - Qtr'!W18+'Northern Ireland - Qtr'!W18+'Scotland - Qtr'!W18+'Wales - Qtr'!W18</f>
        <v>372.42</v>
      </c>
      <c r="X18" s="28">
        <f>'England - Qtr'!X18+'Northern Ireland - Qtr'!X18+'Scotland - Qtr'!X18+'Wales - Qtr'!X18</f>
        <v>378.3</v>
      </c>
      <c r="Y18" s="28">
        <f>'England - Qtr'!Y18+'Northern Ireland - Qtr'!Y18+'Scotland - Qtr'!Y18+'Wales - Qtr'!Y18</f>
        <v>399.45</v>
      </c>
      <c r="Z18" s="28">
        <f>'England - Qtr'!Z18+'Northern Ireland - Qtr'!Z18+'Scotland - Qtr'!Z18+'Wales - Qtr'!Z18</f>
        <v>454.38</v>
      </c>
      <c r="AA18" s="28">
        <f>'England - Qtr'!AA18+'Northern Ireland - Qtr'!AA18+'Scotland - Qtr'!AA18+'Wales - Qtr'!AA18</f>
        <v>481.36999999999995</v>
      </c>
      <c r="AB18" s="28">
        <f>'England - Qtr'!AB18+'Northern Ireland - Qtr'!AB18+'Scotland - Qtr'!AB18+'Wales - Qtr'!AB18</f>
        <v>484.78</v>
      </c>
      <c r="AC18" s="28">
        <f>'England - Qtr'!AC18+'Northern Ireland - Qtr'!AC18+'Scotland - Qtr'!AC18+'Wales - Qtr'!AC18</f>
        <v>495.28</v>
      </c>
      <c r="AD18" s="28">
        <f>'England - Qtr'!AD18+'Northern Ireland - Qtr'!AD18+'Scotland - Qtr'!AD18+'Wales - Qtr'!AD18</f>
        <v>507.44999999999993</v>
      </c>
      <c r="AE18" s="28">
        <f>'England - Qtr'!AE18+'Northern Ireland - Qtr'!AE18+'Scotland - Qtr'!AE18+'Wales - Qtr'!AE18</f>
        <v>525.55999999999995</v>
      </c>
      <c r="AF18" s="28">
        <f>'England - Qtr'!AF18+'Northern Ireland - Qtr'!AF18+'Scotland - Qtr'!AF18+'Wales - Qtr'!AF18</f>
        <v>525.55999999999995</v>
      </c>
      <c r="AG18" s="28">
        <f>'England - Qtr'!AG18+'Northern Ireland - Qtr'!AG18+'Scotland - Qtr'!AG18+'Wales - Qtr'!AG18</f>
        <v>525.55999999999995</v>
      </c>
      <c r="AH18" s="28">
        <f>'England - Qtr'!AH18+'Northern Ireland - Qtr'!AH18+'Scotland - Qtr'!AH18+'Wales - Qtr'!AH18</f>
        <v>527.54999999999995</v>
      </c>
      <c r="AI18" s="28">
        <f>'England - Qtr'!AI18+'Northern Ireland - Qtr'!AI18+'Scotland - Qtr'!AI18+'Wales - Qtr'!AI18</f>
        <v>529.06000000000006</v>
      </c>
      <c r="AJ18" s="28">
        <f>'England - Qtr'!AJ18+'Northern Ireland - Qtr'!AJ18+'Scotland - Qtr'!AJ18+'Wales - Qtr'!AJ18</f>
        <v>529.06000000000006</v>
      </c>
      <c r="AK18" s="28">
        <f>'England - Qtr'!AK18+'Northern Ireland - Qtr'!AK18+'Scotland - Qtr'!AK18+'Wales - Qtr'!AK18</f>
        <v>529.56000000000006</v>
      </c>
      <c r="AL18" s="28">
        <f>'England - Qtr'!AL18+'Northern Ireland - Qtr'!AL18+'Scotland - Qtr'!AL18+'Wales - Qtr'!AL18</f>
        <v>529.56000000000006</v>
      </c>
      <c r="AM18" s="28">
        <f>'England - Qtr'!AM18+'Northern Ireland - Qtr'!AM18+'Scotland - Qtr'!AM18+'Wales - Qtr'!AM18</f>
        <v>536.5</v>
      </c>
      <c r="AN18" s="28">
        <f>'England - Qtr'!AN18+'Northern Ireland - Qtr'!AN18+'Scotland - Qtr'!AN18+'Wales - Qtr'!AN18</f>
        <v>536.5</v>
      </c>
      <c r="AO18" s="28">
        <f>'England - Qtr'!AO18+'Northern Ireland - Qtr'!AO18+'Scotland - Qtr'!AO18+'Wales - Qtr'!AO18</f>
        <v>537.93999999999994</v>
      </c>
      <c r="AP18" s="28">
        <f>'England - Qtr'!AP18+'Northern Ireland - Qtr'!AP18+'Scotland - Qtr'!AP18+'Wales - Qtr'!AP18</f>
        <v>538.16999999999996</v>
      </c>
      <c r="AQ18" s="28">
        <f>'England - Qtr'!AQ18+'Northern Ireland - Qtr'!AQ18+'Scotland - Qtr'!AQ18+'Wales - Qtr'!AQ18</f>
        <v>539.79000000000008</v>
      </c>
      <c r="AR18" s="28">
        <f>'England - Qtr'!AR18+'Northern Ireland - Qtr'!AR18+'Scotland - Qtr'!AR18+'Wales - Qtr'!AR18</f>
        <v>539.79000000000008</v>
      </c>
      <c r="AS18" s="28">
        <f>'England - Qtr'!AS18+'Northern Ireland - Qtr'!AS18+'Scotland - Qtr'!AS18+'Wales - Qtr'!AS18</f>
        <v>540.79000000000008</v>
      </c>
      <c r="AT18" s="28"/>
      <c r="AU18" s="27">
        <f>B18-Quarter!E18</f>
        <v>0.4599999999999973</v>
      </c>
      <c r="AV18" s="27">
        <f>C18-Quarter!F18</f>
        <v>-5.9999999999995168E-2</v>
      </c>
      <c r="AW18" s="27">
        <f>D18-Quarter!G18</f>
        <v>-0.45999999999999375</v>
      </c>
      <c r="AX18" s="27">
        <f>E18-Quarter!H18</f>
        <v>-0.12999999999999545</v>
      </c>
      <c r="AY18" s="27">
        <f>F18-Quarter!I18</f>
        <v>-6.0000000000002274E-2</v>
      </c>
      <c r="AZ18" s="27">
        <f>G18-Quarter!J18</f>
        <v>0.29999999999999716</v>
      </c>
      <c r="BA18" s="27">
        <f>H18-Quarter!K18</f>
        <v>0.19000000000001194</v>
      </c>
      <c r="BB18" s="27">
        <f>I18-Quarter!L18</f>
        <v>0.30000000000001137</v>
      </c>
      <c r="BC18" s="27">
        <f>J18-Quarter!M18</f>
        <v>-0.47999999999998977</v>
      </c>
      <c r="BD18" s="27">
        <f>K18-Quarter!N18</f>
        <v>-0.25999999999999091</v>
      </c>
      <c r="BE18" s="27">
        <f>L18-Quarter!O18</f>
        <v>-0.18999999999999773</v>
      </c>
      <c r="BF18" s="27">
        <f>M18-Quarter!P18</f>
        <v>0.37000000000000455</v>
      </c>
      <c r="BG18" s="27">
        <f>N18-Quarter!Q18</f>
        <v>-0.42000000000001592</v>
      </c>
      <c r="BH18" s="27">
        <f>O18-Quarter!R18</f>
        <v>0.29999999999998295</v>
      </c>
      <c r="BI18" s="27">
        <f>P18-Quarter!S18</f>
        <v>0.25</v>
      </c>
      <c r="BJ18" s="27">
        <f>Q18-Quarter!T18</f>
        <v>-0.21999999999999886</v>
      </c>
      <c r="BK18" s="27">
        <f>R18-Quarter!U18</f>
        <v>-0.37999999999999545</v>
      </c>
      <c r="BL18" s="27">
        <f>S18-Quarter!V18</f>
        <v>0</v>
      </c>
      <c r="BM18" s="27">
        <f>T18-Quarter!W18</f>
        <v>0</v>
      </c>
      <c r="BN18" s="27">
        <f>U18-Quarter!X18</f>
        <v>0</v>
      </c>
      <c r="BO18" s="27">
        <f>V18-Quarter!Y18</f>
        <v>0</v>
      </c>
      <c r="BP18" s="27">
        <f>W18-Quarter!Z18</f>
        <v>0</v>
      </c>
      <c r="BQ18" s="27">
        <f>X18-Quarter!AA18</f>
        <v>0</v>
      </c>
      <c r="BR18" s="27">
        <f>Y18-Quarter!AB18</f>
        <v>0</v>
      </c>
      <c r="BS18" s="27">
        <f>Z18-Quarter!AC18</f>
        <v>0</v>
      </c>
      <c r="BT18" s="27">
        <f>AA18-Quarter!AD18</f>
        <v>0</v>
      </c>
      <c r="BU18" s="27">
        <f>AB18-Quarter!AE18</f>
        <v>0</v>
      </c>
      <c r="BV18" s="27">
        <f>AC18-Quarter!AF18</f>
        <v>0</v>
      </c>
      <c r="BW18" s="27">
        <f>AD18-Quarter!AG18</f>
        <v>0</v>
      </c>
      <c r="BX18" s="27">
        <f>AE18-Quarter!AH18</f>
        <v>0</v>
      </c>
      <c r="BY18" s="27">
        <f>AF18-Quarter!AI18</f>
        <v>0</v>
      </c>
      <c r="BZ18" s="27">
        <f>AG18-Quarter!AJ18</f>
        <v>0</v>
      </c>
      <c r="CA18" s="27">
        <f>AH18-Quarter!AK18</f>
        <v>0</v>
      </c>
      <c r="CB18" s="27">
        <f>AI18-Quarter!AL18</f>
        <v>0</v>
      </c>
      <c r="CC18" s="27">
        <f>AJ18-Quarter!AM18</f>
        <v>0</v>
      </c>
      <c r="CD18" s="27">
        <f>AK18-Quarter!AN18</f>
        <v>0</v>
      </c>
      <c r="CE18" s="27">
        <f>AL18-Quarter!AO18</f>
        <v>0</v>
      </c>
      <c r="CF18" s="27">
        <f>AM18-Quarter!AP18</f>
        <v>0</v>
      </c>
      <c r="CG18" s="27">
        <f>AN18-Quarter!AQ18</f>
        <v>0</v>
      </c>
      <c r="CH18" s="27">
        <f>AO18-Quarter!AR18</f>
        <v>0</v>
      </c>
      <c r="CI18" s="27">
        <f>AP18-Quarter!AS18</f>
        <v>0</v>
      </c>
      <c r="CJ18" s="38">
        <f>AQ18-Quarter!AT18</f>
        <v>0</v>
      </c>
      <c r="CK18" s="38">
        <f>AR18-Quarter!AU18</f>
        <v>0</v>
      </c>
      <c r="CL18" s="38">
        <f>AS18-Quarter!AV18</f>
        <v>0</v>
      </c>
    </row>
    <row r="19" spans="1:90" x14ac:dyDescent="0.25">
      <c r="A19" s="5" t="s">
        <v>25</v>
      </c>
      <c r="B19" s="28">
        <f>'England - Qtr'!B19+'Northern Ireland - Qtr'!B19+'Scotland - Qtr'!B19+'Wales - Qtr'!B19</f>
        <v>320.89000000000004</v>
      </c>
      <c r="C19" s="28">
        <f>'England - Qtr'!C19+'Northern Ireland - Qtr'!C19+'Scotland - Qtr'!C19+'Wales - Qtr'!C19</f>
        <v>320.52</v>
      </c>
      <c r="D19" s="28">
        <f>'England - Qtr'!D19+'Northern Ireland - Qtr'!D19+'Scotland - Qtr'!D19+'Wales - Qtr'!D19</f>
        <v>321.17999999999995</v>
      </c>
      <c r="E19" s="28">
        <f>'England - Qtr'!E19+'Northern Ireland - Qtr'!E19+'Scotland - Qtr'!E19+'Wales - Qtr'!E19</f>
        <v>323.57</v>
      </c>
      <c r="F19" s="28">
        <f>'England - Qtr'!F19+'Northern Ireland - Qtr'!F19+'Scotland - Qtr'!F19+'Wales - Qtr'!F19</f>
        <v>1163.51</v>
      </c>
      <c r="G19" s="28">
        <f>'England - Qtr'!G19+'Northern Ireland - Qtr'!G19+'Scotland - Qtr'!G19+'Wales - Qtr'!G19</f>
        <v>1148.4800000000002</v>
      </c>
      <c r="H19" s="28">
        <f>'England - Qtr'!H19+'Northern Ireland - Qtr'!H19+'Scotland - Qtr'!H19+'Wales - Qtr'!H19</f>
        <v>1152.5800000000002</v>
      </c>
      <c r="I19" s="28">
        <f>'England - Qtr'!I19+'Northern Ireland - Qtr'!I19+'Scotland - Qtr'!I19+'Wales - Qtr'!I19</f>
        <v>1155.7300000000002</v>
      </c>
      <c r="J19" s="28">
        <f>'England - Qtr'!J19+'Northern Ireland - Qtr'!J19+'Scotland - Qtr'!J19+'Wales - Qtr'!J19</f>
        <v>1165.9100000000001</v>
      </c>
      <c r="K19" s="28">
        <f>'England - Qtr'!K19+'Northern Ireland - Qtr'!K19+'Scotland - Qtr'!K19+'Wales - Qtr'!K19</f>
        <v>2123.9699999999998</v>
      </c>
      <c r="L19" s="28">
        <f>'England - Qtr'!L19+'Northern Ireland - Qtr'!L19+'Scotland - Qtr'!L19+'Wales - Qtr'!L19</f>
        <v>2772.77</v>
      </c>
      <c r="M19" s="28">
        <f>'England - Qtr'!M19+'Northern Ireland - Qtr'!M19+'Scotland - Qtr'!M19+'Wales - Qtr'!M19</f>
        <v>1954.77</v>
      </c>
      <c r="N19" s="28">
        <f>'England - Qtr'!N19+'Northern Ireland - Qtr'!N19+'Scotland - Qtr'!N19+'Wales - Qtr'!N19</f>
        <v>1954.77</v>
      </c>
      <c r="O19" s="28">
        <f>'England - Qtr'!O19+'Northern Ireland - Qtr'!O19+'Scotland - Qtr'!O19+'Wales - Qtr'!O19</f>
        <v>2042.6</v>
      </c>
      <c r="P19" s="28">
        <f>'England - Qtr'!P19+'Northern Ireland - Qtr'!P19+'Scotland - Qtr'!P19+'Wales - Qtr'!P19</f>
        <v>2169.42</v>
      </c>
      <c r="Q19" s="28">
        <f>'England - Qtr'!Q19+'Northern Ireland - Qtr'!Q19+'Scotland - Qtr'!Q19+'Wales - Qtr'!Q19</f>
        <v>2254.89</v>
      </c>
      <c r="R19" s="28">
        <f>'England - Qtr'!R19+'Northern Ireland - Qtr'!R19+'Scotland - Qtr'!R19+'Wales - Qtr'!R19</f>
        <v>2258.0299999999997</v>
      </c>
      <c r="S19" s="28">
        <f>'England - Qtr'!S19+'Northern Ireland - Qtr'!S19+'Scotland - Qtr'!S19+'Wales - Qtr'!S19</f>
        <v>2294.06</v>
      </c>
      <c r="T19" s="28">
        <f>'England - Qtr'!T19+'Northern Ireland - Qtr'!T19+'Scotland - Qtr'!T19+'Wales - Qtr'!T19</f>
        <v>2295.3999999999996</v>
      </c>
      <c r="U19" s="28">
        <f>'England - Qtr'!U19+'Northern Ireland - Qtr'!U19+'Scotland - Qtr'!U19+'Wales - Qtr'!U19</f>
        <v>2960.52</v>
      </c>
      <c r="V19" s="28">
        <f>'England - Qtr'!V19+'Northern Ireland - Qtr'!V19+'Scotland - Qtr'!V19+'Wales - Qtr'!V19</f>
        <v>2604.0699999999997</v>
      </c>
      <c r="W19" s="28">
        <f>'England - Qtr'!W19+'Northern Ireland - Qtr'!W19+'Scotland - Qtr'!W19+'Wales - Qtr'!W19</f>
        <v>2769.05</v>
      </c>
      <c r="X19" s="28">
        <f>'England - Qtr'!X19+'Northern Ireland - Qtr'!X19+'Scotland - Qtr'!X19+'Wales - Qtr'!X19</f>
        <v>2769.9400000000005</v>
      </c>
      <c r="Y19" s="28">
        <f>'England - Qtr'!Y19+'Northern Ireland - Qtr'!Y19+'Scotland - Qtr'!Y19+'Wales - Qtr'!Y19</f>
        <v>2779.4700000000007</v>
      </c>
      <c r="Z19" s="28">
        <f>'England - Qtr'!Z19+'Northern Ireland - Qtr'!Z19+'Scotland - Qtr'!Z19+'Wales - Qtr'!Z19</f>
        <v>2833.5500000000006</v>
      </c>
      <c r="AA19" s="28">
        <f>'England - Qtr'!AA19+'Northern Ireland - Qtr'!AA19+'Scotland - Qtr'!AA19+'Wales - Qtr'!AA19</f>
        <v>2967.84</v>
      </c>
      <c r="AB19" s="28">
        <f>'England - Qtr'!AB19+'Northern Ireland - Qtr'!AB19+'Scotland - Qtr'!AB19+'Wales - Qtr'!AB19</f>
        <v>3020.1900000000005</v>
      </c>
      <c r="AC19" s="28">
        <f>'England - Qtr'!AC19+'Northern Ireland - Qtr'!AC19+'Scotland - Qtr'!AC19+'Wales - Qtr'!AC19</f>
        <v>3020.1900000000005</v>
      </c>
      <c r="AD19" s="28">
        <f>'England - Qtr'!AD19+'Northern Ireland - Qtr'!AD19+'Scotland - Qtr'!AD19+'Wales - Qtr'!AD19</f>
        <v>3020.1900000000005</v>
      </c>
      <c r="AE19" s="28">
        <f>'England - Qtr'!AE19+'Northern Ireland - Qtr'!AE19+'Scotland - Qtr'!AE19+'Wales - Qtr'!AE19</f>
        <v>3289.27</v>
      </c>
      <c r="AF19" s="28">
        <f>'England - Qtr'!AF19+'Northern Ireland - Qtr'!AF19+'Scotland - Qtr'!AF19+'Wales - Qtr'!AF19</f>
        <v>3731.27</v>
      </c>
      <c r="AG19" s="28">
        <f>'England - Qtr'!AG19+'Northern Ireland - Qtr'!AG19+'Scotland - Qtr'!AG19+'Wales - Qtr'!AG19</f>
        <v>4463.2699999999995</v>
      </c>
      <c r="AH19" s="28">
        <f>'England - Qtr'!AH19+'Northern Ireland - Qtr'!AH19+'Scotland - Qtr'!AH19+'Wales - Qtr'!AH19</f>
        <v>4463.2699999999995</v>
      </c>
      <c r="AI19" s="28">
        <f>'England - Qtr'!AI19+'Northern Ireland - Qtr'!AI19+'Scotland - Qtr'!AI19+'Wales - Qtr'!AI19</f>
        <v>4519.26</v>
      </c>
      <c r="AJ19" s="28">
        <f>'England - Qtr'!AJ19+'Northern Ireland - Qtr'!AJ19+'Scotland - Qtr'!AJ19+'Wales - Qtr'!AJ19</f>
        <v>4519.26</v>
      </c>
      <c r="AK19" s="28">
        <f>'England - Qtr'!AK19+'Northern Ireland - Qtr'!AK19+'Scotland - Qtr'!AK19+'Wales - Qtr'!AK19</f>
        <v>4519.26</v>
      </c>
      <c r="AL19" s="28">
        <f>'England - Qtr'!AL19+'Northern Ireland - Qtr'!AL19+'Scotland - Qtr'!AL19+'Wales - Qtr'!AL19</f>
        <v>4543.26</v>
      </c>
      <c r="AM19" s="28">
        <f>'England - Qtr'!AM19+'Northern Ireland - Qtr'!AM19+'Scotland - Qtr'!AM19+'Wales - Qtr'!AM19</f>
        <v>4552.05</v>
      </c>
      <c r="AN19" s="28">
        <f>'England - Qtr'!AN19+'Northern Ireland - Qtr'!AN19+'Scotland - Qtr'!AN19+'Wales - Qtr'!AN19</f>
        <v>4552.05</v>
      </c>
      <c r="AO19" s="28">
        <f>'England - Qtr'!AO19+'Northern Ireland - Qtr'!AO19+'Scotland - Qtr'!AO19+'Wales - Qtr'!AO19</f>
        <v>4552.05</v>
      </c>
      <c r="AP19" s="28">
        <f>'England - Qtr'!AP19+'Northern Ireland - Qtr'!AP19+'Scotland - Qtr'!AP19+'Wales - Qtr'!AP19</f>
        <v>4552.5300000000007</v>
      </c>
      <c r="AQ19" s="28">
        <f>'England - Qtr'!AQ19+'Northern Ireland - Qtr'!AQ19+'Scotland - Qtr'!AQ19+'Wales - Qtr'!AQ19</f>
        <v>4555.29</v>
      </c>
      <c r="AR19" s="28">
        <f>'England - Qtr'!AR19+'Northern Ireland - Qtr'!AR19+'Scotland - Qtr'!AR19+'Wales - Qtr'!AR19</f>
        <v>4555.8600000000006</v>
      </c>
      <c r="AS19" s="28">
        <f>'England - Qtr'!AS19+'Northern Ireland - Qtr'!AS19+'Scotland - Qtr'!AS19+'Wales - Qtr'!AS19</f>
        <v>4555.8600000000006</v>
      </c>
      <c r="AT19" s="28"/>
      <c r="AU19" s="27">
        <f>B19-Quarter!E19</f>
        <v>-0.1099999999999568</v>
      </c>
      <c r="AV19" s="27">
        <f>C19-Quarter!F19</f>
        <v>-0.48000000000001819</v>
      </c>
      <c r="AW19" s="27">
        <f>D19-Quarter!G19</f>
        <v>0.17999999999994998</v>
      </c>
      <c r="AX19" s="27">
        <f>E19-Quarter!H19</f>
        <v>-0.43000000000000682</v>
      </c>
      <c r="AY19" s="27">
        <f>F19-Quarter!I19</f>
        <v>-0.49000000000000909</v>
      </c>
      <c r="AZ19" s="27">
        <f>G19-Quarter!J19</f>
        <v>0.48000000000024556</v>
      </c>
      <c r="BA19" s="27">
        <f>H19-Quarter!K19</f>
        <v>-0.41999999999984539</v>
      </c>
      <c r="BB19" s="27">
        <f>I19-Quarter!L19</f>
        <v>-0.26999999999975444</v>
      </c>
      <c r="BC19" s="27">
        <f>J19-Quarter!M19</f>
        <v>-8.9999999999918145E-2</v>
      </c>
      <c r="BD19" s="27">
        <f>K19-Quarter!N19</f>
        <v>-3.0000000000200089E-2</v>
      </c>
      <c r="BE19" s="27">
        <f>L19-Quarter!O19</f>
        <v>-0.23000000000001819</v>
      </c>
      <c r="BF19" s="27">
        <f>M19-Quarter!P19</f>
        <v>-0.23000000000001819</v>
      </c>
      <c r="BG19" s="27">
        <f>N19-Quarter!Q19</f>
        <v>-0.23000000000001819</v>
      </c>
      <c r="BH19" s="27">
        <f>O19-Quarter!R19</f>
        <v>-0.40000000000009095</v>
      </c>
      <c r="BI19" s="27">
        <f>P19-Quarter!S19</f>
        <v>0.42000000000007276</v>
      </c>
      <c r="BJ19" s="27">
        <f>Q19-Quarter!T19</f>
        <v>-0.11000000000012733</v>
      </c>
      <c r="BK19" s="27">
        <f>R19-Quarter!U19</f>
        <v>2.9999999999745341E-2</v>
      </c>
      <c r="BL19" s="27">
        <f>S19-Quarter!V19</f>
        <v>0</v>
      </c>
      <c r="BM19" s="27">
        <f>T19-Quarter!W19</f>
        <v>0</v>
      </c>
      <c r="BN19" s="27">
        <f>U19-Quarter!X19</f>
        <v>0</v>
      </c>
      <c r="BO19" s="27">
        <f>V19-Quarter!Y19</f>
        <v>0</v>
      </c>
      <c r="BP19" s="27">
        <f>W19-Quarter!Z19</f>
        <v>0</v>
      </c>
      <c r="BQ19" s="27">
        <f>X19-Quarter!AA19</f>
        <v>0</v>
      </c>
      <c r="BR19" s="27">
        <f>Y19-Quarter!AB19</f>
        <v>0</v>
      </c>
      <c r="BS19" s="27">
        <f>Z19-Quarter!AC19</f>
        <v>0</v>
      </c>
      <c r="BT19" s="27">
        <f>AA19-Quarter!AD19</f>
        <v>0</v>
      </c>
      <c r="BU19" s="27">
        <f>AB19-Quarter!AE19</f>
        <v>0</v>
      </c>
      <c r="BV19" s="27">
        <f>AC19-Quarter!AF19</f>
        <v>0</v>
      </c>
      <c r="BW19" s="27">
        <f>AD19-Quarter!AG19</f>
        <v>0</v>
      </c>
      <c r="BX19" s="27">
        <f>AE19-Quarter!AH19</f>
        <v>0</v>
      </c>
      <c r="BY19" s="27">
        <f>AF19-Quarter!AI19</f>
        <v>0</v>
      </c>
      <c r="BZ19" s="27">
        <f>AG19-Quarter!AJ19</f>
        <v>0</v>
      </c>
      <c r="CA19" s="27">
        <f>AH19-Quarter!AK19</f>
        <v>0</v>
      </c>
      <c r="CB19" s="27">
        <f>AI19-Quarter!AL19</f>
        <v>0</v>
      </c>
      <c r="CC19" s="27">
        <f>AJ19-Quarter!AM19</f>
        <v>0</v>
      </c>
      <c r="CD19" s="27">
        <f>AK19-Quarter!AN19</f>
        <v>0</v>
      </c>
      <c r="CE19" s="27">
        <f>AL19-Quarter!AO19</f>
        <v>0</v>
      </c>
      <c r="CF19" s="27">
        <f>AM19-Quarter!AP19</f>
        <v>0</v>
      </c>
      <c r="CG19" s="27">
        <f>AN19-Quarter!AQ19</f>
        <v>0</v>
      </c>
      <c r="CH19" s="27">
        <f>AO19-Quarter!AR19</f>
        <v>0</v>
      </c>
      <c r="CI19" s="27">
        <f>AP19-Quarter!AS19</f>
        <v>0</v>
      </c>
      <c r="CJ19" s="38">
        <f>AQ19-Quarter!AT19</f>
        <v>0</v>
      </c>
      <c r="CK19" s="38">
        <f>AR19-Quarter!AU19</f>
        <v>0</v>
      </c>
      <c r="CL19" s="38">
        <f>AS19-Quarter!AV19</f>
        <v>0</v>
      </c>
    </row>
    <row r="20" spans="1:90" ht="13" x14ac:dyDescent="0.3">
      <c r="A20" s="6" t="s">
        <v>0</v>
      </c>
      <c r="B20" s="28">
        <f>'England - Qtr'!B20+'Northern Ireland - Qtr'!B20+'Scotland - Qtr'!B20+'Wales - Qtr'!B20</f>
        <v>9256.27</v>
      </c>
      <c r="C20" s="28">
        <f>'England - Qtr'!C20+'Northern Ireland - Qtr'!C20+'Scotland - Qtr'!C20+'Wales - Qtr'!C20</f>
        <v>9553.65</v>
      </c>
      <c r="D20" s="28">
        <f>'England - Qtr'!D20+'Northern Ireland - Qtr'!D20+'Scotland - Qtr'!D20+'Wales - Qtr'!D20</f>
        <v>9948.119999999999</v>
      </c>
      <c r="E20" s="28">
        <f>'England - Qtr'!E20+'Northern Ireland - Qtr'!E20+'Scotland - Qtr'!E20+'Wales - Qtr'!E20</f>
        <v>10513.25</v>
      </c>
      <c r="F20" s="28">
        <f>'England - Qtr'!F20+'Northern Ireland - Qtr'!F20+'Scotland - Qtr'!F20+'Wales - Qtr'!F20</f>
        <v>12381.66</v>
      </c>
      <c r="G20" s="28">
        <f>'England - Qtr'!G20+'Northern Ireland - Qtr'!G20+'Scotland - Qtr'!G20+'Wales - Qtr'!G20</f>
        <v>13377.170000000002</v>
      </c>
      <c r="H20" s="28">
        <f>'England - Qtr'!H20+'Northern Ireland - Qtr'!H20+'Scotland - Qtr'!H20+'Wales - Qtr'!H20</f>
        <v>14164.89</v>
      </c>
      <c r="I20" s="28">
        <f>'England - Qtr'!I20+'Northern Ireland - Qtr'!I20+'Scotland - Qtr'!I20+'Wales - Qtr'!I20</f>
        <v>14915.74</v>
      </c>
      <c r="J20" s="28">
        <f>'England - Qtr'!J20+'Northern Ireland - Qtr'!J20+'Scotland - Qtr'!J20+'Wales - Qtr'!J20</f>
        <v>15648.769999999999</v>
      </c>
      <c r="K20" s="28">
        <f>'England - Qtr'!K20+'Northern Ireland - Qtr'!K20+'Scotland - Qtr'!K20+'Wales - Qtr'!K20</f>
        <v>18252.310000000001</v>
      </c>
      <c r="L20" s="28">
        <f>'England - Qtr'!L20+'Northern Ireland - Qtr'!L20+'Scotland - Qtr'!L20+'Wales - Qtr'!L20</f>
        <v>19668.120000000003</v>
      </c>
      <c r="M20" s="28">
        <f>'England - Qtr'!M20+'Northern Ireland - Qtr'!M20+'Scotland - Qtr'!M20+'Wales - Qtr'!M20</f>
        <v>19470.780000000002</v>
      </c>
      <c r="N20" s="28">
        <f>'England - Qtr'!N20+'Northern Ireland - Qtr'!N20+'Scotland - Qtr'!N20+'Wales - Qtr'!N20</f>
        <v>19960.849999999999</v>
      </c>
      <c r="O20" s="28">
        <f>'England - Qtr'!O20+'Northern Ireland - Qtr'!O20+'Scotland - Qtr'!O20+'Wales - Qtr'!O20</f>
        <v>22347.37</v>
      </c>
      <c r="P20" s="28">
        <f>'England - Qtr'!P20+'Northern Ireland - Qtr'!P20+'Scotland - Qtr'!P20+'Wales - Qtr'!P20</f>
        <v>23336.22</v>
      </c>
      <c r="Q20" s="28">
        <f>'England - Qtr'!Q20+'Northern Ireland - Qtr'!Q20+'Scotland - Qtr'!Q20+'Wales - Qtr'!Q20</f>
        <v>24239.73</v>
      </c>
      <c r="R20" s="28">
        <f>'England - Qtr'!R20+'Northern Ireland - Qtr'!R20+'Scotland - Qtr'!R20+'Wales - Qtr'!R20</f>
        <v>24919.67</v>
      </c>
      <c r="S20" s="28">
        <f>'England - Qtr'!S20+'Northern Ireland - Qtr'!S20+'Scotland - Qtr'!S20+'Wales - Qtr'!S20</f>
        <v>27884.109999999997</v>
      </c>
      <c r="T20" s="28">
        <f>'England - Qtr'!T20+'Northern Ireland - Qtr'!T20+'Scotland - Qtr'!T20+'Wales - Qtr'!T20</f>
        <v>28603.759999999995</v>
      </c>
      <c r="U20" s="28">
        <f>'England - Qtr'!U20+'Northern Ireland - Qtr'!U20+'Scotland - Qtr'!U20+'Wales - Qtr'!U20</f>
        <v>30058.38</v>
      </c>
      <c r="V20" s="28">
        <f>'England - Qtr'!V20+'Northern Ireland - Qtr'!V20+'Scotland - Qtr'!V20+'Wales - Qtr'!V20</f>
        <v>30965.770000000004</v>
      </c>
      <c r="W20" s="28">
        <f>'England - Qtr'!W20+'Northern Ireland - Qtr'!W20+'Scotland - Qtr'!W20+'Wales - Qtr'!W20</f>
        <v>32751.520000000004</v>
      </c>
      <c r="X20" s="28">
        <f>'England - Qtr'!X20+'Northern Ireland - Qtr'!X20+'Scotland - Qtr'!X20+'Wales - Qtr'!X20</f>
        <v>33401.300000000003</v>
      </c>
      <c r="Y20" s="28">
        <f>'England - Qtr'!Y20+'Northern Ireland - Qtr'!Y20+'Scotland - Qtr'!Y20+'Wales - Qtr'!Y20</f>
        <v>34434.140000000007</v>
      </c>
      <c r="Z20" s="28">
        <f>'England - Qtr'!Z20+'Northern Ireland - Qtr'!Z20+'Scotland - Qtr'!Z20+'Wales - Qtr'!Z20</f>
        <v>35650.75</v>
      </c>
      <c r="AA20" s="28">
        <f>'England - Qtr'!AA20+'Northern Ireland - Qtr'!AA20+'Scotland - Qtr'!AA20+'Wales - Qtr'!AA20</f>
        <v>37446.880000000005</v>
      </c>
      <c r="AB20" s="28">
        <f>'England - Qtr'!AB20+'Northern Ireland - Qtr'!AB20+'Scotland - Qtr'!AB20+'Wales - Qtr'!AB20</f>
        <v>38228.910000000003</v>
      </c>
      <c r="AC20" s="28">
        <f>'England - Qtr'!AC20+'Northern Ireland - Qtr'!AC20+'Scotland - Qtr'!AC20+'Wales - Qtr'!AC20</f>
        <v>39150.750000000007</v>
      </c>
      <c r="AD20" s="28">
        <f>'England - Qtr'!AD20+'Northern Ireland - Qtr'!AD20+'Scotland - Qtr'!AD20+'Wales - Qtr'!AD20</f>
        <v>40292.550000000003</v>
      </c>
      <c r="AE20" s="28">
        <f>'England - Qtr'!AE20+'Northern Ireland - Qtr'!AE20+'Scotland - Qtr'!AE20+'Wales - Qtr'!AE20</f>
        <v>41976.75</v>
      </c>
      <c r="AF20" s="28">
        <f>'England - Qtr'!AF20+'Northern Ireland - Qtr'!AF20+'Scotland - Qtr'!AF20+'Wales - Qtr'!AF20</f>
        <v>42687.990000000005</v>
      </c>
      <c r="AG20" s="28">
        <f>'England - Qtr'!AG20+'Northern Ireland - Qtr'!AG20+'Scotland - Qtr'!AG20+'Wales - Qtr'!AG20</f>
        <v>43804.65</v>
      </c>
      <c r="AH20" s="28">
        <f>'England - Qtr'!AH20+'Northern Ireland - Qtr'!AH20+'Scotland - Qtr'!AH20+'Wales - Qtr'!AH20</f>
        <v>44128.259999999995</v>
      </c>
      <c r="AI20" s="28">
        <f>'England - Qtr'!AI20+'Northern Ireland - Qtr'!AI20+'Scotland - Qtr'!AI20+'Wales - Qtr'!AI20</f>
        <v>44783.23</v>
      </c>
      <c r="AJ20" s="28">
        <f>'England - Qtr'!AJ20+'Northern Ireland - Qtr'!AJ20+'Scotland - Qtr'!AJ20+'Wales - Qtr'!AJ20</f>
        <v>45683.49</v>
      </c>
      <c r="AK20" s="28">
        <f>'England - Qtr'!AK20+'Northern Ireland - Qtr'!AK20+'Scotland - Qtr'!AK20+'Wales - Qtr'!AK20</f>
        <v>46352.13</v>
      </c>
      <c r="AL20" s="28">
        <f>'England - Qtr'!AL20+'Northern Ireland - Qtr'!AL20+'Scotland - Qtr'!AL20+'Wales - Qtr'!AL20</f>
        <v>46831.920000000006</v>
      </c>
      <c r="AM20" s="28">
        <f>'England - Qtr'!AM20+'Northern Ireland - Qtr'!AM20+'Scotland - Qtr'!AM20+'Wales - Qtr'!AM20</f>
        <v>47159.850000000006</v>
      </c>
      <c r="AN20" s="28">
        <f>'England - Qtr'!AN20+'Northern Ireland - Qtr'!AN20+'Scotland - Qtr'!AN20+'Wales - Qtr'!AN20</f>
        <v>47458.92</v>
      </c>
      <c r="AO20" s="28">
        <f>'England - Qtr'!AO20+'Northern Ireland - Qtr'!AO20+'Scotland - Qtr'!AO20+'Wales - Qtr'!AO20</f>
        <v>47599.89</v>
      </c>
      <c r="AP20" s="28">
        <f>'England - Qtr'!AP20+'Northern Ireland - Qtr'!AP20+'Scotland - Qtr'!AP20+'Wales - Qtr'!AP20</f>
        <v>47813.440000000002</v>
      </c>
      <c r="AQ20" s="28">
        <f>'England - Qtr'!AQ20+'Northern Ireland - Qtr'!AQ20+'Scotland - Qtr'!AQ20+'Wales - Qtr'!AQ20</f>
        <v>47998.009999999995</v>
      </c>
      <c r="AR20" s="28">
        <f>'England - Qtr'!AR20+'Northern Ireland - Qtr'!AR20+'Scotland - Qtr'!AR20+'Wales - Qtr'!AR20</f>
        <v>48423.749999999993</v>
      </c>
      <c r="AS20" s="28">
        <f>'England - Qtr'!AS20+'Northern Ireland - Qtr'!AS20+'Scotland - Qtr'!AS20+'Wales - Qtr'!AS20</f>
        <v>49032.700000000004</v>
      </c>
      <c r="AT20" s="28"/>
      <c r="AU20" s="27">
        <f>B20-Quarter!E20</f>
        <v>0.27000000000043656</v>
      </c>
      <c r="AV20" s="27">
        <f>C20-Quarter!F20</f>
        <v>-0.3500000000003638</v>
      </c>
      <c r="AW20" s="27">
        <f>D20-Quarter!G20</f>
        <v>-0.88000000000101863</v>
      </c>
      <c r="AX20" s="27">
        <f>E20-Quarter!H20</f>
        <v>-0.75</v>
      </c>
      <c r="AY20" s="27">
        <f>F20-Quarter!I20</f>
        <v>-0.34000000000014552</v>
      </c>
      <c r="AZ20" s="27">
        <f>G20-Quarter!J20</f>
        <v>-0.82999999999810825</v>
      </c>
      <c r="BA20" s="27">
        <f>H20-Quarter!K20</f>
        <v>-0.11000000000058208</v>
      </c>
      <c r="BB20" s="27">
        <f>I20-Quarter!L20</f>
        <v>-1.2600000000002183</v>
      </c>
      <c r="BC20" s="27">
        <f>J20-Quarter!M20</f>
        <v>-2.2300000000013824</v>
      </c>
      <c r="BD20" s="27">
        <f>K20-Quarter!N20</f>
        <v>-0.68999999999869033</v>
      </c>
      <c r="BE20" s="27">
        <f>L20-Quarter!O20</f>
        <v>1.1200000000026193</v>
      </c>
      <c r="BF20" s="27">
        <f>M20-Quarter!P20</f>
        <v>0.78000000000247383</v>
      </c>
      <c r="BG20" s="27">
        <f>N20-Quarter!Q20</f>
        <v>-0.15000000000145519</v>
      </c>
      <c r="BH20" s="27">
        <f>O20-Quarter!R20</f>
        <v>-0.63000000000101863</v>
      </c>
      <c r="BI20" s="27">
        <f>P20-Quarter!S20</f>
        <v>-0.77999999999883585</v>
      </c>
      <c r="BJ20" s="27">
        <f>Q20-Quarter!T20</f>
        <v>-2.2700000000004366</v>
      </c>
      <c r="BK20" s="27">
        <f>R20-Quarter!U20</f>
        <v>-1.3300000000017462</v>
      </c>
      <c r="BL20" s="27">
        <f>S20-Quarter!V20</f>
        <v>-1.0000000002037268E-2</v>
      </c>
      <c r="BM20" s="27">
        <f>T20-Quarter!W20</f>
        <v>0</v>
      </c>
      <c r="BN20" s="27">
        <f>U20-Quarter!X20</f>
        <v>-9.9999999983992893E-3</v>
      </c>
      <c r="BO20" s="27">
        <f>V20-Quarter!Y20</f>
        <v>0</v>
      </c>
      <c r="BP20" s="27">
        <f>W20-Quarter!Z20</f>
        <v>-9.9999999947613105E-3</v>
      </c>
      <c r="BQ20" s="27">
        <f>X20-Quarter!AA20</f>
        <v>-1.0000000002037268E-2</v>
      </c>
      <c r="BR20" s="27">
        <f>Y20-Quarter!AB20</f>
        <v>1.0000000002037268E-2</v>
      </c>
      <c r="BS20" s="27">
        <f>Z20-Quarter!AC20</f>
        <v>9.9999999947613105E-3</v>
      </c>
      <c r="BT20" s="27">
        <f>AA20-Quarter!AD20</f>
        <v>-2.9999999998835847E-2</v>
      </c>
      <c r="BU20" s="27">
        <f>AB20-Quarter!AE20</f>
        <v>-1.0000000002037268E-2</v>
      </c>
      <c r="BV20" s="27">
        <f>AC20-Quarter!AF20</f>
        <v>-9.9999999947613105E-3</v>
      </c>
      <c r="BW20" s="27">
        <f>AD20-Quarter!AG20</f>
        <v>-9.9999999947613105E-3</v>
      </c>
      <c r="BX20" s="27">
        <f>AE20-Quarter!AH20</f>
        <v>0</v>
      </c>
      <c r="BY20" s="27">
        <f>AF20-Quarter!AI20</f>
        <v>0</v>
      </c>
      <c r="BZ20" s="27">
        <f>AG20-Quarter!AJ20</f>
        <v>0</v>
      </c>
      <c r="CA20" s="27">
        <f>AH20-Quarter!AK20</f>
        <v>0</v>
      </c>
      <c r="CB20" s="27">
        <f>AI20-Quarter!AL20</f>
        <v>0</v>
      </c>
      <c r="CC20" s="27">
        <f>AJ20-Quarter!AM20</f>
        <v>0</v>
      </c>
      <c r="CD20" s="27">
        <f>AK20-Quarter!AN20</f>
        <v>0</v>
      </c>
      <c r="CE20" s="27">
        <f>AL20-Quarter!AO20</f>
        <v>0</v>
      </c>
      <c r="CF20" s="27">
        <f>AM20-Quarter!AP20</f>
        <v>0</v>
      </c>
      <c r="CG20" s="27">
        <f>AN20-Quarter!AQ20</f>
        <v>0</v>
      </c>
      <c r="CH20" s="27">
        <f>AO20-Quarter!AR20</f>
        <v>0</v>
      </c>
      <c r="CI20" s="27">
        <f>AP20-Quarter!AS20</f>
        <v>0</v>
      </c>
      <c r="CJ20" s="38">
        <f>AQ20-Quarter!AT20</f>
        <v>0</v>
      </c>
      <c r="CK20" s="38">
        <f>AR20-Quarter!AU20</f>
        <v>0</v>
      </c>
      <c r="CL20" s="38">
        <f>AS20-Quarter!AV20</f>
        <v>0</v>
      </c>
    </row>
    <row r="21" spans="1:90" x14ac:dyDescent="0.25">
      <c r="A21" s="24"/>
      <c r="B21" s="24"/>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38"/>
    </row>
    <row r="22" spans="1:90" ht="13" x14ac:dyDescent="0.3">
      <c r="A22" s="25" t="s">
        <v>34</v>
      </c>
      <c r="B22" s="25"/>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38"/>
    </row>
    <row r="23" spans="1:90" x14ac:dyDescent="0.25">
      <c r="A23" s="5" t="s">
        <v>4</v>
      </c>
      <c r="B23" s="26"/>
      <c r="C23" s="28">
        <f>'England - Qtr'!C23+'Northern Ireland - Qtr'!C23+'Scotland - Qtr'!C23+'Wales - Qtr'!C23</f>
        <v>2396.5700000000002</v>
      </c>
      <c r="D23" s="28">
        <f>'England - Qtr'!D23+'Northern Ireland - Qtr'!D23+'Scotland - Qtr'!D23+'Wales - Qtr'!D23</f>
        <v>2492.2399999999998</v>
      </c>
      <c r="E23" s="28">
        <f>'England - Qtr'!E23+'Northern Ireland - Qtr'!E23+'Scotland - Qtr'!E23+'Wales - Qtr'!E23</f>
        <v>1914.7599999999998</v>
      </c>
      <c r="F23" s="28">
        <f>'England - Qtr'!F23+'Northern Ireland - Qtr'!F23+'Scotland - Qtr'!F23+'Wales - Qtr'!F23</f>
        <v>4010.3800000000006</v>
      </c>
      <c r="G23" s="28">
        <f>'England - Qtr'!G23+'Northern Ireland - Qtr'!G23+'Scotland - Qtr'!G23+'Wales - Qtr'!G23</f>
        <v>3565.24</v>
      </c>
      <c r="H23" s="28">
        <f>'England - Qtr'!H23+'Northern Ireland - Qtr'!H23+'Scotland - Qtr'!H23+'Wales - Qtr'!H23</f>
        <v>2241.98</v>
      </c>
      <c r="I23" s="28">
        <f>'England - Qtr'!I23+'Northern Ireland - Qtr'!I23+'Scotland - Qtr'!I23+'Wales - Qtr'!I23</f>
        <v>2647.5</v>
      </c>
      <c r="J23" s="28">
        <f>'England - Qtr'!J23+'Northern Ireland - Qtr'!J23+'Scotland - Qtr'!J23+'Wales - Qtr'!J23</f>
        <v>3789.25</v>
      </c>
      <c r="K23" s="28">
        <f>'England - Qtr'!K23+'Northern Ireland - Qtr'!K23+'Scotland - Qtr'!K23+'Wales - Qtr'!K23</f>
        <v>3974.46</v>
      </c>
      <c r="L23" s="28">
        <f>'England - Qtr'!L23+'Northern Ireland - Qtr'!L23+'Scotland - Qtr'!L23+'Wales - Qtr'!L23</f>
        <v>3873.5699999999997</v>
      </c>
      <c r="M23" s="28">
        <f>'England - Qtr'!M23+'Northern Ireland - Qtr'!M23+'Scotland - Qtr'!M23+'Wales - Qtr'!M23</f>
        <v>2768.53</v>
      </c>
      <c r="N23" s="28">
        <f>'England - Qtr'!N23+'Northern Ireland - Qtr'!N23+'Scotland - Qtr'!N23+'Wales - Qtr'!N23</f>
        <v>6308.82</v>
      </c>
      <c r="O23" s="28">
        <f>'England - Qtr'!O23+'Northern Ireland - Qtr'!O23+'Scotland - Qtr'!O23+'Wales - Qtr'!O23</f>
        <v>6666.15</v>
      </c>
      <c r="P23" s="28">
        <f>'England - Qtr'!P23+'Northern Ireland - Qtr'!P23+'Scotland - Qtr'!P23+'Wales - Qtr'!P23</f>
        <v>3036.41</v>
      </c>
      <c r="Q23" s="28">
        <f>'England - Qtr'!Q23+'Northern Ireland - Qtr'!Q23+'Scotland - Qtr'!Q23+'Wales - Qtr'!Q23</f>
        <v>2884.03</v>
      </c>
      <c r="R23" s="28">
        <f>'England - Qtr'!R23+'Northern Ireland - Qtr'!R23+'Scotland - Qtr'!R23+'Wales - Qtr'!R23</f>
        <v>5968.05</v>
      </c>
      <c r="S23" s="28">
        <f>'England - Qtr'!S23+'Northern Ireland - Qtr'!S23+'Scotland - Qtr'!S23+'Wales - Qtr'!S23</f>
        <v>7160.8600000000006</v>
      </c>
      <c r="T23" s="28">
        <f>'England - Qtr'!T23+'Northern Ireland - Qtr'!T23+'Scotland - Qtr'!T23+'Wales - Qtr'!T23</f>
        <v>4757.43</v>
      </c>
      <c r="U23" s="28">
        <f>'England - Qtr'!U23+'Northern Ireland - Qtr'!U23+'Scotland - Qtr'!U23+'Wales - Qtr'!U23</f>
        <v>3809.02</v>
      </c>
      <c r="V23" s="28">
        <f>'England - Qtr'!V23+'Northern Ireland - Qtr'!V23+'Scotland - Qtr'!V23+'Wales - Qtr'!V23</f>
        <v>7124.6600000000008</v>
      </c>
      <c r="W23" s="28">
        <f>'England - Qtr'!W23+'Northern Ireland - Qtr'!W23+'Scotland - Qtr'!W23+'Wales - Qtr'!W23</f>
        <v>6324.27</v>
      </c>
      <c r="X23" s="28">
        <f>'England - Qtr'!X23+'Northern Ireland - Qtr'!X23+'Scotland - Qtr'!X23+'Wales - Qtr'!X23</f>
        <v>3957.09</v>
      </c>
      <c r="Y23" s="28">
        <f>'England - Qtr'!Y23+'Northern Ireland - Qtr'!Y23+'Scotland - Qtr'!Y23+'Wales - Qtr'!Y23</f>
        <v>4599.3100000000004</v>
      </c>
      <c r="Z23" s="28">
        <f>'England - Qtr'!Z23+'Northern Ireland - Qtr'!Z23+'Scotland - Qtr'!Z23+'Wales - Qtr'!Z23</f>
        <v>5873.01</v>
      </c>
      <c r="AA23" s="28">
        <f>'England - Qtr'!AA23+'Northern Ireland - Qtr'!AA23+'Scotland - Qtr'!AA23+'Wales - Qtr'!AA23</f>
        <v>7745.42</v>
      </c>
      <c r="AB23" s="28">
        <f>'England - Qtr'!AB23+'Northern Ireland - Qtr'!AB23+'Scotland - Qtr'!AB23+'Wales - Qtr'!AB23</f>
        <v>6186.06</v>
      </c>
      <c r="AC23" s="28">
        <f>'England - Qtr'!AC23+'Northern Ireland - Qtr'!AC23+'Scotland - Qtr'!AC23+'Wales - Qtr'!AC23</f>
        <v>5629.92</v>
      </c>
      <c r="AD23" s="28">
        <f>'England - Qtr'!AD23+'Northern Ireland - Qtr'!AD23+'Scotland - Qtr'!AD23+'Wales - Qtr'!AD23</f>
        <v>9163.8299999999981</v>
      </c>
      <c r="AE23" s="28">
        <f>'England - Qtr'!AE23+'Northern Ireland - Qtr'!AE23+'Scotland - Qtr'!AE23+'Wales - Qtr'!AE23</f>
        <v>9561.36</v>
      </c>
      <c r="AF23" s="28">
        <f>'England - Qtr'!AF23+'Northern Ireland - Qtr'!AF23+'Scotland - Qtr'!AF23+'Wales - Qtr'!AF23</f>
        <v>5436.6299999999992</v>
      </c>
      <c r="AG23" s="28">
        <f>'England - Qtr'!AG23+'Northern Ireland - Qtr'!AG23+'Scotland - Qtr'!AG23+'Wales - Qtr'!AG23</f>
        <v>5546.96</v>
      </c>
      <c r="AH23" s="28">
        <f>'England - Qtr'!AH23+'Northern Ireland - Qtr'!AH23+'Scotland - Qtr'!AH23+'Wales - Qtr'!AH23</f>
        <v>9837.4600000000009</v>
      </c>
      <c r="AI23" s="28">
        <f>'England - Qtr'!AI23+'Northern Ireland - Qtr'!AI23+'Scotland - Qtr'!AI23+'Wales - Qtr'!AI23</f>
        <v>9829.2999999999993</v>
      </c>
      <c r="AJ23" s="28">
        <f>'England - Qtr'!AJ23+'Northern Ireland - Qtr'!AJ23+'Scotland - Qtr'!AJ23+'Wales - Qtr'!AJ23</f>
        <v>6043.82</v>
      </c>
      <c r="AK23" s="28">
        <f>'England - Qtr'!AK23+'Northern Ireland - Qtr'!AK23+'Scotland - Qtr'!AK23+'Wales - Qtr'!AK23</f>
        <v>6796.8</v>
      </c>
      <c r="AL23" s="28">
        <f>'England - Qtr'!AL23+'Northern Ireland - Qtr'!AL23+'Scotland - Qtr'!AL23+'Wales - Qtr'!AL23</f>
        <v>9150.09</v>
      </c>
      <c r="AM23" s="28">
        <f>'England - Qtr'!AM23+'Northern Ireland - Qtr'!AM23+'Scotland - Qtr'!AM23+'Wales - Qtr'!AM23</f>
        <v>12874.88</v>
      </c>
      <c r="AN23" s="28">
        <f>'England - Qtr'!AN23+'Northern Ireland - Qtr'!AN23+'Scotland - Qtr'!AN23+'Wales - Qtr'!AN23</f>
        <v>6076.36</v>
      </c>
      <c r="AO23" s="28">
        <f>'England - Qtr'!AO23+'Northern Ireland - Qtr'!AO23+'Scotland - Qtr'!AO23+'Wales - Qtr'!AO23</f>
        <v>6647.2199999999993</v>
      </c>
      <c r="AP23" s="28">
        <f>'England - Qtr'!AP23+'Northern Ireland - Qtr'!AP23+'Scotland - Qtr'!AP23+'Wales - Qtr'!AP23</f>
        <v>9089.59</v>
      </c>
      <c r="AQ23" s="28">
        <f>'England - Qtr'!AQ23+'Northern Ireland - Qtr'!AQ23+'Scotland - Qtr'!AQ23+'Wales - Qtr'!AQ23</f>
        <v>9948</v>
      </c>
      <c r="AR23" s="28">
        <f>'England - Qtr'!AR23+'Northern Ireland - Qtr'!AR23+'Scotland - Qtr'!AR23+'Wales - Qtr'!AR23</f>
        <v>5325.2400000000007</v>
      </c>
      <c r="AS23" s="28">
        <f>'England - Qtr'!AS23+'Northern Ireland - Qtr'!AS23+'Scotland - Qtr'!AS23+'Wales - Qtr'!AS23</f>
        <v>4131.99</v>
      </c>
      <c r="AT23" s="28"/>
      <c r="AU23" s="27"/>
      <c r="AV23" s="27">
        <f>C23-SUM(Quarter!F24)</f>
        <v>0</v>
      </c>
      <c r="AW23" s="27">
        <f>D23-SUM(Quarter!G24)</f>
        <v>0</v>
      </c>
      <c r="AX23" s="27">
        <f>E23-SUM(Quarter!H24)</f>
        <v>0</v>
      </c>
      <c r="AY23" s="27">
        <f>F23-SUM(Quarter!I24)</f>
        <v>0</v>
      </c>
      <c r="AZ23" s="27">
        <f>G23-SUM(Quarter!J24)</f>
        <v>9.9999999997635314E-3</v>
      </c>
      <c r="BA23" s="27">
        <f>H23-SUM(Quarter!K24)</f>
        <v>0</v>
      </c>
      <c r="BB23" s="27">
        <f>I23-SUM(Quarter!L24)</f>
        <v>0</v>
      </c>
      <c r="BC23" s="27">
        <f>J23-SUM(Quarter!M24)</f>
        <v>1.0000000000218279E-2</v>
      </c>
      <c r="BD23" s="27">
        <f>K23-SUM(Quarter!N24)</f>
        <v>0</v>
      </c>
      <c r="BE23" s="27">
        <f>L23-SUM(Quarter!O24)</f>
        <v>-1.0000000000218279E-2</v>
      </c>
      <c r="BF23" s="27">
        <f>M23-SUM(Quarter!P24)</f>
        <v>0</v>
      </c>
      <c r="BG23" s="27">
        <f>N23-SUM(Quarter!Q24)</f>
        <v>9.999999999308784E-3</v>
      </c>
      <c r="BH23" s="27">
        <f>O23-SUM(Quarter!R24)</f>
        <v>0</v>
      </c>
      <c r="BI23" s="27">
        <f>P23-SUM(Quarter!S24)</f>
        <v>0</v>
      </c>
      <c r="BJ23" s="27">
        <f>Q23-SUM(Quarter!T24)</f>
        <v>-9.9999999997635314E-3</v>
      </c>
      <c r="BK23" s="27">
        <f>R23-SUM(Quarter!U24)</f>
        <v>0</v>
      </c>
      <c r="BL23" s="27">
        <f>S23-SUM(Quarter!V24)</f>
        <v>-9.999999999308784E-3</v>
      </c>
      <c r="BM23" s="27">
        <f>T23-SUM(Quarter!W24)</f>
        <v>0</v>
      </c>
      <c r="BN23" s="27">
        <f>U23-SUM(Quarter!X24)</f>
        <v>0</v>
      </c>
      <c r="BO23" s="27">
        <f>V23-SUM(Quarter!Y24)</f>
        <v>-9.999999999308784E-3</v>
      </c>
      <c r="BP23" s="27">
        <f>W23-SUM(Quarter!Z24)</f>
        <v>0</v>
      </c>
      <c r="BQ23" s="27">
        <f>X23-SUM(Quarter!AA24)</f>
        <v>0</v>
      </c>
      <c r="BR23" s="27">
        <f>Y23-SUM(Quarter!AB24)</f>
        <v>0</v>
      </c>
      <c r="BS23" s="27">
        <f>Z23-SUM(Quarter!AC24)</f>
        <v>0</v>
      </c>
      <c r="BT23" s="27">
        <f>AA23-SUM(Quarter!AD24)</f>
        <v>0</v>
      </c>
      <c r="BU23" s="27">
        <f>AB23-SUM(Quarter!AE24)</f>
        <v>0</v>
      </c>
      <c r="BV23" s="27">
        <f>AC23-SUM(Quarter!AF24)</f>
        <v>0</v>
      </c>
      <c r="BW23" s="27">
        <f>AD23-SUM(Quarter!AG24)</f>
        <v>0</v>
      </c>
      <c r="BX23" s="27">
        <f>AE23-SUM(Quarter!AH24)</f>
        <v>0</v>
      </c>
      <c r="BY23" s="27">
        <f>AF23-SUM(Quarter!AI24)</f>
        <v>0</v>
      </c>
      <c r="BZ23" s="27">
        <f>AG23-SUM(Quarter!AJ24)</f>
        <v>0</v>
      </c>
      <c r="CA23" s="27">
        <f>AH23-SUM(Quarter!AK24)</f>
        <v>0</v>
      </c>
      <c r="CB23" s="27">
        <f>AI23-SUM(Quarter!AL24)</f>
        <v>0</v>
      </c>
      <c r="CC23" s="27">
        <f>AJ23-SUM(Quarter!AM24)</f>
        <v>0</v>
      </c>
      <c r="CD23" s="27">
        <f>AK23-SUM(Quarter!AN24)</f>
        <v>0</v>
      </c>
      <c r="CE23" s="27">
        <f>AL23-SUM(Quarter!AO24)</f>
        <v>0</v>
      </c>
      <c r="CF23" s="27">
        <f>AM23-SUM(Quarter!AP24)</f>
        <v>0</v>
      </c>
      <c r="CG23" s="27">
        <f>AN23-SUM(Quarter!AQ24)</f>
        <v>0</v>
      </c>
      <c r="CH23" s="27">
        <f>AO23-SUM(Quarter!AR24)</f>
        <v>0</v>
      </c>
      <c r="CI23" s="27">
        <f>AP23-SUM(Quarter!AS24)</f>
        <v>0</v>
      </c>
      <c r="CJ23" s="38">
        <f>AQ23-SUM(Quarter!AT24)</f>
        <v>0</v>
      </c>
      <c r="CK23" s="38">
        <f>AR23-SUM(Quarter!AU24)</f>
        <v>0</v>
      </c>
      <c r="CL23" s="38">
        <f>AS23-SUM(Quarter!AV24)</f>
        <v>0</v>
      </c>
    </row>
    <row r="24" spans="1:90" x14ac:dyDescent="0.25">
      <c r="A24" s="5" t="s">
        <v>23</v>
      </c>
      <c r="B24" s="26"/>
      <c r="C24" s="28">
        <f>'England - Qtr'!C24+'Northern Ireland - Qtr'!C24+'Scotland - Qtr'!C24+'Wales - Qtr'!C24</f>
        <v>998.07</v>
      </c>
      <c r="D24" s="28">
        <f>'England - Qtr'!D24+'Northern Ireland - Qtr'!D24+'Scotland - Qtr'!D24+'Wales - Qtr'!D24</f>
        <v>1128.6099999999999</v>
      </c>
      <c r="E24" s="28">
        <f>'England - Qtr'!E24+'Northern Ireland - Qtr'!E24+'Scotland - Qtr'!E24+'Wales - Qtr'!E24</f>
        <v>1098.46</v>
      </c>
      <c r="F24" s="28">
        <f>'England - Qtr'!F24+'Northern Ireland - Qtr'!F24+'Scotland - Qtr'!F24+'Wales - Qtr'!F24</f>
        <v>1923.9</v>
      </c>
      <c r="G24" s="28">
        <f>'England - Qtr'!G24+'Northern Ireland - Qtr'!G24+'Scotland - Qtr'!G24+'Wales - Qtr'!G24</f>
        <v>1507.03</v>
      </c>
      <c r="H24" s="28">
        <f>'England - Qtr'!H24+'Northern Ireland - Qtr'!H24+'Scotland - Qtr'!H24+'Wales - Qtr'!H24</f>
        <v>1649.94</v>
      </c>
      <c r="I24" s="28">
        <f>'England - Qtr'!I24+'Northern Ireland - Qtr'!I24+'Scotland - Qtr'!I24+'Wales - Qtr'!I24</f>
        <v>1707.45</v>
      </c>
      <c r="J24" s="28">
        <f>'England - Qtr'!J24+'Northern Ireland - Qtr'!J24+'Scotland - Qtr'!J24+'Wales - Qtr'!J24</f>
        <v>2738.7300000000005</v>
      </c>
      <c r="K24" s="28">
        <f>'England - Qtr'!K24+'Northern Ireland - Qtr'!K24+'Scotland - Qtr'!K24+'Wales - Qtr'!K24</f>
        <v>2804.6099999999997</v>
      </c>
      <c r="L24" s="28">
        <f>'England - Qtr'!L24+'Northern Ireland - Qtr'!L24+'Scotland - Qtr'!L24+'Wales - Qtr'!L24</f>
        <v>2614.9299999999998</v>
      </c>
      <c r="M24" s="28">
        <f>'England - Qtr'!M24+'Northern Ireland - Qtr'!M24+'Scotland - Qtr'!M24+'Wales - Qtr'!M24</f>
        <v>1965.3199999999997</v>
      </c>
      <c r="N24" s="28">
        <f>'England - Qtr'!N24+'Northern Ireland - Qtr'!N24+'Scotland - Qtr'!N24+'Wales - Qtr'!N24</f>
        <v>4086.9199999999996</v>
      </c>
      <c r="O24" s="28">
        <f>'England - Qtr'!O24+'Northern Ireland - Qtr'!O24+'Scotland - Qtr'!O24+'Wales - Qtr'!O24</f>
        <v>4383.82</v>
      </c>
      <c r="P24" s="28">
        <f>'England - Qtr'!P24+'Northern Ireland - Qtr'!P24+'Scotland - Qtr'!P24+'Wales - Qtr'!P24</f>
        <v>2092.0700000000002</v>
      </c>
      <c r="Q24" s="28">
        <f>'England - Qtr'!Q24+'Northern Ireland - Qtr'!Q24+'Scotland - Qtr'!Q24+'Wales - Qtr'!Q24</f>
        <v>2242.1</v>
      </c>
      <c r="R24" s="28">
        <f>'England - Qtr'!R24+'Northern Ireland - Qtr'!R24+'Scotland - Qtr'!R24+'Wales - Qtr'!R24</f>
        <v>4686.6099999999997</v>
      </c>
      <c r="S24" s="28">
        <f>'England - Qtr'!S24+'Northern Ireland - Qtr'!S24+'Scotland - Qtr'!S24+'Wales - Qtr'!S24</f>
        <v>4675.2700000000004</v>
      </c>
      <c r="T24" s="28">
        <f>'England - Qtr'!T24+'Northern Ireland - Qtr'!T24+'Scotland - Qtr'!T24+'Wales - Qtr'!T24</f>
        <v>3577.58</v>
      </c>
      <c r="U24" s="28">
        <f>'England - Qtr'!U24+'Northern Ireland - Qtr'!U24+'Scotland - Qtr'!U24+'Wales - Qtr'!U24</f>
        <v>3412.26</v>
      </c>
      <c r="V24" s="28">
        <f>'England - Qtr'!V24+'Northern Ireland - Qtr'!V24+'Scotland - Qtr'!V24+'Wales - Qtr'!V24</f>
        <v>5757.63</v>
      </c>
      <c r="W24" s="28">
        <f>'England - Qtr'!W24+'Northern Ireland - Qtr'!W24+'Scotland - Qtr'!W24+'Wales - Qtr'!W24</f>
        <v>5148.2899999999991</v>
      </c>
      <c r="X24" s="28">
        <f>'England - Qtr'!X24+'Northern Ireland - Qtr'!X24+'Scotland - Qtr'!X24+'Wales - Qtr'!X24</f>
        <v>3252.21</v>
      </c>
      <c r="Y24" s="28">
        <f>'England - Qtr'!Y24+'Northern Ireland - Qtr'!Y24+'Scotland - Qtr'!Y24+'Wales - Qtr'!Y24</f>
        <v>3581.88</v>
      </c>
      <c r="Z24" s="28">
        <f>'England - Qtr'!Z24+'Northern Ireland - Qtr'!Z24+'Scotland - Qtr'!Z24+'Wales - Qtr'!Z24</f>
        <v>4423.3599999999997</v>
      </c>
      <c r="AA24" s="28">
        <f>'England - Qtr'!AA24+'Northern Ireland - Qtr'!AA24+'Scotland - Qtr'!AA24+'Wales - Qtr'!AA24</f>
        <v>5162.04</v>
      </c>
      <c r="AB24" s="28">
        <f>'England - Qtr'!AB24+'Northern Ireland - Qtr'!AB24+'Scotland - Qtr'!AB24+'Wales - Qtr'!AB24</f>
        <v>3991.54</v>
      </c>
      <c r="AC24" s="28">
        <f>'England - Qtr'!AC24+'Northern Ireland - Qtr'!AC24+'Scotland - Qtr'!AC24+'Wales - Qtr'!AC24</f>
        <v>3959.2299999999996</v>
      </c>
      <c r="AD24" s="28">
        <f>'England - Qtr'!AD24+'Northern Ireland - Qtr'!AD24+'Scotland - Qtr'!AD24+'Wales - Qtr'!AD24</f>
        <v>7803.11</v>
      </c>
      <c r="AE24" s="28">
        <f>'England - Qtr'!AE24+'Northern Ireland - Qtr'!AE24+'Scotland - Qtr'!AE24+'Wales - Qtr'!AE24</f>
        <v>7927.0199999999995</v>
      </c>
      <c r="AF24" s="28">
        <f>'England - Qtr'!AF24+'Northern Ireland - Qtr'!AF24+'Scotland - Qtr'!AF24+'Wales - Qtr'!AF24</f>
        <v>4727.01</v>
      </c>
      <c r="AG24" s="28">
        <f>'England - Qtr'!AG24+'Northern Ireland - Qtr'!AG24+'Scotland - Qtr'!AG24+'Wales - Qtr'!AG24</f>
        <v>5018.0000000000009</v>
      </c>
      <c r="AH24" s="28">
        <f>'England - Qtr'!AH24+'Northern Ireland - Qtr'!AH24+'Scotland - Qtr'!AH24+'Wales - Qtr'!AH24</f>
        <v>8853.17</v>
      </c>
      <c r="AI24" s="28">
        <f>'England - Qtr'!AI24+'Northern Ireland - Qtr'!AI24+'Scotland - Qtr'!AI24+'Wales - Qtr'!AI24</f>
        <v>8600</v>
      </c>
      <c r="AJ24" s="28">
        <f>'England - Qtr'!AJ24+'Northern Ireland - Qtr'!AJ24+'Scotland - Qtr'!AJ24+'Wales - Qtr'!AJ24</f>
        <v>5936.17</v>
      </c>
      <c r="AK24" s="28">
        <f>'England - Qtr'!AK24+'Northern Ireland - Qtr'!AK24+'Scotland - Qtr'!AK24+'Wales - Qtr'!AK24</f>
        <v>7188.31</v>
      </c>
      <c r="AL24" s="28">
        <f>'England - Qtr'!AL24+'Northern Ireland - Qtr'!AL24+'Scotland - Qtr'!AL24+'Wales - Qtr'!AL24</f>
        <v>10250.67</v>
      </c>
      <c r="AM24" s="28">
        <f>'England - Qtr'!AM24+'Northern Ireland - Qtr'!AM24+'Scotland - Qtr'!AM24+'Wales - Qtr'!AM24</f>
        <v>13362</v>
      </c>
      <c r="AN24" s="28">
        <f>'England - Qtr'!AN24+'Northern Ireland - Qtr'!AN24+'Scotland - Qtr'!AN24+'Wales - Qtr'!AN24</f>
        <v>7290.1</v>
      </c>
      <c r="AO24" s="28">
        <f>'England - Qtr'!AO24+'Northern Ireland - Qtr'!AO24+'Scotland - Qtr'!AO24+'Wales - Qtr'!AO24</f>
        <v>8011.5999999999995</v>
      </c>
      <c r="AP24" s="28">
        <f>'England - Qtr'!AP24+'Northern Ireland - Qtr'!AP24+'Scotland - Qtr'!AP24+'Wales - Qtr'!AP24</f>
        <v>12017.390000000001</v>
      </c>
      <c r="AQ24" s="28">
        <f>'England - Qtr'!AQ24+'Northern Ireland - Qtr'!AQ24+'Scotland - Qtr'!AQ24+'Wales - Qtr'!AQ24</f>
        <v>11200.539999999999</v>
      </c>
      <c r="AR24" s="28">
        <f>'England - Qtr'!AR24+'Northern Ireland - Qtr'!AR24+'Scotland - Qtr'!AR24+'Wales - Qtr'!AR24</f>
        <v>6190.71</v>
      </c>
      <c r="AS24" s="28">
        <f>'England - Qtr'!AS24+'Northern Ireland - Qtr'!AS24+'Scotland - Qtr'!AS24+'Wales - Qtr'!AS24</f>
        <v>6066.62</v>
      </c>
      <c r="AT24" s="28"/>
      <c r="AU24" s="27"/>
      <c r="AV24" s="27">
        <f>C24-SUM(Quarter!F25)</f>
        <v>0</v>
      </c>
      <c r="AW24" s="27">
        <f>D24-SUM(Quarter!G25)</f>
        <v>0</v>
      </c>
      <c r="AX24" s="27">
        <f>E24-SUM(Quarter!H25)</f>
        <v>9.9999999999909051E-3</v>
      </c>
      <c r="AY24" s="27">
        <f>F24-SUM(Quarter!I25)</f>
        <v>0</v>
      </c>
      <c r="AZ24" s="27">
        <f>G24-SUM(Quarter!J25)</f>
        <v>-9.9999999999909051E-3</v>
      </c>
      <c r="BA24" s="27">
        <f>H24-SUM(Quarter!K25)</f>
        <v>-9.9999999999909051E-3</v>
      </c>
      <c r="BB24" s="27">
        <f>I24-SUM(Quarter!L25)</f>
        <v>9.9999999999909051E-3</v>
      </c>
      <c r="BC24" s="27">
        <f>J24-SUM(Quarter!M25)</f>
        <v>-9.999999999308784E-3</v>
      </c>
      <c r="BD24" s="27">
        <f>K24-SUM(Quarter!N25)</f>
        <v>-1.0000000000218279E-2</v>
      </c>
      <c r="BE24" s="27">
        <f>L24-SUM(Quarter!O25)</f>
        <v>9.9999999997635314E-3</v>
      </c>
      <c r="BF24" s="27">
        <f>M24-SUM(Quarter!P25)</f>
        <v>0</v>
      </c>
      <c r="BG24" s="27">
        <f>N24-SUM(Quarter!Q25)</f>
        <v>0</v>
      </c>
      <c r="BH24" s="27">
        <f>O24-SUM(Quarter!R25)</f>
        <v>0</v>
      </c>
      <c r="BI24" s="27">
        <f>P24-SUM(Quarter!S25)</f>
        <v>0</v>
      </c>
      <c r="BJ24" s="27">
        <f>Q24-SUM(Quarter!T25)</f>
        <v>0</v>
      </c>
      <c r="BK24" s="27">
        <f>R24-SUM(Quarter!U25)</f>
        <v>9.999999999308784E-3</v>
      </c>
      <c r="BL24" s="27">
        <f>S24-SUM(Quarter!V25)</f>
        <v>0</v>
      </c>
      <c r="BM24" s="27">
        <f>T24-SUM(Quarter!W25)</f>
        <v>0</v>
      </c>
      <c r="BN24" s="27">
        <f>U24-SUM(Quarter!X25)</f>
        <v>0</v>
      </c>
      <c r="BO24" s="27">
        <f>V24-SUM(Quarter!Y25)</f>
        <v>0</v>
      </c>
      <c r="BP24" s="27">
        <f>W24-SUM(Quarter!Z25)</f>
        <v>0</v>
      </c>
      <c r="BQ24" s="27">
        <f>X24-SUM(Quarter!AA25)</f>
        <v>0</v>
      </c>
      <c r="BR24" s="27">
        <f>Y24-SUM(Quarter!AB25)</f>
        <v>0</v>
      </c>
      <c r="BS24" s="27">
        <f>Z24-SUM(Quarter!AC25)</f>
        <v>0</v>
      </c>
      <c r="BT24" s="27">
        <f>AA24-SUM(Quarter!AD25)</f>
        <v>0</v>
      </c>
      <c r="BU24" s="27">
        <f>AB24-SUM(Quarter!AE25)</f>
        <v>0</v>
      </c>
      <c r="BV24" s="27">
        <f>AC24-SUM(Quarter!AF25)</f>
        <v>0</v>
      </c>
      <c r="BW24" s="27">
        <f>AD24-SUM(Quarter!AG25)</f>
        <v>0</v>
      </c>
      <c r="BX24" s="27">
        <f>AE24-SUM(Quarter!AH25)</f>
        <v>0</v>
      </c>
      <c r="BY24" s="27">
        <f>AF24-SUM(Quarter!AI25)</f>
        <v>0</v>
      </c>
      <c r="BZ24" s="27">
        <f>AG24-SUM(Quarter!AJ25)</f>
        <v>0</v>
      </c>
      <c r="CA24" s="27">
        <f>AH24-SUM(Quarter!AK25)</f>
        <v>0</v>
      </c>
      <c r="CB24" s="27">
        <f>AI24-SUM(Quarter!AL25)</f>
        <v>0</v>
      </c>
      <c r="CC24" s="27">
        <f>AJ24-SUM(Quarter!AM25)</f>
        <v>0</v>
      </c>
      <c r="CD24" s="27">
        <f>AK24-SUM(Quarter!AN25)</f>
        <v>0</v>
      </c>
      <c r="CE24" s="27">
        <f>AL24-SUM(Quarter!AO25)</f>
        <v>0</v>
      </c>
      <c r="CF24" s="27">
        <f>AM24-SUM(Quarter!AP25)</f>
        <v>0</v>
      </c>
      <c r="CG24" s="27">
        <f>AN24-SUM(Quarter!AQ25)</f>
        <v>0</v>
      </c>
      <c r="CH24" s="27">
        <f>AO24-SUM(Quarter!AR25)</f>
        <v>0</v>
      </c>
      <c r="CI24" s="27">
        <f>AP24-SUM(Quarter!AS25)</f>
        <v>0</v>
      </c>
      <c r="CJ24" s="38">
        <f>AQ24-SUM(Quarter!AT25)</f>
        <v>0</v>
      </c>
      <c r="CK24" s="38">
        <f>AR24-SUM(Quarter!AU25)</f>
        <v>0</v>
      </c>
      <c r="CL24" s="38">
        <f>AS24-SUM(Quarter!AV25)</f>
        <v>0</v>
      </c>
    </row>
    <row r="25" spans="1:90" x14ac:dyDescent="0.25">
      <c r="A25" s="18" t="s">
        <v>5</v>
      </c>
      <c r="B25" s="26"/>
      <c r="C25" s="28">
        <f>'England - Qtr'!C25+'Northern Ireland - Qtr'!C25+'Scotland - Qtr'!C25+'Wales - Qtr'!C25</f>
        <v>0.2</v>
      </c>
      <c r="D25" s="28">
        <f>'England - Qtr'!D25+'Northern Ireland - Qtr'!D25+'Scotland - Qtr'!D25+'Wales - Qtr'!D25</f>
        <v>0.32</v>
      </c>
      <c r="E25" s="28">
        <f>'England - Qtr'!E25+'Northern Ireland - Qtr'!E25+'Scotland - Qtr'!E25+'Wales - Qtr'!E25</f>
        <v>0.18</v>
      </c>
      <c r="F25" s="28">
        <f>'England - Qtr'!F25+'Northern Ireland - Qtr'!F25+'Scotland - Qtr'!F25+'Wales - Qtr'!F25</f>
        <v>0.24</v>
      </c>
      <c r="G25" s="28">
        <f>'England - Qtr'!G25+'Northern Ireland - Qtr'!G25+'Scotland - Qtr'!G25+'Wales - Qtr'!G25</f>
        <v>0.96000000000000008</v>
      </c>
      <c r="H25" s="28">
        <f>'England - Qtr'!H25+'Northern Ireland - Qtr'!H25+'Scotland - Qtr'!H25+'Wales - Qtr'!H25</f>
        <v>0.85</v>
      </c>
      <c r="I25" s="28">
        <f>'England - Qtr'!I25+'Northern Ireland - Qtr'!I25+'Scotland - Qtr'!I25+'Wales - Qtr'!I25</f>
        <v>1.2000000000000002</v>
      </c>
      <c r="J25" s="28">
        <f>'England - Qtr'!J25+'Northern Ireland - Qtr'!J25+'Scotland - Qtr'!J25+'Wales - Qtr'!J25</f>
        <v>1.1299999999999999</v>
      </c>
      <c r="K25" s="28">
        <f>'England - Qtr'!K25+'Northern Ireland - Qtr'!K25+'Scotland - Qtr'!K25+'Wales - Qtr'!K25</f>
        <v>1.27</v>
      </c>
      <c r="L25" s="28">
        <f>'England - Qtr'!L25+'Northern Ireland - Qtr'!L25+'Scotland - Qtr'!L25+'Wales - Qtr'!L25</f>
        <v>1.1199999999999999</v>
      </c>
      <c r="M25" s="28">
        <f>'England - Qtr'!M25+'Northern Ireland - Qtr'!M25+'Scotland - Qtr'!M25+'Wales - Qtr'!M25</f>
        <v>0.99</v>
      </c>
      <c r="N25" s="28">
        <f>'England - Qtr'!N25+'Northern Ireland - Qtr'!N25+'Scotland - Qtr'!N25+'Wales - Qtr'!N25</f>
        <v>1.32</v>
      </c>
      <c r="O25" s="28">
        <f>'England - Qtr'!O25+'Northern Ireland - Qtr'!O25+'Scotland - Qtr'!O25+'Wales - Qtr'!O25</f>
        <v>0.47000000000000003</v>
      </c>
      <c r="P25" s="28">
        <f>'England - Qtr'!P25+'Northern Ireland - Qtr'!P25+'Scotland - Qtr'!P25+'Wales - Qtr'!P25</f>
        <v>0.94000000000000006</v>
      </c>
      <c r="Q25" s="28">
        <f>'England - Qtr'!Q25+'Northern Ireland - Qtr'!Q25+'Scotland - Qtr'!Q25+'Wales - Qtr'!Q25</f>
        <v>0.22</v>
      </c>
      <c r="R25" s="28">
        <f>'England - Qtr'!R25+'Northern Ireland - Qtr'!R25+'Scotland - Qtr'!R25+'Wales - Qtr'!R25</f>
        <v>0.57000000000000006</v>
      </c>
      <c r="S25" s="28">
        <f>'England - Qtr'!S25+'Northern Ireland - Qtr'!S25+'Scotland - Qtr'!S25+'Wales - Qtr'!S25</f>
        <v>0.56000000000000005</v>
      </c>
      <c r="T25" s="27">
        <f>'England - Qtr'!T25+'Northern Ireland - Qtr'!T25+'Scotland - Qtr'!T25+'Wales - Qtr'!T25</f>
        <v>0.47</v>
      </c>
      <c r="U25" s="27">
        <f>'England - Qtr'!U25+'Northern Ireland - Qtr'!U25+'Scotland - Qtr'!U25+'Wales - Qtr'!U25</f>
        <v>0.48</v>
      </c>
      <c r="V25" s="27">
        <f>'England - Qtr'!V25+'Northern Ireland - Qtr'!V25+'Scotland - Qtr'!V25+'Wales - Qtr'!V25</f>
        <v>0.48</v>
      </c>
      <c r="W25" s="27">
        <f>'England - Qtr'!W25+'Northern Ireland - Qtr'!W25+'Scotland - Qtr'!W25+'Wales - Qtr'!W25</f>
        <v>0</v>
      </c>
      <c r="X25" s="27">
        <f>'England - Qtr'!X25+'Northern Ireland - Qtr'!X25+'Scotland - Qtr'!X25+'Wales - Qtr'!X25</f>
        <v>0</v>
      </c>
      <c r="Y25" s="27">
        <f>'England - Qtr'!Y25+'Northern Ireland - Qtr'!Y25+'Scotland - Qtr'!Y25+'Wales - Qtr'!Y25</f>
        <v>0</v>
      </c>
      <c r="Z25" s="27">
        <f>'England - Qtr'!Z25+'Northern Ireland - Qtr'!Z25+'Scotland - Qtr'!Z25+'Wales - Qtr'!Z25</f>
        <v>0.01</v>
      </c>
      <c r="AA25" s="27">
        <f>'England - Qtr'!AA25+'Northern Ireland - Qtr'!AA25+'Scotland - Qtr'!AA25+'Wales - Qtr'!AA25</f>
        <v>0.33</v>
      </c>
      <c r="AB25" s="27">
        <f>'England - Qtr'!AB25+'Northern Ireland - Qtr'!AB25+'Scotland - Qtr'!AB25+'Wales - Qtr'!AB25</f>
        <v>0.1</v>
      </c>
      <c r="AC25" s="27">
        <f>'England - Qtr'!AC25+'Northern Ireland - Qtr'!AC25+'Scotland - Qtr'!AC25+'Wales - Qtr'!AC25</f>
        <v>2.44</v>
      </c>
      <c r="AD25" s="27">
        <f>'England - Qtr'!AD25+'Northern Ireland - Qtr'!AD25+'Scotland - Qtr'!AD25+'Wales - Qtr'!AD25</f>
        <v>1.32</v>
      </c>
      <c r="AE25" s="27">
        <f>'England - Qtr'!AE25+'Northern Ireland - Qtr'!AE25+'Scotland - Qtr'!AE25+'Wales - Qtr'!AE25</f>
        <v>3.14</v>
      </c>
      <c r="AF25" s="27">
        <f>'England - Qtr'!AF25+'Northern Ireland - Qtr'!AF25+'Scotland - Qtr'!AF25+'Wales - Qtr'!AF25</f>
        <v>3.11</v>
      </c>
      <c r="AG25" s="27">
        <f>'England - Qtr'!AG25+'Northern Ireland - Qtr'!AG25+'Scotland - Qtr'!AG25+'Wales - Qtr'!AG25</f>
        <v>1.1399999999999999</v>
      </c>
      <c r="AH25" s="27">
        <f>'England - Qtr'!AH25+'Northern Ireland - Qtr'!AH25+'Scotland - Qtr'!AH25+'Wales - Qtr'!AH25</f>
        <v>1.91</v>
      </c>
      <c r="AI25" s="27">
        <f>'England - Qtr'!AI25+'Northern Ireland - Qtr'!AI25+'Scotland - Qtr'!AI25+'Wales - Qtr'!AI25</f>
        <v>3.16</v>
      </c>
      <c r="AJ25" s="27">
        <f>'England - Qtr'!AJ25+'Northern Ireland - Qtr'!AJ25+'Scotland - Qtr'!AJ25+'Wales - Qtr'!AJ25</f>
        <v>3.92</v>
      </c>
      <c r="AK25" s="27">
        <f>'England - Qtr'!AK25+'Northern Ireland - Qtr'!AK25+'Scotland - Qtr'!AK25+'Wales - Qtr'!AK25</f>
        <v>3.98</v>
      </c>
      <c r="AL25" s="27">
        <f>'England - Qtr'!AL25+'Northern Ireland - Qtr'!AL25+'Scotland - Qtr'!AL25+'Wales - Qtr'!AL25</f>
        <v>2.93</v>
      </c>
      <c r="AM25" s="27">
        <f>'England - Qtr'!AM25+'Northern Ireland - Qtr'!AM25+'Scotland - Qtr'!AM25+'Wales - Qtr'!AM25</f>
        <v>2.93</v>
      </c>
      <c r="AN25" s="27">
        <f>'England - Qtr'!AN25+'Northern Ireland - Qtr'!AN25+'Scotland - Qtr'!AN25+'Wales - Qtr'!AN25</f>
        <v>3.13</v>
      </c>
      <c r="AO25" s="27">
        <f>'England - Qtr'!AO25+'Northern Ireland - Qtr'!AO25+'Scotland - Qtr'!AO25+'Wales - Qtr'!AO25</f>
        <v>3.45</v>
      </c>
      <c r="AP25" s="27">
        <f>'England - Qtr'!AP25+'Northern Ireland - Qtr'!AP25+'Scotland - Qtr'!AP25+'Wales - Qtr'!AP25</f>
        <v>1.77</v>
      </c>
      <c r="AQ25" s="27">
        <f>'England - Qtr'!AQ25+'Northern Ireland - Qtr'!AQ25+'Scotland - Qtr'!AQ25+'Wales - Qtr'!AQ25</f>
        <v>1.34</v>
      </c>
      <c r="AR25" s="27">
        <f>'England - Qtr'!AR25+'Northern Ireland - Qtr'!AR25+'Scotland - Qtr'!AR25+'Wales - Qtr'!AR25</f>
        <v>1.25</v>
      </c>
      <c r="AS25" s="27">
        <f>'England - Qtr'!AS25+'Northern Ireland - Qtr'!AS25+'Scotland - Qtr'!AS25+'Wales - Qtr'!AS25</f>
        <v>0.85</v>
      </c>
      <c r="AT25" s="27"/>
      <c r="AU25" s="27"/>
      <c r="AV25" s="27">
        <f>C25-Quarter!F26</f>
        <v>1.0000000000000009E-2</v>
      </c>
      <c r="AW25" s="27">
        <f>D25-Quarter!G26</f>
        <v>0</v>
      </c>
      <c r="AX25" s="27">
        <f>E25-Quarter!H26</f>
        <v>0</v>
      </c>
      <c r="AY25" s="27">
        <f>F25-Quarter!I26</f>
        <v>-1.0000000000000009E-2</v>
      </c>
      <c r="AZ25" s="27">
        <f>G25-Quarter!J26</f>
        <v>0</v>
      </c>
      <c r="BA25" s="27">
        <f>H25-Quarter!K26</f>
        <v>-1.0000000000000009E-2</v>
      </c>
      <c r="BB25" s="27">
        <f>I25-Quarter!L26</f>
        <v>-9.9999999999997868E-3</v>
      </c>
      <c r="BC25" s="27">
        <f>J25-Quarter!M26</f>
        <v>-5.0000000000000044E-2</v>
      </c>
      <c r="BD25" s="27">
        <f>K25-Quarter!N26</f>
        <v>0</v>
      </c>
      <c r="BE25" s="27">
        <f>L25-Quarter!O26</f>
        <v>0</v>
      </c>
      <c r="BF25" s="27">
        <f>M25-Quarter!P26</f>
        <v>-1.0000000000000009E-2</v>
      </c>
      <c r="BG25" s="27">
        <f>N25-Quarter!Q26</f>
        <v>-5.0000000000000044E-2</v>
      </c>
      <c r="BH25" s="27">
        <f>O25-Quarter!R26</f>
        <v>0</v>
      </c>
      <c r="BI25" s="27">
        <f>P25-Quarter!S26</f>
        <v>0</v>
      </c>
      <c r="BJ25" s="27">
        <f>Q25-Quarter!T26</f>
        <v>0</v>
      </c>
      <c r="BK25" s="27">
        <f>R25-Quarter!U26</f>
        <v>-1.9999999999999907E-2</v>
      </c>
      <c r="BL25" s="27">
        <f>S25-Quarter!V26</f>
        <v>-9.9999999999998979E-3</v>
      </c>
      <c r="BM25" s="27">
        <f>T25-Quarter!W26</f>
        <v>0</v>
      </c>
      <c r="BN25" s="27">
        <f>U25-Quarter!X26</f>
        <v>0</v>
      </c>
      <c r="BO25" s="27">
        <f>V25-Quarter!Y26</f>
        <v>0</v>
      </c>
      <c r="BP25" s="27">
        <f>W25-Quarter!Z26</f>
        <v>0</v>
      </c>
      <c r="BQ25" s="27">
        <f>X25-Quarter!AA26</f>
        <v>0</v>
      </c>
      <c r="BR25" s="27">
        <f>Y25-Quarter!AB26</f>
        <v>0</v>
      </c>
      <c r="BS25" s="27">
        <f>Z25-Quarter!AC26</f>
        <v>0</v>
      </c>
      <c r="BT25" s="27">
        <f>AA25-Quarter!AD26</f>
        <v>0</v>
      </c>
      <c r="BU25" s="27">
        <f>AB25-Quarter!AE26</f>
        <v>0</v>
      </c>
      <c r="BV25" s="27">
        <f>AC25-Quarter!AF26</f>
        <v>0</v>
      </c>
      <c r="BW25" s="27">
        <f>AD25-Quarter!AG26</f>
        <v>0</v>
      </c>
      <c r="BX25" s="27">
        <f>AE25-Quarter!AH26</f>
        <v>0</v>
      </c>
      <c r="BY25" s="27">
        <f>AF25-Quarter!AI26</f>
        <v>0</v>
      </c>
      <c r="BZ25" s="27">
        <f>AG25-Quarter!AJ26</f>
        <v>0</v>
      </c>
      <c r="CA25" s="27">
        <f>AH25-Quarter!AK26</f>
        <v>0</v>
      </c>
      <c r="CB25" s="27">
        <f>AI25-Quarter!AL26</f>
        <v>0</v>
      </c>
      <c r="CC25" s="27">
        <f>AJ25-Quarter!AM26</f>
        <v>0</v>
      </c>
      <c r="CD25" s="27">
        <f>AK25-Quarter!AN26</f>
        <v>0</v>
      </c>
      <c r="CE25" s="27">
        <f>AL25-Quarter!AO26</f>
        <v>0</v>
      </c>
      <c r="CF25" s="27">
        <f>AM25-Quarter!AP26</f>
        <v>0</v>
      </c>
      <c r="CG25" s="27">
        <f>AN25-Quarter!AQ26</f>
        <v>0</v>
      </c>
      <c r="CH25" s="27">
        <f>AO25-Quarter!AR26</f>
        <v>0</v>
      </c>
      <c r="CI25" s="27">
        <f>AP25-Quarter!AS26</f>
        <v>0</v>
      </c>
      <c r="CJ25" s="38">
        <f>AQ25-Quarter!AT26</f>
        <v>0</v>
      </c>
      <c r="CK25" s="38">
        <f>AR25-Quarter!AU26</f>
        <v>0</v>
      </c>
      <c r="CL25" s="38">
        <f>AS25-Quarter!AV26</f>
        <v>0</v>
      </c>
    </row>
    <row r="26" spans="1:90" x14ac:dyDescent="0.25">
      <c r="A26" s="18" t="s">
        <v>63</v>
      </c>
      <c r="B26" s="18"/>
      <c r="C26" s="28">
        <f>'England - Qtr'!C26+'Northern Ireland - Qtr'!C26+'Scotland - Qtr'!C26+'Wales - Qtr'!C26</f>
        <v>15.329999999999998</v>
      </c>
      <c r="D26" s="28">
        <f>'England - Qtr'!D26+'Northern Ireland - Qtr'!D26+'Scotland - Qtr'!D26+'Wales - Qtr'!D26</f>
        <v>66.05</v>
      </c>
      <c r="E26" s="28">
        <f>'England - Qtr'!E26+'Northern Ireland - Qtr'!E26+'Scotland - Qtr'!E26+'Wales - Qtr'!E26</f>
        <v>105.16000000000001</v>
      </c>
      <c r="F26" s="28">
        <f>'England - Qtr'!F26+'Northern Ireland - Qtr'!F26+'Scotland - Qtr'!F26+'Wales - Qtr'!F26</f>
        <v>57.11</v>
      </c>
      <c r="G26" s="28">
        <f>'England - Qtr'!G26+'Northern Ireland - Qtr'!G26+'Scotland - Qtr'!G26+'Wales - Qtr'!G26</f>
        <v>178.26999999999998</v>
      </c>
      <c r="H26" s="28">
        <f>'England - Qtr'!H26+'Northern Ireland - Qtr'!H26+'Scotland - Qtr'!H26+'Wales - Qtr'!H26</f>
        <v>437.88</v>
      </c>
      <c r="I26" s="28">
        <f>'England - Qtr'!I26+'Northern Ireland - Qtr'!I26+'Scotland - Qtr'!I26+'Wales - Qtr'!I26</f>
        <v>554.1400000000001</v>
      </c>
      <c r="J26" s="28">
        <f>'England - Qtr'!J26+'Northern Ireland - Qtr'!J26+'Scotland - Qtr'!J26+'Wales - Qtr'!J26</f>
        <v>183.64</v>
      </c>
      <c r="K26" s="28">
        <f>'England - Qtr'!K26+'Northern Ireland - Qtr'!K26+'Scotland - Qtr'!K26+'Wales - Qtr'!K26</f>
        <v>140.24</v>
      </c>
      <c r="L26" s="28">
        <f>'England - Qtr'!L26+'Northern Ireland - Qtr'!L26+'Scotland - Qtr'!L26+'Wales - Qtr'!L26</f>
        <v>701.04</v>
      </c>
      <c r="M26" s="28">
        <f>'England - Qtr'!M26+'Northern Ireland - Qtr'!M26+'Scotland - Qtr'!M26+'Wales - Qtr'!M26</f>
        <v>859.57</v>
      </c>
      <c r="N26" s="28">
        <f>'England - Qtr'!N26+'Northern Ireland - Qtr'!N26+'Scotland - Qtr'!N26+'Wales - Qtr'!N26</f>
        <v>309.41000000000003</v>
      </c>
      <c r="O26" s="28">
        <f>'England - Qtr'!O26+'Northern Ireland - Qtr'!O26+'Scotland - Qtr'!O26+'Wales - Qtr'!O26</f>
        <v>470.47</v>
      </c>
      <c r="P26" s="28">
        <f>'England - Qtr'!P26+'Northern Ireland - Qtr'!P26+'Scotland - Qtr'!P26+'Wales - Qtr'!P26</f>
        <v>1472.9199999999998</v>
      </c>
      <c r="Q26" s="28">
        <f>'England - Qtr'!Q26+'Northern Ireland - Qtr'!Q26+'Scotland - Qtr'!Q26+'Wales - Qtr'!Q26</f>
        <v>1561.85</v>
      </c>
      <c r="R26" s="28">
        <f>'England - Qtr'!R26+'Northern Ireland - Qtr'!R26+'Scotland - Qtr'!R26+'Wales - Qtr'!R26</f>
        <v>548.87</v>
      </c>
      <c r="S26" s="28">
        <f>'England - Qtr'!S26+'Northern Ireland - Qtr'!S26+'Scotland - Qtr'!S26+'Wales - Qtr'!S26</f>
        <v>937.54</v>
      </c>
      <c r="T26" s="28">
        <f>'England - Qtr'!T26+'Northern Ireland - Qtr'!T26+'Scotland - Qtr'!T26+'Wales - Qtr'!T26</f>
        <v>3104.27</v>
      </c>
      <c r="U26" s="28">
        <f>'England - Qtr'!U26+'Northern Ireland - Qtr'!U26+'Scotland - Qtr'!U26+'Wales - Qtr'!U26</f>
        <v>2695.2300000000005</v>
      </c>
      <c r="V26" s="28">
        <f>'England - Qtr'!V26+'Northern Ireland - Qtr'!V26+'Scotland - Qtr'!V26+'Wales - Qtr'!V26</f>
        <v>795.85</v>
      </c>
      <c r="W26" s="28">
        <f>'England - Qtr'!W26+'Northern Ireland - Qtr'!W26+'Scotland - Qtr'!W26+'Wales - Qtr'!W26</f>
        <v>1457.1999999999998</v>
      </c>
      <c r="X26" s="28">
        <f>'England - Qtr'!X26+'Northern Ireland - Qtr'!X26+'Scotland - Qtr'!X26+'Wales - Qtr'!X26</f>
        <v>3868.22</v>
      </c>
      <c r="Y26" s="28">
        <f>'England - Qtr'!Y26+'Northern Ireland - Qtr'!Y26+'Scotland - Qtr'!Y26+'Wales - Qtr'!Y26</f>
        <v>3739.22</v>
      </c>
      <c r="Z26" s="28">
        <f>'England - Qtr'!Z26+'Northern Ireland - Qtr'!Z26+'Scotland - Qtr'!Z26+'Wales - Qtr'!Z26</f>
        <v>1330.49</v>
      </c>
      <c r="AA26" s="28">
        <f>'England - Qtr'!AA26+'Northern Ireland - Qtr'!AA26+'Scotland - Qtr'!AA26+'Wales - Qtr'!AA26</f>
        <v>1605.77</v>
      </c>
      <c r="AB26" s="28">
        <f>'England - Qtr'!AB26+'Northern Ireland - Qtr'!AB26+'Scotland - Qtr'!AB26+'Wales - Qtr'!AB26</f>
        <v>4578.7299999999996</v>
      </c>
      <c r="AC26" s="28">
        <f>'England - Qtr'!AC26+'Northern Ireland - Qtr'!AC26+'Scotland - Qtr'!AC26+'Wales - Qtr'!AC26</f>
        <v>3956.8500000000004</v>
      </c>
      <c r="AD26" s="28">
        <f>'England - Qtr'!AD26+'Northern Ireland - Qtr'!AD26+'Scotland - Qtr'!AD26+'Wales - Qtr'!AD26</f>
        <v>1315.8900000000003</v>
      </c>
      <c r="AE26" s="28">
        <f>'England - Qtr'!AE26+'Northern Ireland - Qtr'!AE26+'Scotland - Qtr'!AE26+'Wales - Qtr'!AE26</f>
        <v>1793.14</v>
      </c>
      <c r="AF26" s="28">
        <f>'England - Qtr'!AF26+'Northern Ireland - Qtr'!AF26+'Scotland - Qtr'!AF26+'Wales - Qtr'!AF26</f>
        <v>4909.38</v>
      </c>
      <c r="AG26" s="28">
        <f>'England - Qtr'!AG26+'Northern Ireland - Qtr'!AG26+'Scotland - Qtr'!AG26+'Wales - Qtr'!AG26</f>
        <v>4481</v>
      </c>
      <c r="AH26" s="28">
        <f>'England - Qtr'!AH26+'Northern Ireland - Qtr'!AH26+'Scotland - Qtr'!AH26+'Wales - Qtr'!AH26</f>
        <v>1484.8799999999999</v>
      </c>
      <c r="AI26" s="28">
        <f>'England - Qtr'!AI26+'Northern Ireland - Qtr'!AI26+'Scotland - Qtr'!AI26+'Wales - Qtr'!AI26</f>
        <v>1962.4799999999998</v>
      </c>
      <c r="AJ26" s="28">
        <f>'England - Qtr'!AJ26+'Northern Ireland - Qtr'!AJ26+'Scotland - Qtr'!AJ26+'Wales - Qtr'!AJ26</f>
        <v>4694.99</v>
      </c>
      <c r="AK26" s="28">
        <f>'England - Qtr'!AK26+'Northern Ireland - Qtr'!AK26+'Scotland - Qtr'!AK26+'Wales - Qtr'!AK26</f>
        <v>4534.9799999999996</v>
      </c>
      <c r="AL26" s="28">
        <f>'England - Qtr'!AL26+'Northern Ireland - Qtr'!AL26+'Scotland - Qtr'!AL26+'Wales - Qtr'!AL26</f>
        <v>1387.6399999999999</v>
      </c>
      <c r="AM26" s="28">
        <f>'England - Qtr'!AM26+'Northern Ireland - Qtr'!AM26+'Scotland - Qtr'!AM26+'Wales - Qtr'!AM26</f>
        <v>2185.4699999999998</v>
      </c>
      <c r="AN26" s="28">
        <f>'England - Qtr'!AN26+'Northern Ireland - Qtr'!AN26+'Scotland - Qtr'!AN26+'Wales - Qtr'!AN26</f>
        <v>5486.1799999999994</v>
      </c>
      <c r="AO26" s="28">
        <f>'England - Qtr'!AO26+'Northern Ireland - Qtr'!AO26+'Scotland - Qtr'!AO26+'Wales - Qtr'!AO26</f>
        <v>4250.42</v>
      </c>
      <c r="AP26" s="28">
        <f>'England - Qtr'!AP26+'Northern Ireland - Qtr'!AP26+'Scotland - Qtr'!AP26+'Wales - Qtr'!AP26</f>
        <v>1235.92</v>
      </c>
      <c r="AQ26" s="28">
        <f>'England - Qtr'!AQ26+'Northern Ireland - Qtr'!AQ26+'Scotland - Qtr'!AQ26+'Wales - Qtr'!AQ26</f>
        <v>1726.38</v>
      </c>
      <c r="AR26" s="28">
        <f>'England - Qtr'!AR26+'Northern Ireland - Qtr'!AR26+'Scotland - Qtr'!AR26+'Wales - Qtr'!AR26</f>
        <v>4838.5300000000007</v>
      </c>
      <c r="AS26" s="28">
        <f>'England - Qtr'!AS26+'Northern Ireland - Qtr'!AS26+'Scotland - Qtr'!AS26+'Wales - Qtr'!AS26</f>
        <v>4173.0199999999995</v>
      </c>
      <c r="AT26" s="28"/>
      <c r="AU26" s="27"/>
      <c r="AV26" s="27">
        <f>C26-Quarter!F27</f>
        <v>-1.0000000000001563E-2</v>
      </c>
      <c r="AW26" s="27">
        <f>D26-Quarter!G27</f>
        <v>0</v>
      </c>
      <c r="AX26" s="27">
        <f>E26-Quarter!H27</f>
        <v>0</v>
      </c>
      <c r="AY26" s="27">
        <f>F26-Quarter!I27</f>
        <v>0</v>
      </c>
      <c r="AZ26" s="27">
        <f>G26-Quarter!J27</f>
        <v>3.9999999999992042E-2</v>
      </c>
      <c r="BA26" s="27">
        <f>H26-Quarter!K27</f>
        <v>4.0000000000020464E-2</v>
      </c>
      <c r="BB26" s="27">
        <f>I26-Quarter!L27</f>
        <v>4.0000000000077307E-2</v>
      </c>
      <c r="BC26" s="27">
        <f>J26-Quarter!M27</f>
        <v>4.9999999999982947E-2</v>
      </c>
      <c r="BD26" s="27">
        <f>K26-Quarter!N27</f>
        <v>1.0000000000019327E-2</v>
      </c>
      <c r="BE26" s="27">
        <f>L26-Quarter!O27</f>
        <v>0</v>
      </c>
      <c r="BF26" s="27">
        <f>M26-Quarter!P27</f>
        <v>0</v>
      </c>
      <c r="BG26" s="27">
        <f>N26-Quarter!Q27</f>
        <v>-9.9999999999909051E-3</v>
      </c>
      <c r="BH26" s="27">
        <f>O26-Quarter!R27</f>
        <v>2.0000000000038654E-2</v>
      </c>
      <c r="BI26" s="27">
        <f>P26-Quarter!S27</f>
        <v>0</v>
      </c>
      <c r="BJ26" s="27">
        <f>Q26-Quarter!T27</f>
        <v>9.9999999999909051E-3</v>
      </c>
      <c r="BK26" s="27">
        <f>R26-Quarter!U27</f>
        <v>9.9999999999909051E-3</v>
      </c>
      <c r="BL26" s="27">
        <f>S26-Quarter!V27</f>
        <v>9.9999999999909051E-3</v>
      </c>
      <c r="BM26" s="27">
        <f>T26-Quarter!W27</f>
        <v>9.9999999997635314E-3</v>
      </c>
      <c r="BN26" s="27">
        <f>U26-Quarter!X27</f>
        <v>0</v>
      </c>
      <c r="BO26" s="27">
        <f>V26-Quarter!Y27</f>
        <v>9.9999999999909051E-3</v>
      </c>
      <c r="BP26" s="27">
        <f>W26-Quarter!Z27</f>
        <v>0</v>
      </c>
      <c r="BQ26" s="27">
        <f>X26-Quarter!AA27</f>
        <v>0</v>
      </c>
      <c r="BR26" s="27">
        <f>Y26-Quarter!AB27</f>
        <v>0</v>
      </c>
      <c r="BS26" s="27">
        <f>Z26-Quarter!AC27</f>
        <v>0</v>
      </c>
      <c r="BT26" s="27">
        <f>AA26-Quarter!AD27</f>
        <v>0</v>
      </c>
      <c r="BU26" s="27">
        <f>AB26-Quarter!AE27</f>
        <v>0</v>
      </c>
      <c r="BV26" s="27">
        <f>AC26-Quarter!AF27</f>
        <v>0</v>
      </c>
      <c r="BW26" s="27">
        <f>AD26-Quarter!AG27</f>
        <v>0</v>
      </c>
      <c r="BX26" s="27">
        <f>AE26-Quarter!AH27</f>
        <v>0</v>
      </c>
      <c r="BY26" s="27">
        <f>AF26-Quarter!AI27</f>
        <v>0</v>
      </c>
      <c r="BZ26" s="27">
        <f>AG26-Quarter!AJ27</f>
        <v>0</v>
      </c>
      <c r="CA26" s="27">
        <f>AH26-Quarter!AK27</f>
        <v>0</v>
      </c>
      <c r="CB26" s="27">
        <f>AI26-Quarter!AL27</f>
        <v>0</v>
      </c>
      <c r="CC26" s="27">
        <f>AJ26-Quarter!AM27</f>
        <v>0</v>
      </c>
      <c r="CD26" s="27">
        <f>AK26-Quarter!AN27</f>
        <v>0</v>
      </c>
      <c r="CE26" s="27">
        <f>AL26-Quarter!AO27</f>
        <v>0</v>
      </c>
      <c r="CF26" s="27">
        <f>AM26-Quarter!AP27</f>
        <v>0</v>
      </c>
      <c r="CG26" s="27">
        <f>AN26-Quarter!AQ27</f>
        <v>0</v>
      </c>
      <c r="CH26" s="27">
        <f>AO26-Quarter!AR27</f>
        <v>0</v>
      </c>
      <c r="CI26" s="27">
        <f>AP26-Quarter!AS27</f>
        <v>0</v>
      </c>
      <c r="CJ26" s="38">
        <f>AQ26-Quarter!AT27</f>
        <v>0</v>
      </c>
      <c r="CK26" s="38">
        <f>AR26-Quarter!AU27</f>
        <v>0</v>
      </c>
      <c r="CL26" s="38">
        <f>AS26-Quarter!AV27</f>
        <v>0</v>
      </c>
    </row>
    <row r="27" spans="1:90" x14ac:dyDescent="0.25">
      <c r="A27" s="18" t="s">
        <v>35</v>
      </c>
      <c r="B27" s="18"/>
      <c r="C27" s="28">
        <f>'England - Qtr'!C27+'Northern Ireland - Qtr'!C27+'Scotland - Qtr'!C27+'Wales - Qtr'!C27</f>
        <v>1303.6600000000003</v>
      </c>
      <c r="D27" s="28">
        <f>'England - Qtr'!D27+'Northern Ireland - Qtr'!D27+'Scotland - Qtr'!D27+'Wales - Qtr'!D27</f>
        <v>1141.56</v>
      </c>
      <c r="E27" s="28">
        <f>'England - Qtr'!E27+'Northern Ireland - Qtr'!E27+'Scotland - Qtr'!E27+'Wales - Qtr'!E27</f>
        <v>1231.3000000000002</v>
      </c>
      <c r="F27" s="28">
        <f>'England - Qtr'!F27+'Northern Ireland - Qtr'!F27+'Scotland - Qtr'!F27+'Wales - Qtr'!F27</f>
        <v>2015.19</v>
      </c>
      <c r="G27" s="28">
        <f>'England - Qtr'!G27+'Northern Ireland - Qtr'!G27+'Scotland - Qtr'!G27+'Wales - Qtr'!G27</f>
        <v>1825.23</v>
      </c>
      <c r="H27" s="28">
        <f>'England - Qtr'!H27+'Northern Ireland - Qtr'!H27+'Scotland - Qtr'!H27+'Wales - Qtr'!H27</f>
        <v>795.58999999999992</v>
      </c>
      <c r="I27" s="28">
        <f>'England - Qtr'!I27+'Northern Ireland - Qtr'!I27+'Scotland - Qtr'!I27+'Wales - Qtr'!I27</f>
        <v>1053.6100000000001</v>
      </c>
      <c r="J27" s="28">
        <f>'England - Qtr'!J27+'Northern Ireland - Qtr'!J27+'Scotland - Qtr'!J27+'Wales - Qtr'!J27</f>
        <v>1635.2</v>
      </c>
      <c r="K27" s="28">
        <f>'England - Qtr'!K27+'Northern Ireland - Qtr'!K27+'Scotland - Qtr'!K27+'Wales - Qtr'!K27</f>
        <v>1253.02</v>
      </c>
      <c r="L27" s="28">
        <f>'England - Qtr'!L27+'Northern Ireland - Qtr'!L27+'Scotland - Qtr'!L27+'Wales - Qtr'!L27</f>
        <v>969.11999999999989</v>
      </c>
      <c r="M27" s="28">
        <f>'England - Qtr'!M27+'Northern Ireland - Qtr'!M27+'Scotland - Qtr'!M27+'Wales - Qtr'!M27</f>
        <v>743.05</v>
      </c>
      <c r="N27" s="28">
        <f>'England - Qtr'!N27+'Northern Ireland - Qtr'!N27+'Scotland - Qtr'!N27+'Wales - Qtr'!N27</f>
        <v>1736.2900000000002</v>
      </c>
      <c r="O27" s="28">
        <f>'England - Qtr'!O27+'Northern Ireland - Qtr'!O27+'Scotland - Qtr'!O27+'Wales - Qtr'!O27</f>
        <v>2243.4700000000003</v>
      </c>
      <c r="P27" s="28">
        <f>'England - Qtr'!P27+'Northern Ireland - Qtr'!P27+'Scotland - Qtr'!P27+'Wales - Qtr'!P27</f>
        <v>1113.27</v>
      </c>
      <c r="Q27" s="28">
        <f>'England - Qtr'!Q27+'Northern Ireland - Qtr'!Q27+'Scotland - Qtr'!Q27+'Wales - Qtr'!Q27</f>
        <v>778.6</v>
      </c>
      <c r="R27" s="28">
        <f>'England - Qtr'!R27+'Northern Ireland - Qtr'!R27+'Scotland - Qtr'!R27+'Wales - Qtr'!R27</f>
        <v>1752.46</v>
      </c>
      <c r="S27" s="28">
        <f>'England - Qtr'!S27+'Northern Ireland - Qtr'!S27+'Scotland - Qtr'!S27+'Wales - Qtr'!S27</f>
        <v>2010.5500000000002</v>
      </c>
      <c r="T27" s="28">
        <f>'England - Qtr'!T27+'Northern Ireland - Qtr'!T27+'Scotland - Qtr'!T27+'Wales - Qtr'!T27</f>
        <v>1425.3299999999997</v>
      </c>
      <c r="U27" s="28">
        <f>'England - Qtr'!U27+'Northern Ireland - Qtr'!U27+'Scotland - Qtr'!U27+'Wales - Qtr'!U27</f>
        <v>1028.44</v>
      </c>
      <c r="V27" s="28">
        <f>'England - Qtr'!V27+'Northern Ireland - Qtr'!V27+'Scotland - Qtr'!V27+'Wales - Qtr'!V27</f>
        <v>1832.96</v>
      </c>
      <c r="W27" s="28">
        <f>'England - Qtr'!W27+'Northern Ireland - Qtr'!W27+'Scotland - Qtr'!W27+'Wales - Qtr'!W27</f>
        <v>2081.56</v>
      </c>
      <c r="X27" s="28">
        <f>'England - Qtr'!X27+'Northern Ireland - Qtr'!X27+'Scotland - Qtr'!X27+'Wales - Qtr'!X27</f>
        <v>932.57</v>
      </c>
      <c r="Y27" s="28">
        <f>'England - Qtr'!Y27+'Northern Ireland - Qtr'!Y27+'Scotland - Qtr'!Y27+'Wales - Qtr'!Y27</f>
        <v>1147.99</v>
      </c>
      <c r="Z27" s="28">
        <f>'England - Qtr'!Z27+'Northern Ireland - Qtr'!Z27+'Scotland - Qtr'!Z27+'Wales - Qtr'!Z27</f>
        <v>1208.2700000000002</v>
      </c>
      <c r="AA27" s="28">
        <f>'England - Qtr'!AA27+'Northern Ireland - Qtr'!AA27+'Scotland - Qtr'!AA27+'Wales - Qtr'!AA27</f>
        <v>1798.44</v>
      </c>
      <c r="AB27" s="28">
        <f>'England - Qtr'!AB27+'Northern Ireland - Qtr'!AB27+'Scotland - Qtr'!AB27+'Wales - Qtr'!AB27</f>
        <v>863.85</v>
      </c>
      <c r="AC27" s="28">
        <f>'England - Qtr'!AC27+'Northern Ireland - Qtr'!AC27+'Scotland - Qtr'!AC27+'Wales - Qtr'!AC27</f>
        <v>1263.8400000000001</v>
      </c>
      <c r="AD27" s="28">
        <f>'England - Qtr'!AD27+'Northern Ireland - Qtr'!AD27+'Scotland - Qtr'!AD27+'Wales - Qtr'!AD27</f>
        <v>1955.73</v>
      </c>
      <c r="AE27" s="28">
        <f>'England - Qtr'!AE27+'Northern Ireland - Qtr'!AE27+'Scotland - Qtr'!AE27+'Wales - Qtr'!AE27</f>
        <v>1564.5</v>
      </c>
      <c r="AF27" s="28">
        <f>'England - Qtr'!AF27+'Northern Ireland - Qtr'!AF27+'Scotland - Qtr'!AF27+'Wales - Qtr'!AF27</f>
        <v>953.56999999999994</v>
      </c>
      <c r="AG27" s="28">
        <f>'England - Qtr'!AG27+'Northern Ireland - Qtr'!AG27+'Scotland - Qtr'!AG27+'Wales - Qtr'!AG27</f>
        <v>890.92000000000007</v>
      </c>
      <c r="AH27" s="28">
        <f>'England - Qtr'!AH27+'Northern Ireland - Qtr'!AH27+'Scotland - Qtr'!AH27+'Wales - Qtr'!AH27</f>
        <v>2034.29</v>
      </c>
      <c r="AI27" s="28">
        <f>'England - Qtr'!AI27+'Northern Ireland - Qtr'!AI27+'Scotland - Qtr'!AI27+'Wales - Qtr'!AI27</f>
        <v>1846.1000000000001</v>
      </c>
      <c r="AJ27" s="28">
        <f>'England - Qtr'!AJ27+'Northern Ireland - Qtr'!AJ27+'Scotland - Qtr'!AJ27+'Wales - Qtr'!AJ27</f>
        <v>846</v>
      </c>
      <c r="AK27" s="28">
        <f>'England - Qtr'!AK27+'Northern Ireland - Qtr'!AK27+'Scotland - Qtr'!AK27+'Wales - Qtr'!AK27</f>
        <v>1390.5800000000002</v>
      </c>
      <c r="AL27" s="28">
        <f>'England - Qtr'!AL27+'Northern Ireland - Qtr'!AL27+'Scotland - Qtr'!AL27+'Wales - Qtr'!AL27</f>
        <v>1763.59</v>
      </c>
      <c r="AM27" s="28">
        <f>'England - Qtr'!AM27+'Northern Ireland - Qtr'!AM27+'Scotland - Qtr'!AM27+'Wales - Qtr'!AM27</f>
        <v>2382.3799999999997</v>
      </c>
      <c r="AN27" s="28">
        <f>'England - Qtr'!AN27+'Northern Ireland - Qtr'!AN27+'Scotland - Qtr'!AN27+'Wales - Qtr'!AN27</f>
        <v>1057.43</v>
      </c>
      <c r="AO27" s="28">
        <f>'England - Qtr'!AO27+'Northern Ireland - Qtr'!AO27+'Scotland - Qtr'!AO27+'Wales - Qtr'!AO27</f>
        <v>1181.1199999999999</v>
      </c>
      <c r="AP27" s="28">
        <f>'England - Qtr'!AP27+'Northern Ireland - Qtr'!AP27+'Scotland - Qtr'!AP27+'Wales - Qtr'!AP27</f>
        <v>2132.9899999999998</v>
      </c>
      <c r="AQ27" s="28">
        <f>'England - Qtr'!AQ27+'Northern Ireland - Qtr'!AQ27+'Scotland - Qtr'!AQ27+'Wales - Qtr'!AQ27</f>
        <v>1594.73</v>
      </c>
      <c r="AR27" s="28">
        <f>'England - Qtr'!AR27+'Northern Ireland - Qtr'!AR27+'Scotland - Qtr'!AR27+'Wales - Qtr'!AR27</f>
        <v>988.09999999999991</v>
      </c>
      <c r="AS27" s="28">
        <f>'England - Qtr'!AS27+'Northern Ireland - Qtr'!AS27+'Scotland - Qtr'!AS27+'Wales - Qtr'!AS27</f>
        <v>654.88</v>
      </c>
      <c r="AT27" s="28"/>
      <c r="AU27" s="27"/>
      <c r="AV27" s="27">
        <f>C27-Quarter!F28</f>
        <v>-9.9999999997635314E-3</v>
      </c>
      <c r="AW27" s="27">
        <f>D27-Quarter!G28</f>
        <v>-9.9999999999909051E-3</v>
      </c>
      <c r="AX27" s="27">
        <f>E27-Quarter!H28</f>
        <v>-9.9999999997635314E-3</v>
      </c>
      <c r="AY27" s="27">
        <f>F27-Quarter!I28</f>
        <v>0</v>
      </c>
      <c r="AZ27" s="27">
        <f>G27-Quarter!J28</f>
        <v>0</v>
      </c>
      <c r="BA27" s="27">
        <f>H27-Quarter!K28</f>
        <v>0</v>
      </c>
      <c r="BB27" s="27">
        <f>I27-Quarter!L28</f>
        <v>-9.9999999997635314E-3</v>
      </c>
      <c r="BC27" s="27">
        <f>J27-Quarter!M28</f>
        <v>0</v>
      </c>
      <c r="BD27" s="27">
        <f>K27-Quarter!N28</f>
        <v>0</v>
      </c>
      <c r="BE27" s="27">
        <f>L27-Quarter!O28</f>
        <v>9.9999999998772182E-3</v>
      </c>
      <c r="BF27" s="27">
        <f>M27-Quarter!P28</f>
        <v>0</v>
      </c>
      <c r="BG27" s="27">
        <f>N27-Quarter!Q28</f>
        <v>-9.9999999997635314E-3</v>
      </c>
      <c r="BH27" s="27">
        <f>O27-Quarter!R28</f>
        <v>0</v>
      </c>
      <c r="BI27" s="27">
        <f>P27-Quarter!S28</f>
        <v>0</v>
      </c>
      <c r="BJ27" s="27">
        <f>Q27-Quarter!T28</f>
        <v>0</v>
      </c>
      <c r="BK27" s="27">
        <f>R27-Quarter!U28</f>
        <v>0</v>
      </c>
      <c r="BL27" s="27">
        <f>S27-Quarter!V28</f>
        <v>0</v>
      </c>
      <c r="BM27" s="27">
        <f>T27-Quarter!W28</f>
        <v>0</v>
      </c>
      <c r="BN27" s="27">
        <f>U27-Quarter!X28</f>
        <v>0</v>
      </c>
      <c r="BO27" s="27">
        <f>V27-Quarter!Y28</f>
        <v>9.9999999999909051E-3</v>
      </c>
      <c r="BP27" s="27">
        <f>W27-Quarter!Z28</f>
        <v>0</v>
      </c>
      <c r="BQ27" s="27">
        <f>X27-Quarter!AA28</f>
        <v>0</v>
      </c>
      <c r="BR27" s="27">
        <f>Y27-Quarter!AB28</f>
        <v>0</v>
      </c>
      <c r="BS27" s="27">
        <f>Z27-Quarter!AC28</f>
        <v>0</v>
      </c>
      <c r="BT27" s="27">
        <f>AA27-Quarter!AD28</f>
        <v>0</v>
      </c>
      <c r="BU27" s="27">
        <f>AB27-Quarter!AE28</f>
        <v>0</v>
      </c>
      <c r="BV27" s="27">
        <f>AC27-Quarter!AF28</f>
        <v>0</v>
      </c>
      <c r="BW27" s="27">
        <f>AD27-Quarter!AG28</f>
        <v>0</v>
      </c>
      <c r="BX27" s="27">
        <f>AE27-Quarter!AH28</f>
        <v>0</v>
      </c>
      <c r="BY27" s="27">
        <f>AF27-Quarter!AI28</f>
        <v>0</v>
      </c>
      <c r="BZ27" s="27">
        <f>AG27-Quarter!AJ28</f>
        <v>0</v>
      </c>
      <c r="CA27" s="27">
        <f>AH27-Quarter!AK28</f>
        <v>0</v>
      </c>
      <c r="CB27" s="27">
        <f>AI27-Quarter!AL28</f>
        <v>0</v>
      </c>
      <c r="CC27" s="27">
        <f>AJ27-Quarter!AM28</f>
        <v>0</v>
      </c>
      <c r="CD27" s="27">
        <f>AK27-Quarter!AN28</f>
        <v>0</v>
      </c>
      <c r="CE27" s="27">
        <f>AL27-Quarter!AO28</f>
        <v>0</v>
      </c>
      <c r="CF27" s="27">
        <f>AM27-Quarter!AP28</f>
        <v>0</v>
      </c>
      <c r="CG27" s="27">
        <f>AN27-Quarter!AQ28</f>
        <v>0</v>
      </c>
      <c r="CH27" s="27">
        <f>AO27-Quarter!AR28</f>
        <v>0</v>
      </c>
      <c r="CI27" s="27">
        <f>AP27-Quarter!AS28</f>
        <v>0</v>
      </c>
      <c r="CJ27" s="38">
        <f>AQ27-Quarter!AT28</f>
        <v>0</v>
      </c>
      <c r="CK27" s="38">
        <f>AR27-Quarter!AU28</f>
        <v>0</v>
      </c>
      <c r="CL27" s="38">
        <f>AS27-Quarter!AV28</f>
        <v>0</v>
      </c>
    </row>
    <row r="28" spans="1:90" x14ac:dyDescent="0.25">
      <c r="A28" s="18" t="s">
        <v>36</v>
      </c>
      <c r="B28" s="18"/>
      <c r="C28" s="28">
        <f>'England - Qtr'!C28+'Northern Ireland - Qtr'!C28+'Scotland - Qtr'!C28+'Wales - Qtr'!C28</f>
        <v>1327.3899999999996</v>
      </c>
      <c r="D28" s="28">
        <f>'England - Qtr'!D28+'Northern Ireland - Qtr'!D28+'Scotland - Qtr'!D28+'Wales - Qtr'!D28</f>
        <v>1316.82</v>
      </c>
      <c r="E28" s="28">
        <f>'England - Qtr'!E28+'Northern Ireland - Qtr'!E28+'Scotland - Qtr'!E28+'Wales - Qtr'!E28</f>
        <v>1318.35</v>
      </c>
      <c r="F28" s="28">
        <f>'England - Qtr'!F28+'Northern Ireland - Qtr'!F28+'Scotland - Qtr'!F28+'Wales - Qtr'!F28</f>
        <v>1355.4800000000002</v>
      </c>
      <c r="G28" s="28">
        <f>'England - Qtr'!G28+'Northern Ireland - Qtr'!G28+'Scotland - Qtr'!G28+'Wales - Qtr'!G28</f>
        <v>1308.54</v>
      </c>
      <c r="H28" s="28">
        <f>'England - Qtr'!H28+'Northern Ireland - Qtr'!H28+'Scotland - Qtr'!H28+'Wales - Qtr'!H28</f>
        <v>1289.46</v>
      </c>
      <c r="I28" s="28">
        <f>'England - Qtr'!I28+'Northern Ireland - Qtr'!I28+'Scotland - Qtr'!I28+'Wales - Qtr'!I28</f>
        <v>1305.3000000000002</v>
      </c>
      <c r="J28" s="28">
        <f>'England - Qtr'!J28+'Northern Ireland - Qtr'!J28+'Scotland - Qtr'!J28+'Wales - Qtr'!J28</f>
        <v>1305.19</v>
      </c>
      <c r="K28" s="28">
        <f>'England - Qtr'!K28+'Northern Ireland - Qtr'!K28+'Scotland - Qtr'!K28+'Wales - Qtr'!K28</f>
        <v>1295.8800000000001</v>
      </c>
      <c r="L28" s="28">
        <f>'England - Qtr'!L28+'Northern Ireland - Qtr'!L28+'Scotland - Qtr'!L28+'Wales - Qtr'!L28</f>
        <v>1292.4100000000001</v>
      </c>
      <c r="M28" s="28">
        <f>'England - Qtr'!M28+'Northern Ireland - Qtr'!M28+'Scotland - Qtr'!M28+'Wales - Qtr'!M28</f>
        <v>1272.4799999999998</v>
      </c>
      <c r="N28" s="28">
        <f>'England - Qtr'!N28+'Northern Ireland - Qtr'!N28+'Scotland - Qtr'!N28+'Wales - Qtr'!N28</f>
        <v>1313.8700000000001</v>
      </c>
      <c r="O28" s="28">
        <f>'England - Qtr'!O28+'Northern Ireland - Qtr'!O28+'Scotland - Qtr'!O28+'Wales - Qtr'!O28</f>
        <v>1268.6900000000003</v>
      </c>
      <c r="P28" s="28">
        <f>'England - Qtr'!P28+'Northern Ireland - Qtr'!P28+'Scotland - Qtr'!P28+'Wales - Qtr'!P28</f>
        <v>1261.98</v>
      </c>
      <c r="Q28" s="28">
        <f>'England - Qtr'!Q28+'Northern Ireland - Qtr'!Q28+'Scotland - Qtr'!Q28+'Wales - Qtr'!Q28</f>
        <v>1238.5500000000002</v>
      </c>
      <c r="R28" s="28">
        <f>'England - Qtr'!R28+'Northern Ireland - Qtr'!R28+'Scotland - Qtr'!R28+'Wales - Qtr'!R28</f>
        <v>1263.99</v>
      </c>
      <c r="S28" s="28">
        <f>'England - Qtr'!S28+'Northern Ireland - Qtr'!S28+'Scotland - Qtr'!S28+'Wales - Qtr'!S28</f>
        <v>1239.76</v>
      </c>
      <c r="T28" s="28">
        <f>'England - Qtr'!T28+'Northern Ireland - Qtr'!T28+'Scotland - Qtr'!T28+'Wales - Qtr'!T28</f>
        <v>1211.6099999999999</v>
      </c>
      <c r="U28" s="28">
        <f>'England - Qtr'!U28+'Northern Ireland - Qtr'!U28+'Scotland - Qtr'!U28+'Wales - Qtr'!U28</f>
        <v>1200.67</v>
      </c>
      <c r="V28" s="28">
        <f>'England - Qtr'!V28+'Northern Ireland - Qtr'!V28+'Scotland - Qtr'!V28+'Wales - Qtr'!V28</f>
        <v>1220.1199999999999</v>
      </c>
      <c r="W28" s="28">
        <f>'England - Qtr'!W28+'Northern Ireland - Qtr'!W28+'Scotland - Qtr'!W28+'Wales - Qtr'!W28</f>
        <v>1217.93</v>
      </c>
      <c r="X28" s="28">
        <f>'England - Qtr'!X28+'Northern Ireland - Qtr'!X28+'Scotland - Qtr'!X28+'Wales - Qtr'!X28</f>
        <v>1170.8</v>
      </c>
      <c r="Y28" s="28">
        <f>'England - Qtr'!Y28+'Northern Ireland - Qtr'!Y28+'Scotland - Qtr'!Y28+'Wales - Qtr'!Y28</f>
        <v>1158.17</v>
      </c>
      <c r="Z28" s="28">
        <f>'England - Qtr'!Z28+'Northern Ireland - Qtr'!Z28+'Scotland - Qtr'!Z28+'Wales - Qtr'!Z28</f>
        <v>1155.96</v>
      </c>
      <c r="AA28" s="28">
        <f>'England - Qtr'!AA28+'Northern Ireland - Qtr'!AA28+'Scotland - Qtr'!AA28+'Wales - Qtr'!AA28</f>
        <v>1095.8000000000002</v>
      </c>
      <c r="AB28" s="28">
        <f>'England - Qtr'!AB28+'Northern Ireland - Qtr'!AB28+'Scotland - Qtr'!AB28+'Wales - Qtr'!AB28</f>
        <v>1058.7500000000002</v>
      </c>
      <c r="AC28" s="28">
        <f>'England - Qtr'!AC28+'Northern Ireland - Qtr'!AC28+'Scotland - Qtr'!AC28+'Wales - Qtr'!AC28</f>
        <v>1063</v>
      </c>
      <c r="AD28" s="28">
        <f>'England - Qtr'!AD28+'Northern Ireland - Qtr'!AD28+'Scotland - Qtr'!AD28+'Wales - Qtr'!AD28</f>
        <v>1066.25</v>
      </c>
      <c r="AE28" s="28">
        <f>'England - Qtr'!AE28+'Northern Ireland - Qtr'!AE28+'Scotland - Qtr'!AE28+'Wales - Qtr'!AE28</f>
        <v>1005.41</v>
      </c>
      <c r="AF28" s="28">
        <f>'England - Qtr'!AF28+'Northern Ireland - Qtr'!AF28+'Scotland - Qtr'!AF28+'Wales - Qtr'!AF28</f>
        <v>976.51999999999987</v>
      </c>
      <c r="AG28" s="28">
        <f>'England - Qtr'!AG28+'Northern Ireland - Qtr'!AG28+'Scotland - Qtr'!AG28+'Wales - Qtr'!AG28</f>
        <v>958.48000000000013</v>
      </c>
      <c r="AH28" s="28">
        <f>'England - Qtr'!AH28+'Northern Ireland - Qtr'!AH28+'Scotland - Qtr'!AH28+'Wales - Qtr'!AH28</f>
        <v>975.38</v>
      </c>
      <c r="AI28" s="28">
        <f>'England - Qtr'!AI28+'Northern Ireland - Qtr'!AI28+'Scotland - Qtr'!AI28+'Wales - Qtr'!AI28</f>
        <v>930.12</v>
      </c>
      <c r="AJ28" s="28">
        <f>'England - Qtr'!AJ28+'Northern Ireland - Qtr'!AJ28+'Scotland - Qtr'!AJ28+'Wales - Qtr'!AJ28</f>
        <v>892.02</v>
      </c>
      <c r="AK28" s="28">
        <f>'England - Qtr'!AK28+'Northern Ireland - Qtr'!AK28+'Scotland - Qtr'!AK28+'Wales - Qtr'!AK28</f>
        <v>891.06000000000006</v>
      </c>
      <c r="AL28" s="28">
        <f>'England - Qtr'!AL28+'Northern Ireland - Qtr'!AL28+'Scotland - Qtr'!AL28+'Wales - Qtr'!AL28</f>
        <v>911.12000000000012</v>
      </c>
      <c r="AM28" s="28">
        <f>'England - Qtr'!AM28+'Northern Ireland - Qtr'!AM28+'Scotland - Qtr'!AM28+'Wales - Qtr'!AM28</f>
        <v>892.30000000000007</v>
      </c>
      <c r="AN28" s="28">
        <f>'England - Qtr'!AN28+'Northern Ireland - Qtr'!AN28+'Scotland - Qtr'!AN28+'Wales - Qtr'!AN28</f>
        <v>867.4</v>
      </c>
      <c r="AO28" s="28">
        <f>'England - Qtr'!AO28+'Northern Ireland - Qtr'!AO28+'Scotland - Qtr'!AO28+'Wales - Qtr'!AO28</f>
        <v>854.71</v>
      </c>
      <c r="AP28" s="28">
        <f>'England - Qtr'!AP28+'Northern Ireland - Qtr'!AP28+'Scotland - Qtr'!AP28+'Wales - Qtr'!AP28</f>
        <v>881.68</v>
      </c>
      <c r="AQ28" s="28">
        <f>'England - Qtr'!AQ28+'Northern Ireland - Qtr'!AQ28+'Scotland - Qtr'!AQ28+'Wales - Qtr'!AQ28</f>
        <v>836.79</v>
      </c>
      <c r="AR28" s="28">
        <f>'England - Qtr'!AR28+'Northern Ireland - Qtr'!AR28+'Scotland - Qtr'!AR28+'Wales - Qtr'!AR28</f>
        <v>824.41000000000008</v>
      </c>
      <c r="AS28" s="28">
        <f>'England - Qtr'!AS28+'Northern Ireland - Qtr'!AS28+'Scotland - Qtr'!AS28+'Wales - Qtr'!AS28</f>
        <v>820.46</v>
      </c>
      <c r="AT28" s="28"/>
      <c r="AU28" s="27"/>
      <c r="AV28" s="27">
        <f>C28-Quarter!F29</f>
        <v>9.9999999995361577E-3</v>
      </c>
      <c r="AW28" s="27">
        <f>D28-Quarter!G29</f>
        <v>0</v>
      </c>
      <c r="AX28" s="27">
        <f>E28-Quarter!H29</f>
        <v>9.9999999999909051E-3</v>
      </c>
      <c r="AY28" s="27">
        <f>F28-Quarter!I29</f>
        <v>0</v>
      </c>
      <c r="AZ28" s="27">
        <f>G28-Quarter!J29</f>
        <v>0</v>
      </c>
      <c r="BA28" s="27">
        <f>H28-Quarter!K29</f>
        <v>0</v>
      </c>
      <c r="BB28" s="27">
        <f>I28-Quarter!L29</f>
        <v>-9.9999999997635314E-3</v>
      </c>
      <c r="BC28" s="27">
        <f>J28-Quarter!M29</f>
        <v>0</v>
      </c>
      <c r="BD28" s="27">
        <f>K28-Quarter!N29</f>
        <v>0</v>
      </c>
      <c r="BE28" s="27">
        <f>L28-Quarter!O29</f>
        <v>0</v>
      </c>
      <c r="BF28" s="27">
        <f>M28-Quarter!P29</f>
        <v>0</v>
      </c>
      <c r="BG28" s="27">
        <f>N28-Quarter!Q29</f>
        <v>-9.9999999999909051E-3</v>
      </c>
      <c r="BH28" s="27">
        <f>O28-Quarter!R29</f>
        <v>0</v>
      </c>
      <c r="BI28" s="27">
        <f>P28-Quarter!S29</f>
        <v>-9.9999999999909051E-3</v>
      </c>
      <c r="BJ28" s="27">
        <f>Q28-Quarter!T29</f>
        <v>0</v>
      </c>
      <c r="BK28" s="27">
        <f>R28-Quarter!U29</f>
        <v>9.9999999999909051E-3</v>
      </c>
      <c r="BL28" s="27">
        <f>S28-Quarter!V29</f>
        <v>0</v>
      </c>
      <c r="BM28" s="27">
        <f>T28-Quarter!W29</f>
        <v>-9.9999999999909051E-3</v>
      </c>
      <c r="BN28" s="27">
        <f>U28-Quarter!X29</f>
        <v>0</v>
      </c>
      <c r="BO28" s="27">
        <f>V28-Quarter!Y29</f>
        <v>-1.0000000000218279E-2</v>
      </c>
      <c r="BP28" s="27">
        <f>W28-Quarter!Z29</f>
        <v>0</v>
      </c>
      <c r="BQ28" s="27">
        <f>X28-Quarter!AA29</f>
        <v>0</v>
      </c>
      <c r="BR28" s="27">
        <f>Y28-Quarter!AB29</f>
        <v>0</v>
      </c>
      <c r="BS28" s="27">
        <f>Z28-Quarter!AC29</f>
        <v>0</v>
      </c>
      <c r="BT28" s="27">
        <f>AA28-Quarter!AD29</f>
        <v>0</v>
      </c>
      <c r="BU28" s="27">
        <f>AB28-Quarter!AE29</f>
        <v>0</v>
      </c>
      <c r="BV28" s="27">
        <f>AC28-Quarter!AF29</f>
        <v>0</v>
      </c>
      <c r="BW28" s="27">
        <f>AD28-Quarter!AG29</f>
        <v>0</v>
      </c>
      <c r="BX28" s="27">
        <f>AE28-Quarter!AH29</f>
        <v>0</v>
      </c>
      <c r="BY28" s="27">
        <f>AF28-Quarter!AI29</f>
        <v>0</v>
      </c>
      <c r="BZ28" s="27">
        <f>AG28-Quarter!AJ29</f>
        <v>0</v>
      </c>
      <c r="CA28" s="27">
        <f>AH28-Quarter!AK29</f>
        <v>0</v>
      </c>
      <c r="CB28" s="27">
        <f>AI28-Quarter!AL29</f>
        <v>0</v>
      </c>
      <c r="CC28" s="27">
        <f>AJ28-Quarter!AM29</f>
        <v>0</v>
      </c>
      <c r="CD28" s="27">
        <f>AK28-Quarter!AN29</f>
        <v>0</v>
      </c>
      <c r="CE28" s="27">
        <f>AL28-Quarter!AO29</f>
        <v>0</v>
      </c>
      <c r="CF28" s="27">
        <f>AM28-Quarter!AP29</f>
        <v>0</v>
      </c>
      <c r="CG28" s="27">
        <f>AN28-Quarter!AQ29</f>
        <v>0</v>
      </c>
      <c r="CH28" s="27">
        <f>AO28-Quarter!AR29</f>
        <v>0</v>
      </c>
      <c r="CI28" s="27">
        <f>AP28-Quarter!AS29</f>
        <v>0</v>
      </c>
      <c r="CJ28" s="38">
        <f>AQ28-Quarter!AT29</f>
        <v>0</v>
      </c>
      <c r="CK28" s="38">
        <f>AR28-Quarter!AU29</f>
        <v>0</v>
      </c>
      <c r="CL28" s="38">
        <f>AS28-Quarter!AV29</f>
        <v>0</v>
      </c>
    </row>
    <row r="29" spans="1:90" x14ac:dyDescent="0.25">
      <c r="A29" s="18" t="s">
        <v>37</v>
      </c>
      <c r="B29" s="18"/>
      <c r="C29" s="28">
        <f>'England - Qtr'!C29+'Northern Ireland - Qtr'!C29+'Scotland - Qtr'!C29+'Wales - Qtr'!C29</f>
        <v>189.48</v>
      </c>
      <c r="D29" s="28">
        <f>'England - Qtr'!D29+'Northern Ireland - Qtr'!D29+'Scotland - Qtr'!D29+'Wales - Qtr'!D29</f>
        <v>197.74999999999997</v>
      </c>
      <c r="E29" s="28">
        <f>'England - Qtr'!E29+'Northern Ireland - Qtr'!E29+'Scotland - Qtr'!E29+'Wales - Qtr'!E29</f>
        <v>190.42</v>
      </c>
      <c r="F29" s="28">
        <f>'England - Qtr'!F29+'Northern Ireland - Qtr'!F29+'Scotland - Qtr'!F29+'Wales - Qtr'!F29</f>
        <v>197.35</v>
      </c>
      <c r="G29" s="28">
        <f>'England - Qtr'!G29+'Northern Ireland - Qtr'!G29+'Scotland - Qtr'!G29+'Wales - Qtr'!G29</f>
        <v>191.00999999999996</v>
      </c>
      <c r="H29" s="28">
        <f>'England - Qtr'!H29+'Northern Ireland - Qtr'!H29+'Scotland - Qtr'!H29+'Wales - Qtr'!H29</f>
        <v>186.03999999999996</v>
      </c>
      <c r="I29" s="28">
        <f>'England - Qtr'!I29+'Northern Ireland - Qtr'!I29+'Scotland - Qtr'!I29+'Wales - Qtr'!I29</f>
        <v>174.70000000000002</v>
      </c>
      <c r="J29" s="28">
        <f>'England - Qtr'!J29+'Northern Ireland - Qtr'!J29+'Scotland - Qtr'!J29+'Wales - Qtr'!J29</f>
        <v>186.76999999999998</v>
      </c>
      <c r="K29" s="28">
        <f>'England - Qtr'!K29+'Northern Ireland - Qtr'!K29+'Scotland - Qtr'!K29+'Wales - Qtr'!K29</f>
        <v>180.01000000000002</v>
      </c>
      <c r="L29" s="28">
        <f>'England - Qtr'!L29+'Northern Ireland - Qtr'!L29+'Scotland - Qtr'!L29+'Wales - Qtr'!L29</f>
        <v>204.34000000000003</v>
      </c>
      <c r="M29" s="28">
        <f>'England - Qtr'!M29+'Northern Ireland - Qtr'!M29+'Scotland - Qtr'!M29+'Wales - Qtr'!M29</f>
        <v>184.23</v>
      </c>
      <c r="N29" s="28">
        <f>'England - Qtr'!N29+'Northern Ireland - Qtr'!N29+'Scotland - Qtr'!N29+'Wales - Qtr'!N29</f>
        <v>197.41</v>
      </c>
      <c r="O29" s="28">
        <f>'England - Qtr'!O29+'Northern Ireland - Qtr'!O29+'Scotland - Qtr'!O29+'Wales - Qtr'!O29</f>
        <v>191.98</v>
      </c>
      <c r="P29" s="28">
        <f>'England - Qtr'!P29+'Northern Ireland - Qtr'!P29+'Scotland - Qtr'!P29+'Wales - Qtr'!P29</f>
        <v>224.78000000000003</v>
      </c>
      <c r="Q29" s="28">
        <f>'England - Qtr'!Q29+'Northern Ireland - Qtr'!Q29+'Scotland - Qtr'!Q29+'Wales - Qtr'!Q29</f>
        <v>208.32999999999998</v>
      </c>
      <c r="R29" s="28">
        <f>'England - Qtr'!R29+'Northern Ireland - Qtr'!R29+'Scotland - Qtr'!R29+'Wales - Qtr'!R29</f>
        <v>215.04999999999995</v>
      </c>
      <c r="S29" s="28">
        <f>'England - Qtr'!S29+'Northern Ireland - Qtr'!S29+'Scotland - Qtr'!S29+'Wales - Qtr'!S29</f>
        <v>224.78999999999996</v>
      </c>
      <c r="T29" s="28">
        <f>'England - Qtr'!T29+'Northern Ireland - Qtr'!T29+'Scotland - Qtr'!T29+'Wales - Qtr'!T29</f>
        <v>232.75</v>
      </c>
      <c r="U29" s="28">
        <f>'England - Qtr'!U29+'Northern Ireland - Qtr'!U29+'Scotland - Qtr'!U29+'Wales - Qtr'!U29</f>
        <v>216.63</v>
      </c>
      <c r="V29" s="28">
        <f>'England - Qtr'!V29+'Northern Ireland - Qtr'!V29+'Scotland - Qtr'!V29+'Wales - Qtr'!V29</f>
        <v>220.21</v>
      </c>
      <c r="W29" s="28">
        <f>'England - Qtr'!W29+'Northern Ireland - Qtr'!W29+'Scotland - Qtr'!W29+'Wales - Qtr'!W29</f>
        <v>236.25</v>
      </c>
      <c r="X29" s="28">
        <f>'England - Qtr'!X29+'Northern Ireland - Qtr'!X29+'Scotland - Qtr'!X29+'Wales - Qtr'!X29</f>
        <v>250.79000000000002</v>
      </c>
      <c r="Y29" s="28">
        <f>'England - Qtr'!Y29+'Northern Ireland - Qtr'!Y29+'Scotland - Qtr'!Y29+'Wales - Qtr'!Y29</f>
        <v>228.83999999999997</v>
      </c>
      <c r="Z29" s="28">
        <f>'England - Qtr'!Z29+'Northern Ireland - Qtr'!Z29+'Scotland - Qtr'!Z29+'Wales - Qtr'!Z29</f>
        <v>234.42</v>
      </c>
      <c r="AA29" s="28">
        <f>'England - Qtr'!AA29+'Northern Ireland - Qtr'!AA29+'Scotland - Qtr'!AA29+'Wales - Qtr'!AA29</f>
        <v>245.91</v>
      </c>
      <c r="AB29" s="28">
        <f>'England - Qtr'!AB29+'Northern Ireland - Qtr'!AB29+'Scotland - Qtr'!AB29+'Wales - Qtr'!AB29</f>
        <v>246.88</v>
      </c>
      <c r="AC29" s="28">
        <f>'England - Qtr'!AC29+'Northern Ireland - Qtr'!AC29+'Scotland - Qtr'!AC29+'Wales - Qtr'!AC29</f>
        <v>231.72000000000003</v>
      </c>
      <c r="AD29" s="28">
        <f>'England - Qtr'!AD29+'Northern Ireland - Qtr'!AD29+'Scotland - Qtr'!AD29+'Wales - Qtr'!AD29</f>
        <v>242.82999999999998</v>
      </c>
      <c r="AE29" s="28">
        <f>'England - Qtr'!AE29+'Northern Ireland - Qtr'!AE29+'Scotland - Qtr'!AE29+'Wales - Qtr'!AE29</f>
        <v>242.98000000000002</v>
      </c>
      <c r="AF29" s="28">
        <f>'England - Qtr'!AF29+'Northern Ireland - Qtr'!AF29+'Scotland - Qtr'!AF29+'Wales - Qtr'!AF29</f>
        <v>263.09999999999997</v>
      </c>
      <c r="AG29" s="28">
        <f>'England - Qtr'!AG29+'Northern Ireland - Qtr'!AG29+'Scotland - Qtr'!AG29+'Wales - Qtr'!AG29</f>
        <v>227.98999999999998</v>
      </c>
      <c r="AH29" s="28">
        <f>'England - Qtr'!AH29+'Northern Ireland - Qtr'!AH29+'Scotland - Qtr'!AH29+'Wales - Qtr'!AH29</f>
        <v>257.95999999999998</v>
      </c>
      <c r="AI29" s="28">
        <f>'England - Qtr'!AI29+'Northern Ireland - Qtr'!AI29+'Scotland - Qtr'!AI29+'Wales - Qtr'!AI29</f>
        <v>263.14</v>
      </c>
      <c r="AJ29" s="28">
        <f>'England - Qtr'!AJ29+'Northern Ireland - Qtr'!AJ29+'Scotland - Qtr'!AJ29+'Wales - Qtr'!AJ29</f>
        <v>269.83999999999997</v>
      </c>
      <c r="AK29" s="28">
        <f>'England - Qtr'!AK29+'Northern Ireland - Qtr'!AK29+'Scotland - Qtr'!AK29+'Wales - Qtr'!AK29</f>
        <v>254.4</v>
      </c>
      <c r="AL29" s="28">
        <f>'England - Qtr'!AL29+'Northern Ireland - Qtr'!AL29+'Scotland - Qtr'!AL29+'Wales - Qtr'!AL29</f>
        <v>261.24</v>
      </c>
      <c r="AM29" s="28">
        <f>'England - Qtr'!AM29+'Northern Ireland - Qtr'!AM29+'Scotland - Qtr'!AM29+'Wales - Qtr'!AM29</f>
        <v>268.60999999999996</v>
      </c>
      <c r="AN29" s="28">
        <f>'England - Qtr'!AN29+'Northern Ireland - Qtr'!AN29+'Scotland - Qtr'!AN29+'Wales - Qtr'!AN29</f>
        <v>278.93000000000006</v>
      </c>
      <c r="AO29" s="28">
        <f>'England - Qtr'!AO29+'Northern Ireland - Qtr'!AO29+'Scotland - Qtr'!AO29+'Wales - Qtr'!AO29</f>
        <v>253.24</v>
      </c>
      <c r="AP29" s="28">
        <f>'England - Qtr'!AP29+'Northern Ireland - Qtr'!AP29+'Scotland - Qtr'!AP29+'Wales - Qtr'!AP29</f>
        <v>266</v>
      </c>
      <c r="AQ29" s="28">
        <f>'England - Qtr'!AQ29+'Northern Ireland - Qtr'!AQ29+'Scotland - Qtr'!AQ29+'Wales - Qtr'!AQ29</f>
        <v>263.14</v>
      </c>
      <c r="AR29" s="28">
        <f>'England - Qtr'!AR29+'Northern Ireland - Qtr'!AR29+'Scotland - Qtr'!AR29+'Wales - Qtr'!AR29</f>
        <v>277.56</v>
      </c>
      <c r="AS29" s="28">
        <f>'England - Qtr'!AS29+'Northern Ireland - Qtr'!AS29+'Scotland - Qtr'!AS29+'Wales - Qtr'!AS29</f>
        <v>248.04999999999998</v>
      </c>
      <c r="AT29" s="28"/>
      <c r="AU29" s="27"/>
      <c r="AV29" s="27">
        <f>C29-Quarter!F30</f>
        <v>0</v>
      </c>
      <c r="AW29" s="27">
        <f>D29-Quarter!G30</f>
        <v>0</v>
      </c>
      <c r="AX29" s="27">
        <f>E29-Quarter!H30</f>
        <v>0</v>
      </c>
      <c r="AY29" s="27">
        <f>F29-Quarter!I30</f>
        <v>0</v>
      </c>
      <c r="AZ29" s="27">
        <f>G29-Quarter!J30</f>
        <v>-1.0000000000047748E-2</v>
      </c>
      <c r="BA29" s="27">
        <f>H29-Quarter!K30</f>
        <v>9.9999999999624833E-3</v>
      </c>
      <c r="BB29" s="27">
        <f>I29-Quarter!L30</f>
        <v>-1.999999999998181E-2</v>
      </c>
      <c r="BC29" s="27">
        <f>J29-Quarter!M30</f>
        <v>0</v>
      </c>
      <c r="BD29" s="27">
        <f>K29-Quarter!N30</f>
        <v>0</v>
      </c>
      <c r="BE29" s="27">
        <f>L29-Quarter!O30</f>
        <v>0</v>
      </c>
      <c r="BF29" s="27">
        <f>M29-Quarter!P30</f>
        <v>9.9999999999909051E-3</v>
      </c>
      <c r="BG29" s="27">
        <f>N29-Quarter!Q30</f>
        <v>0</v>
      </c>
      <c r="BH29" s="27">
        <f>O29-Quarter!R30</f>
        <v>0</v>
      </c>
      <c r="BI29" s="27">
        <f>P29-Quarter!S30</f>
        <v>0</v>
      </c>
      <c r="BJ29" s="27">
        <f>Q29-Quarter!T30</f>
        <v>0</v>
      </c>
      <c r="BK29" s="27">
        <f>R29-Quarter!U30</f>
        <v>0</v>
      </c>
      <c r="BL29" s="27">
        <f>S29-Quarter!V30</f>
        <v>0</v>
      </c>
      <c r="BM29" s="27">
        <f>T29-Quarter!W30</f>
        <v>0</v>
      </c>
      <c r="BN29" s="27">
        <f>U29-Quarter!X30</f>
        <v>9.9999999999909051E-3</v>
      </c>
      <c r="BO29" s="27">
        <f>V29-Quarter!Y30</f>
        <v>0</v>
      </c>
      <c r="BP29" s="27">
        <f>W29-Quarter!Z30</f>
        <v>0</v>
      </c>
      <c r="BQ29" s="27">
        <f>X29-Quarter!AA30</f>
        <v>0</v>
      </c>
      <c r="BR29" s="27">
        <f>Y29-Quarter!AB30</f>
        <v>0</v>
      </c>
      <c r="BS29" s="27">
        <f>Z29-Quarter!AC30</f>
        <v>0</v>
      </c>
      <c r="BT29" s="27">
        <f>AA29-Quarter!AD30</f>
        <v>0</v>
      </c>
      <c r="BU29" s="27">
        <f>AB29-Quarter!AE30</f>
        <v>0</v>
      </c>
      <c r="BV29" s="27">
        <f>AC29-Quarter!AF30</f>
        <v>0</v>
      </c>
      <c r="BW29" s="27">
        <f>AD29-Quarter!AG30</f>
        <v>0</v>
      </c>
      <c r="BX29" s="27">
        <f>AE29-Quarter!AH30</f>
        <v>0</v>
      </c>
      <c r="BY29" s="27">
        <f>AF29-Quarter!AI30</f>
        <v>0</v>
      </c>
      <c r="BZ29" s="27">
        <f>AG29-Quarter!AJ30</f>
        <v>0</v>
      </c>
      <c r="CA29" s="27">
        <f>AH29-Quarter!AK30</f>
        <v>0</v>
      </c>
      <c r="CB29" s="27">
        <f>AI29-Quarter!AL30</f>
        <v>0</v>
      </c>
      <c r="CC29" s="27">
        <f>AJ29-Quarter!AM30</f>
        <v>0</v>
      </c>
      <c r="CD29" s="27">
        <f>AK29-Quarter!AN30</f>
        <v>0</v>
      </c>
      <c r="CE29" s="27">
        <f>AL29-Quarter!AO30</f>
        <v>0</v>
      </c>
      <c r="CF29" s="27">
        <f>AM29-Quarter!AP30</f>
        <v>0</v>
      </c>
      <c r="CG29" s="27">
        <f>AN29-Quarter!AQ30</f>
        <v>0</v>
      </c>
      <c r="CH29" s="27">
        <f>AO29-Quarter!AR30</f>
        <v>0</v>
      </c>
      <c r="CI29" s="27">
        <f>AP29-Quarter!AS30</f>
        <v>0</v>
      </c>
      <c r="CJ29" s="38">
        <f>AQ29-Quarter!AT30</f>
        <v>0</v>
      </c>
      <c r="CK29" s="38">
        <f>AR29-Quarter!AU30</f>
        <v>0</v>
      </c>
      <c r="CL29" s="38">
        <f>AS29-Quarter!AV30</f>
        <v>0</v>
      </c>
    </row>
    <row r="30" spans="1:90" x14ac:dyDescent="0.25">
      <c r="A30" s="18" t="s">
        <v>38</v>
      </c>
      <c r="B30" s="18"/>
      <c r="C30" s="28">
        <f>'England - Qtr'!C30+'Northern Ireland - Qtr'!C30+'Scotland - Qtr'!C30+'Wales - Qtr'!C30</f>
        <v>1844.81</v>
      </c>
      <c r="D30" s="28">
        <f>'England - Qtr'!D30+'Northern Ireland - Qtr'!D30+'Scotland - Qtr'!D30+'Wales - Qtr'!D30</f>
        <v>1640.5</v>
      </c>
      <c r="E30" s="28">
        <f>'England - Qtr'!E30+'Northern Ireland - Qtr'!E30+'Scotland - Qtr'!E30+'Wales - Qtr'!E30</f>
        <v>1839.45</v>
      </c>
      <c r="F30" s="28">
        <f>'England - Qtr'!F30+'Northern Ireland - Qtr'!F30+'Scotland - Qtr'!F30+'Wales - Qtr'!F30</f>
        <v>1895.3000000000002</v>
      </c>
      <c r="G30" s="28">
        <f>'England - Qtr'!G30+'Northern Ireland - Qtr'!G30+'Scotland - Qtr'!G30+'Wales - Qtr'!G30</f>
        <v>2426.1</v>
      </c>
      <c r="H30" s="28">
        <f>'England - Qtr'!H30+'Northern Ireland - Qtr'!H30+'Scotland - Qtr'!H30+'Wales - Qtr'!H30</f>
        <v>1532.35</v>
      </c>
      <c r="I30" s="28">
        <f>'England - Qtr'!I30+'Northern Ireland - Qtr'!I30+'Scotland - Qtr'!I30+'Wales - Qtr'!I30</f>
        <v>2064.4</v>
      </c>
      <c r="J30" s="28">
        <f>'England - Qtr'!J30+'Northern Ireland - Qtr'!J30+'Scotland - Qtr'!J30+'Wales - Qtr'!J30</f>
        <v>2763.9099999999994</v>
      </c>
      <c r="K30" s="28">
        <f>'England - Qtr'!K30+'Northern Ireland - Qtr'!K30+'Scotland - Qtr'!K30+'Wales - Qtr'!K30</f>
        <v>2663.7700000000004</v>
      </c>
      <c r="L30" s="28">
        <f>'England - Qtr'!L30+'Northern Ireland - Qtr'!L30+'Scotland - Qtr'!L30+'Wales - Qtr'!L30</f>
        <v>3565.27</v>
      </c>
      <c r="M30" s="28">
        <f>'England - Qtr'!M30+'Northern Ireland - Qtr'!M30+'Scotland - Qtr'!M30+'Wales - Qtr'!M30</f>
        <v>3002.9100000000003</v>
      </c>
      <c r="N30" s="28">
        <f>'England - Qtr'!N30+'Northern Ireland - Qtr'!N30+'Scotland - Qtr'!N30+'Wales - Qtr'!N30</f>
        <v>2927.56</v>
      </c>
      <c r="O30" s="28">
        <f>'England - Qtr'!O30+'Northern Ireland - Qtr'!O30+'Scotland - Qtr'!O30+'Wales - Qtr'!O30</f>
        <v>3107.9900000000002</v>
      </c>
      <c r="P30" s="28">
        <f>'England - Qtr'!P30+'Northern Ireland - Qtr'!P30+'Scotland - Qtr'!P30+'Wales - Qtr'!P30</f>
        <v>3962.53</v>
      </c>
      <c r="Q30" s="28">
        <f>'England - Qtr'!Q30+'Northern Ireland - Qtr'!Q30+'Scotland - Qtr'!Q30+'Wales - Qtr'!Q30</f>
        <v>4467.7299999999996</v>
      </c>
      <c r="R30" s="28">
        <f>'England - Qtr'!R30+'Northern Ireland - Qtr'!R30+'Scotland - Qtr'!R30+'Wales - Qtr'!R30</f>
        <v>5207.4199999999992</v>
      </c>
      <c r="S30" s="28">
        <f>'England - Qtr'!S30+'Northern Ireland - Qtr'!S30+'Scotland - Qtr'!S30+'Wales - Qtr'!S30</f>
        <v>5495.22</v>
      </c>
      <c r="T30" s="28">
        <f>'England - Qtr'!T30+'Northern Ireland - Qtr'!T30+'Scotland - Qtr'!T30+'Wales - Qtr'!T30</f>
        <v>5573.61</v>
      </c>
      <c r="U30" s="28">
        <f>'England - Qtr'!U30+'Northern Ireland - Qtr'!U30+'Scotland - Qtr'!U30+'Wales - Qtr'!U30</f>
        <v>5642.0899999999992</v>
      </c>
      <c r="V30" s="28">
        <f>'England - Qtr'!V30+'Northern Ireland - Qtr'!V30+'Scotland - Qtr'!V30+'Wales - Qtr'!V30</f>
        <v>6779.4800000000005</v>
      </c>
      <c r="W30" s="28">
        <f>'England - Qtr'!W30+'Northern Ireland - Qtr'!W30+'Scotland - Qtr'!W30+'Wales - Qtr'!W30</f>
        <v>7074.0900000000011</v>
      </c>
      <c r="X30" s="28">
        <f>'England - Qtr'!X30+'Northern Ireland - Qtr'!X30+'Scotland - Qtr'!X30+'Wales - Qtr'!X30</f>
        <v>6286.1600000000008</v>
      </c>
      <c r="Y30" s="28">
        <f>'England - Qtr'!Y30+'Northern Ireland - Qtr'!Y30+'Scotland - Qtr'!Y30+'Wales - Qtr'!Y30</f>
        <v>4835.6000000000004</v>
      </c>
      <c r="Z30" s="28">
        <f>'England - Qtr'!Z30+'Northern Ireland - Qtr'!Z30+'Scotland - Qtr'!Z30+'Wales - Qtr'!Z30</f>
        <v>6216.51</v>
      </c>
      <c r="AA30" s="28">
        <f>'England - Qtr'!AA30+'Northern Ireland - Qtr'!AA30+'Scotland - Qtr'!AA30+'Wales - Qtr'!AA30</f>
        <v>7624.0999999999995</v>
      </c>
      <c r="AB30" s="28">
        <f>'England - Qtr'!AB30+'Northern Ireland - Qtr'!AB30+'Scotland - Qtr'!AB30+'Wales - Qtr'!AB30</f>
        <v>6520.619999999999</v>
      </c>
      <c r="AC30" s="28">
        <f>'England - Qtr'!AC30+'Northern Ireland - Qtr'!AC30+'Scotland - Qtr'!AC30+'Wales - Qtr'!AC30</f>
        <v>6470.65</v>
      </c>
      <c r="AD30" s="28">
        <f>'England - Qtr'!AD30+'Northern Ireland - Qtr'!AD30+'Scotland - Qtr'!AD30+'Wales - Qtr'!AD30</f>
        <v>6027.6900000000005</v>
      </c>
      <c r="AE30" s="28">
        <f>'England - Qtr'!AE30+'Northern Ireland - Qtr'!AE30+'Scotland - Qtr'!AE30+'Wales - Qtr'!AE30</f>
        <v>6494.07</v>
      </c>
      <c r="AF30" s="28">
        <f>'England - Qtr'!AF30+'Northern Ireland - Qtr'!AF30+'Scotland - Qtr'!AF30+'Wales - Qtr'!AF30</f>
        <v>7396.28</v>
      </c>
      <c r="AG30" s="28">
        <f>'England - Qtr'!AG30+'Northern Ireland - Qtr'!AG30+'Scotland - Qtr'!AG30+'Wales - Qtr'!AG30</f>
        <v>7605.95</v>
      </c>
      <c r="AH30" s="28">
        <f>'England - Qtr'!AH30+'Northern Ireland - Qtr'!AH30+'Scotland - Qtr'!AH30+'Wales - Qtr'!AH30</f>
        <v>8562.7199999999993</v>
      </c>
      <c r="AI30" s="28">
        <f>'England - Qtr'!AI30+'Northern Ireland - Qtr'!AI30+'Scotland - Qtr'!AI30+'Wales - Qtr'!AI30</f>
        <v>7725.8499999999995</v>
      </c>
      <c r="AJ30" s="28">
        <f>'England - Qtr'!AJ30+'Northern Ireland - Qtr'!AJ30+'Scotland - Qtr'!AJ30+'Wales - Qtr'!AJ30</f>
        <v>7904.2699999999995</v>
      </c>
      <c r="AK30" s="28">
        <f>'England - Qtr'!AK30+'Northern Ireland - Qtr'!AK30+'Scotland - Qtr'!AK30+'Wales - Qtr'!AK30</f>
        <v>7886.1900000000005</v>
      </c>
      <c r="AL30" s="28">
        <f>'England - Qtr'!AL30+'Northern Ireland - Qtr'!AL30+'Scotland - Qtr'!AL30+'Wales - Qtr'!AL30</f>
        <v>9116.19</v>
      </c>
      <c r="AM30" s="28">
        <f>'England - Qtr'!AM30+'Northern Ireland - Qtr'!AM30+'Scotland - Qtr'!AM30+'Wales - Qtr'!AM30</f>
        <v>9166.49</v>
      </c>
      <c r="AN30" s="28">
        <f>'England - Qtr'!AN30+'Northern Ireland - Qtr'!AN30+'Scotland - Qtr'!AN30+'Wales - Qtr'!AN30</f>
        <v>8743.25</v>
      </c>
      <c r="AO30" s="28">
        <f>'England - Qtr'!AO30+'Northern Ireland - Qtr'!AO30+'Scotland - Qtr'!AO30+'Wales - Qtr'!AO30</f>
        <v>8039.4600000000009</v>
      </c>
      <c r="AP30" s="28">
        <f>'England - Qtr'!AP30+'Northern Ireland - Qtr'!AP30+'Scotland - Qtr'!AP30+'Wales - Qtr'!AP30</f>
        <v>8798.9000000000015</v>
      </c>
      <c r="AQ30" s="28">
        <f>'England - Qtr'!AQ30+'Northern Ireland - Qtr'!AQ30+'Scotland - Qtr'!AQ30+'Wales - Qtr'!AQ30</f>
        <v>9302.0299999999988</v>
      </c>
      <c r="AR30" s="28">
        <f>'England - Qtr'!AR30+'Northern Ireland - Qtr'!AR30+'Scotland - Qtr'!AR30+'Wales - Qtr'!AR30</f>
        <v>8749.2900000000009</v>
      </c>
      <c r="AS30" s="28">
        <f>'England - Qtr'!AS30+'Northern Ireland - Qtr'!AS30+'Scotland - Qtr'!AS30+'Wales - Qtr'!AS30</f>
        <v>8200.51</v>
      </c>
      <c r="AT30" s="28"/>
      <c r="AU30" s="27"/>
      <c r="AV30" s="27">
        <f>C30-SUM(Quarter!F31:F35)</f>
        <v>3.9999999999736247E-2</v>
      </c>
      <c r="AW30" s="27">
        <f>D30-SUM(Quarter!G31:G35)</f>
        <v>5.999999999994543E-2</v>
      </c>
      <c r="AX30" s="27">
        <f>E30-SUM(Quarter!H31:H35)</f>
        <v>4.9999999999954525E-2</v>
      </c>
      <c r="AY30" s="27">
        <f>F30-SUM(Quarter!I31:I35)</f>
        <v>5.0000000000181899E-2</v>
      </c>
      <c r="AZ30" s="27">
        <f>G30-SUM(Quarter!J31:J35)</f>
        <v>1.0000000000218279E-2</v>
      </c>
      <c r="BA30" s="27">
        <f>H30-SUM(Quarter!K31:K35)</f>
        <v>0</v>
      </c>
      <c r="BB30" s="27">
        <f>I30-SUM(Quarter!L31:L35)</f>
        <v>1.0000000000218279E-2</v>
      </c>
      <c r="BC30" s="27">
        <f>J30-SUM(Quarter!M31:M35)</f>
        <v>0</v>
      </c>
      <c r="BD30" s="27">
        <f>K30-SUM(Quarter!N31:N35)</f>
        <v>1.0000000000218279E-2</v>
      </c>
      <c r="BE30" s="27">
        <f>L30-SUM(Quarter!O31:O35)</f>
        <v>-1.0000000000218279E-2</v>
      </c>
      <c r="BF30" s="27">
        <f>M30-SUM(Quarter!P31:P35)</f>
        <v>1.0000000000673026E-2</v>
      </c>
      <c r="BG30" s="27">
        <f>N30-SUM(Quarter!Q31:Q35)</f>
        <v>1.999999999998181E-2</v>
      </c>
      <c r="BH30" s="27">
        <f>O30-SUM(Quarter!R31:R35)</f>
        <v>1.999999999998181E-2</v>
      </c>
      <c r="BI30" s="27">
        <f>P30-SUM(Quarter!S31:S35)</f>
        <v>0</v>
      </c>
      <c r="BJ30" s="27">
        <f>Q30-SUM(Quarter!T31:T35)</f>
        <v>0</v>
      </c>
      <c r="BK30" s="27">
        <f>R30-SUM(Quarter!U31:U35)</f>
        <v>0</v>
      </c>
      <c r="BL30" s="27">
        <f>S30-SUM(Quarter!V31:V35)</f>
        <v>-1.9999999999527063E-2</v>
      </c>
      <c r="BM30" s="27">
        <f>T30-SUM(Quarter!W31:W35)</f>
        <v>9.999999999308784E-3</v>
      </c>
      <c r="BN30" s="27">
        <f>U30-SUM(Quarter!X31:X35)</f>
        <v>-1.0000000000218279E-2</v>
      </c>
      <c r="BO30" s="27">
        <f>V30-SUM(Quarter!Y31:Y35)</f>
        <v>0</v>
      </c>
      <c r="BP30" s="27">
        <f>W30-SUM(Quarter!Z31:Z35)</f>
        <v>1.0000000001127773E-2</v>
      </c>
      <c r="BQ30" s="27">
        <f>X30-SUM(Quarter!AA31:AA35)</f>
        <v>-1.9999999999527063E-2</v>
      </c>
      <c r="BR30" s="27">
        <f>Y30-SUM(Quarter!AB31:AB35)</f>
        <v>-1.0000000000218279E-2</v>
      </c>
      <c r="BS30" s="27">
        <f>Z30-SUM(Quarter!AC31:AC35)</f>
        <v>0</v>
      </c>
      <c r="BT30" s="27">
        <f>AA30-SUM(Quarter!AD31:AD35)</f>
        <v>0</v>
      </c>
      <c r="BU30" s="27">
        <f>AB30-SUM(Quarter!AE31:AE35)</f>
        <v>0</v>
      </c>
      <c r="BV30" s="27">
        <f>AC30-SUM(Quarter!AF31:AF35)</f>
        <v>1.0000000000218279E-2</v>
      </c>
      <c r="BW30" s="27">
        <f>AD30-SUM(Quarter!AG31:AG35)</f>
        <v>1.0000000001127773E-2</v>
      </c>
      <c r="BX30" s="27">
        <f>AE30-SUM(Quarter!AH31:AH35)</f>
        <v>9.999999999308784E-3</v>
      </c>
      <c r="BY30" s="27">
        <f>AF30-SUM(Quarter!AI31:AI35)</f>
        <v>0</v>
      </c>
      <c r="BZ30" s="27">
        <f>AG30-SUM(Quarter!AJ31:AJ35)</f>
        <v>9.999999999308784E-3</v>
      </c>
      <c r="CA30" s="27">
        <f>AH30-SUM(Quarter!AK31:AK35)</f>
        <v>0</v>
      </c>
      <c r="CB30" s="27">
        <f>AI30-SUM(Quarter!AL31:AL35)</f>
        <v>0</v>
      </c>
      <c r="CC30" s="27">
        <f>AJ30-SUM(Quarter!AM31:AM35)</f>
        <v>0</v>
      </c>
      <c r="CD30" s="27">
        <f>AK30-SUM(Quarter!AN31:AN35)</f>
        <v>1.0000000001127773E-2</v>
      </c>
      <c r="CE30" s="27">
        <f>AL30-SUM(Quarter!AO31:AO35)</f>
        <v>0</v>
      </c>
      <c r="CF30" s="27">
        <f>AM30-SUM(Quarter!AP31:AP35)</f>
        <v>0</v>
      </c>
      <c r="CG30" s="27">
        <f>AN30-SUM(Quarter!AQ31:AQ35)</f>
        <v>0</v>
      </c>
      <c r="CH30" s="27">
        <f>AO30-SUM(Quarter!AR31:AR35)</f>
        <v>-9.999999999308784E-3</v>
      </c>
      <c r="CI30" s="27">
        <f>AP30-SUM(Quarter!AS31:AS35)</f>
        <v>-1.9999999998617568E-2</v>
      </c>
      <c r="CJ30" s="38">
        <f>AQ30-SUM(Quarter!AT31:AT35)</f>
        <v>0</v>
      </c>
      <c r="CK30" s="38">
        <f>AR30-SUM(Quarter!AU31:AU35)</f>
        <v>0</v>
      </c>
      <c r="CL30" s="38">
        <f>AS30-SUM(Quarter!AV31:AV35)</f>
        <v>2.0000000000436557E-2</v>
      </c>
    </row>
    <row r="31" spans="1:90" ht="13.5" thickBot="1" x14ac:dyDescent="0.35">
      <c r="A31" s="19" t="s">
        <v>0</v>
      </c>
      <c r="B31" s="29"/>
      <c r="C31" s="28">
        <f>'England - Qtr'!C31+'Northern Ireland - Qtr'!C31+'Scotland - Qtr'!C31+'Wales - Qtr'!C31</f>
        <v>8075.5099999999993</v>
      </c>
      <c r="D31" s="28">
        <f>'England - Qtr'!D31+'Northern Ireland - Qtr'!D31+'Scotland - Qtr'!D31+'Wales - Qtr'!D31</f>
        <v>7983.83</v>
      </c>
      <c r="E31" s="28">
        <f>'England - Qtr'!E31+'Northern Ireland - Qtr'!E31+'Scotland - Qtr'!E31+'Wales - Qtr'!E31</f>
        <v>7698.0800000000008</v>
      </c>
      <c r="F31" s="28">
        <f>'England - Qtr'!F31+'Northern Ireland - Qtr'!F31+'Scotland - Qtr'!F31+'Wales - Qtr'!F31</f>
        <v>11454.93</v>
      </c>
      <c r="G31" s="28">
        <f>'England - Qtr'!G31+'Northern Ireland - Qtr'!G31+'Scotland - Qtr'!G31+'Wales - Qtr'!G31</f>
        <v>11002.380000000001</v>
      </c>
      <c r="H31" s="28">
        <f>'England - Qtr'!H31+'Northern Ireland - Qtr'!H31+'Scotland - Qtr'!H31+'Wales - Qtr'!H31</f>
        <v>8134.11</v>
      </c>
      <c r="I31" s="28">
        <f>'England - Qtr'!I31+'Northern Ireland - Qtr'!I31+'Scotland - Qtr'!I31+'Wales - Qtr'!I31</f>
        <v>9508.34</v>
      </c>
      <c r="J31" s="28">
        <f>'England - Qtr'!J31+'Northern Ireland - Qtr'!J31+'Scotland - Qtr'!J31+'Wales - Qtr'!J31</f>
        <v>12603.83</v>
      </c>
      <c r="K31" s="28">
        <f>'England - Qtr'!K31+'Northern Ireland - Qtr'!K31+'Scotland - Qtr'!K31+'Wales - Qtr'!K31</f>
        <v>12313.25</v>
      </c>
      <c r="L31" s="28">
        <f>'England - Qtr'!L31+'Northern Ireland - Qtr'!L31+'Scotland - Qtr'!L31+'Wales - Qtr'!L31</f>
        <v>13221.79</v>
      </c>
      <c r="M31" s="28">
        <f>'England - Qtr'!M31+'Northern Ireland - Qtr'!M31+'Scotland - Qtr'!M31+'Wales - Qtr'!M31</f>
        <v>10797.08</v>
      </c>
      <c r="N31" s="28">
        <f>'England - Qtr'!N31+'Northern Ireland - Qtr'!N31+'Scotland - Qtr'!N31+'Wales - Qtr'!N31</f>
        <v>16881.61</v>
      </c>
      <c r="O31" s="28">
        <f>'England - Qtr'!O31+'Northern Ireland - Qtr'!O31+'Scotland - Qtr'!O31+'Wales - Qtr'!O31</f>
        <v>18333.02</v>
      </c>
      <c r="P31" s="28">
        <f>'England - Qtr'!P31+'Northern Ireland - Qtr'!P31+'Scotland - Qtr'!P31+'Wales - Qtr'!P31</f>
        <v>13164.929999999998</v>
      </c>
      <c r="Q31" s="28">
        <f>'England - Qtr'!Q31+'Northern Ireland - Qtr'!Q31+'Scotland - Qtr'!Q31+'Wales - Qtr'!Q31</f>
        <v>13381.429999999998</v>
      </c>
      <c r="R31" s="28">
        <f>'England - Qtr'!R31+'Northern Ireland - Qtr'!R31+'Scotland - Qtr'!R31+'Wales - Qtr'!R31</f>
        <v>19643.03</v>
      </c>
      <c r="S31" s="28">
        <f>'England - Qtr'!S31+'Northern Ireland - Qtr'!S31+'Scotland - Qtr'!S31+'Wales - Qtr'!S31</f>
        <v>21744.560000000001</v>
      </c>
      <c r="T31" s="28">
        <f>'England - Qtr'!T31+'Northern Ireland - Qtr'!T31+'Scotland - Qtr'!T31+'Wales - Qtr'!T31</f>
        <v>19883.060000000001</v>
      </c>
      <c r="U31" s="28">
        <f>'England - Qtr'!U31+'Northern Ireland - Qtr'!U31+'Scotland - Qtr'!U31+'Wales - Qtr'!U31</f>
        <v>18004.820000000003</v>
      </c>
      <c r="V31" s="28">
        <f>'England - Qtr'!V31+'Northern Ireland - Qtr'!V31+'Scotland - Qtr'!V31+'Wales - Qtr'!V31</f>
        <v>23731.39</v>
      </c>
      <c r="W31" s="28">
        <f>'England - Qtr'!W31+'Northern Ireland - Qtr'!W31+'Scotland - Qtr'!W31+'Wales - Qtr'!W31</f>
        <v>23539.599999999999</v>
      </c>
      <c r="X31" s="28">
        <f>'England - Qtr'!X31+'Northern Ireland - Qtr'!X31+'Scotland - Qtr'!X31+'Wales - Qtr'!X31</f>
        <v>19717.84</v>
      </c>
      <c r="Y31" s="28">
        <f>'England - Qtr'!Y31+'Northern Ireland - Qtr'!Y31+'Scotland - Qtr'!Y31+'Wales - Qtr'!Y31</f>
        <v>19291</v>
      </c>
      <c r="Z31" s="28">
        <f>'England - Qtr'!Z31+'Northern Ireland - Qtr'!Z31+'Scotland - Qtr'!Z31+'Wales - Qtr'!Z31</f>
        <v>20442.019999999997</v>
      </c>
      <c r="AA31" s="28">
        <f>'England - Qtr'!AA31+'Northern Ireland - Qtr'!AA31+'Scotland - Qtr'!AA31+'Wales - Qtr'!AA31</f>
        <v>25277.800000000003</v>
      </c>
      <c r="AB31" s="28">
        <f>'England - Qtr'!AB31+'Northern Ireland - Qtr'!AB31+'Scotland - Qtr'!AB31+'Wales - Qtr'!AB31</f>
        <v>23446.55</v>
      </c>
      <c r="AC31" s="28">
        <f>'England - Qtr'!AC31+'Northern Ireland - Qtr'!AC31+'Scotland - Qtr'!AC31+'Wales - Qtr'!AC31</f>
        <v>22577.64</v>
      </c>
      <c r="AD31" s="28">
        <f>'England - Qtr'!AD31+'Northern Ireland - Qtr'!AD31+'Scotland - Qtr'!AD31+'Wales - Qtr'!AD31</f>
        <v>27576.639999999996</v>
      </c>
      <c r="AE31" s="28">
        <f>'England - Qtr'!AE31+'Northern Ireland - Qtr'!AE31+'Scotland - Qtr'!AE31+'Wales - Qtr'!AE31</f>
        <v>28591.62</v>
      </c>
      <c r="AF31" s="28">
        <f>'England - Qtr'!AF31+'Northern Ireland - Qtr'!AF31+'Scotland - Qtr'!AF31+'Wales - Qtr'!AF31</f>
        <v>24665.599999999999</v>
      </c>
      <c r="AG31" s="28">
        <f>'England - Qtr'!AG31+'Northern Ireland - Qtr'!AG31+'Scotland - Qtr'!AG31+'Wales - Qtr'!AG31</f>
        <v>24730.439999999995</v>
      </c>
      <c r="AH31" s="28">
        <f>'England - Qtr'!AH31+'Northern Ireland - Qtr'!AH31+'Scotland - Qtr'!AH31+'Wales - Qtr'!AH31</f>
        <v>32007.77</v>
      </c>
      <c r="AI31" s="28">
        <f>'England - Qtr'!AI31+'Northern Ireland - Qtr'!AI31+'Scotland - Qtr'!AI31+'Wales - Qtr'!AI31</f>
        <v>31160.149999999994</v>
      </c>
      <c r="AJ31" s="28">
        <f>'England - Qtr'!AJ31+'Northern Ireland - Qtr'!AJ31+'Scotland - Qtr'!AJ31+'Wales - Qtr'!AJ31</f>
        <v>26591.030000000002</v>
      </c>
      <c r="AK31" s="28">
        <f>'England - Qtr'!AK31+'Northern Ireland - Qtr'!AK31+'Scotland - Qtr'!AK31+'Wales - Qtr'!AK31</f>
        <v>28946.299999999996</v>
      </c>
      <c r="AL31" s="28">
        <f>'England - Qtr'!AL31+'Northern Ireland - Qtr'!AL31+'Scotland - Qtr'!AL31+'Wales - Qtr'!AL31</f>
        <v>32843.47</v>
      </c>
      <c r="AM31" s="28">
        <f>'England - Qtr'!AM31+'Northern Ireland - Qtr'!AM31+'Scotland - Qtr'!AM31+'Wales - Qtr'!AM31</f>
        <v>41135.06</v>
      </c>
      <c r="AN31" s="28">
        <f>'England - Qtr'!AN31+'Northern Ireland - Qtr'!AN31+'Scotland - Qtr'!AN31+'Wales - Qtr'!AN31</f>
        <v>29802.78</v>
      </c>
      <c r="AO31" s="28">
        <f>'England - Qtr'!AO31+'Northern Ireland - Qtr'!AO31+'Scotland - Qtr'!AO31+'Wales - Qtr'!AO31</f>
        <v>29241.220000000005</v>
      </c>
      <c r="AP31" s="28">
        <f>'England - Qtr'!AP31+'Northern Ireland - Qtr'!AP31+'Scotland - Qtr'!AP31+'Wales - Qtr'!AP31</f>
        <v>34424.239999999998</v>
      </c>
      <c r="AQ31" s="28">
        <f>'England - Qtr'!AQ31+'Northern Ireland - Qtr'!AQ31+'Scotland - Qtr'!AQ31+'Wales - Qtr'!AQ31</f>
        <v>34872.950000000004</v>
      </c>
      <c r="AR31" s="28">
        <f>'England - Qtr'!AR31+'Northern Ireland - Qtr'!AR31+'Scotland - Qtr'!AR31+'Wales - Qtr'!AR31</f>
        <v>27195.09</v>
      </c>
      <c r="AS31" s="28">
        <f>'England - Qtr'!AS31+'Northern Ireland - Qtr'!AS31+'Scotland - Qtr'!AS31+'Wales - Qtr'!AS31</f>
        <v>24296.379999999997</v>
      </c>
      <c r="AT31" s="28"/>
      <c r="AU31" s="27"/>
      <c r="AV31" s="27">
        <f>C31-Quarter!F36</f>
        <v>4.9999999999272404E-2</v>
      </c>
      <c r="AW31" s="27">
        <f>D31-Quarter!G36</f>
        <v>5.0000000000181899E-2</v>
      </c>
      <c r="AX31" s="27">
        <f>E31-Quarter!H36</f>
        <v>5.0000000001091394E-2</v>
      </c>
      <c r="AY31" s="27">
        <f>F31-Quarter!I36</f>
        <v>3.0000000000654836E-2</v>
      </c>
      <c r="AZ31" s="27">
        <f>G31-Quarter!J36</f>
        <v>4.0000000000873115E-2</v>
      </c>
      <c r="BA31" s="27">
        <f>H31-Quarter!K36</f>
        <v>3.999999999996362E-2</v>
      </c>
      <c r="BB31" s="27">
        <f>I31-Quarter!L36</f>
        <v>4.0000000000873115E-2</v>
      </c>
      <c r="BC31" s="27">
        <f>J31-Quarter!M36</f>
        <v>0</v>
      </c>
      <c r="BD31" s="27">
        <f>K31-Quarter!N36</f>
        <v>0</v>
      </c>
      <c r="BE31" s="27">
        <f>L31-Quarter!O36</f>
        <v>-9.9999999983992893E-3</v>
      </c>
      <c r="BF31" s="27">
        <f>M31-Quarter!P36</f>
        <v>1.0000000000218279E-2</v>
      </c>
      <c r="BG31" s="27">
        <f>N31-Quarter!Q36</f>
        <v>-4.0000000000873115E-2</v>
      </c>
      <c r="BH31" s="27">
        <f>O31-Quarter!R36</f>
        <v>2.0000000000436557E-2</v>
      </c>
      <c r="BI31" s="27">
        <f>P31-Quarter!S36</f>
        <v>1.9999999998617568E-2</v>
      </c>
      <c r="BJ31" s="27">
        <f>Q31-Quarter!T36</f>
        <v>2.0000000000436557E-2</v>
      </c>
      <c r="BK31" s="27">
        <f>R31-Quarter!U36</f>
        <v>1.9999999996798579E-2</v>
      </c>
      <c r="BL31" s="27">
        <f>S31-Quarter!V36</f>
        <v>-1.99999999931606E-2</v>
      </c>
      <c r="BM31" s="27">
        <f>T31-Quarter!W36</f>
        <v>2.0000000004074536E-2</v>
      </c>
      <c r="BN31" s="27">
        <f>U31-Quarter!X36</f>
        <v>0</v>
      </c>
      <c r="BO31" s="27">
        <f>V31-Quarter!Y36</f>
        <v>0</v>
      </c>
      <c r="BP31" s="27">
        <f>W31-Quarter!Z36</f>
        <v>1.9999999996798579E-2</v>
      </c>
      <c r="BQ31" s="27">
        <f>X31-Quarter!AA36</f>
        <v>-2.0000000000436557E-2</v>
      </c>
      <c r="BR31" s="27">
        <f>Y31-Quarter!AB36</f>
        <v>-2.0000000000436557E-2</v>
      </c>
      <c r="BS31" s="27">
        <f>Z31-Quarter!AC36</f>
        <v>-1.0000000002037268E-2</v>
      </c>
      <c r="BT31" s="27">
        <f>AA31-Quarter!AD36</f>
        <v>-9.9999999947613105E-3</v>
      </c>
      <c r="BU31" s="27">
        <f>AB31-Quarter!AE36</f>
        <v>1.9999999996798579E-2</v>
      </c>
      <c r="BV31" s="27">
        <f>AC31-Quarter!AF36</f>
        <v>0</v>
      </c>
      <c r="BW31" s="27">
        <f>AD31-Quarter!AG36</f>
        <v>0</v>
      </c>
      <c r="BX31" s="27">
        <f>AE31-Quarter!AH36</f>
        <v>9.9999999983992893E-3</v>
      </c>
      <c r="BY31" s="27">
        <f>AF31-Quarter!AI36</f>
        <v>0</v>
      </c>
      <c r="BZ31" s="27">
        <f>AG31-Quarter!AJ36</f>
        <v>9.9999999911233317E-3</v>
      </c>
      <c r="CA31" s="27">
        <f>AH31-Quarter!AK36</f>
        <v>0</v>
      </c>
      <c r="CB31" s="27">
        <f>AI31-Quarter!AL36</f>
        <v>0</v>
      </c>
      <c r="CC31" s="27">
        <f>AJ31-Quarter!AM36</f>
        <v>0</v>
      </c>
      <c r="CD31" s="27">
        <f>AK31-Quarter!AN36</f>
        <v>9.9999999947613105E-3</v>
      </c>
      <c r="CE31" s="27">
        <f>AL31-Quarter!AO36</f>
        <v>0</v>
      </c>
      <c r="CF31" s="27">
        <f>AM31-Quarter!AP36</f>
        <v>0</v>
      </c>
      <c r="CG31" s="27">
        <f>AN31-Quarter!AQ36</f>
        <v>0</v>
      </c>
      <c r="CH31" s="27">
        <f>AO31-Quarter!AR36</f>
        <v>-9.9999999983992893E-3</v>
      </c>
      <c r="CI31" s="27">
        <f>AP31-Quarter!AS36</f>
        <v>-2.0000000004074536E-2</v>
      </c>
      <c r="CJ31" s="38">
        <f>AQ31-Quarter!AT36</f>
        <v>0</v>
      </c>
      <c r="CK31" s="38">
        <f>AR31-Quarter!AU36</f>
        <v>0</v>
      </c>
      <c r="CL31" s="38">
        <f>AS31-Quarter!AV36</f>
        <v>1.9999999996798579E-2</v>
      </c>
    </row>
    <row r="32" spans="1:90" ht="13" thickTop="1" x14ac:dyDescent="0.25"/>
    <row r="34" spans="1:2" x14ac:dyDescent="0.25">
      <c r="A34" s="14"/>
      <c r="B34" s="14"/>
    </row>
    <row r="35" spans="1:2" x14ac:dyDescent="0.25">
      <c r="A35" s="15"/>
      <c r="B35" s="15"/>
    </row>
    <row r="36" spans="1:2" x14ac:dyDescent="0.25">
      <c r="A36" s="15"/>
      <c r="B36" s="15"/>
    </row>
    <row r="37" spans="1:2" x14ac:dyDescent="0.25">
      <c r="A37" s="15"/>
      <c r="B37" s="15"/>
    </row>
    <row r="38" spans="1:2" x14ac:dyDescent="0.25">
      <c r="A38" s="15"/>
      <c r="B38" s="15"/>
    </row>
    <row r="39" spans="1:2" x14ac:dyDescent="0.25">
      <c r="A39" s="15"/>
      <c r="B39" s="15"/>
    </row>
    <row r="40" spans="1:2" x14ac:dyDescent="0.25">
      <c r="A40" s="15"/>
      <c r="B40" s="15"/>
    </row>
    <row r="41" spans="1:2" x14ac:dyDescent="0.25">
      <c r="A41" s="15"/>
      <c r="B41" s="15"/>
    </row>
    <row r="43" spans="1:2" x14ac:dyDescent="0.25">
      <c r="A43" s="15"/>
      <c r="B43" s="15"/>
    </row>
  </sheetData>
  <phoneticPr fontId="7" type="noConversion"/>
  <conditionalFormatting sqref="AU8:CJ31 CK23:CL31 CK8:CL20">
    <cfRule type="cellIs" dxfId="0" priority="1" stopIfTrue="1" operator="notBetween">
      <formula>-0.1</formula>
      <formula>0.1</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CE8480B7C632594FA313C10E3948A31B" ma:contentTypeVersion="12" ma:contentTypeDescription="Create a new document." ma:contentTypeScope="" ma:versionID="294d08aa59b3a2306e0b7933d74d31b1">
  <xsd:schema xmlns:xsd="http://www.w3.org/2001/XMLSchema" xmlns:xs="http://www.w3.org/2001/XMLSchema" xmlns:p="http://schemas.microsoft.com/office/2006/metadata/properties" xmlns:ns2="14bb2503-ddb6-49cc-80f3-06fb7081acb2" xmlns:ns3="361aa444-5cc2-4dfb-bc3c-4ebb8d1d865e" targetNamespace="http://schemas.microsoft.com/office/2006/metadata/properties" ma:root="true" ma:fieldsID="ed99d9e309e7f8758d28b1b6ac4a0b4c" ns2:_="" ns3:_="">
    <xsd:import namespace="14bb2503-ddb6-49cc-80f3-06fb7081acb2"/>
    <xsd:import namespace="361aa444-5cc2-4dfb-bc3c-4ebb8d1d865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bb2503-ddb6-49cc-80f3-06fb7081ac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aa444-5cc2-4dfb-bc3c-4ebb8d1d865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LongProperties xmlns="http://schemas.microsoft.com/office/2006/metadata/longProperties"/>
</file>

<file path=customXml/itemProps1.xml><?xml version="1.0" encoding="utf-8"?>
<ds:datastoreItem xmlns:ds="http://schemas.openxmlformats.org/officeDocument/2006/customXml" ds:itemID="{44F02F19-184F-4953-B5C6-92133A97FE89}">
  <ds:schemaRefs>
    <ds:schemaRef ds:uri="http://schemas.microsoft.com/sharepoint/v3/contenttype/forms"/>
  </ds:schemaRefs>
</ds:datastoreItem>
</file>

<file path=customXml/itemProps2.xml><?xml version="1.0" encoding="utf-8"?>
<ds:datastoreItem xmlns:ds="http://schemas.openxmlformats.org/officeDocument/2006/customXml" ds:itemID="{64D2B62B-A65F-4FF1-A1B7-BA5BEA541F6F}">
  <ds:schemaRefs>
    <ds:schemaRef ds:uri="http://schemas.microsoft.com/sharepoint/events"/>
  </ds:schemaRefs>
</ds:datastoreItem>
</file>

<file path=customXml/itemProps3.xml><?xml version="1.0" encoding="utf-8"?>
<ds:datastoreItem xmlns:ds="http://schemas.openxmlformats.org/officeDocument/2006/customXml" ds:itemID="{77026F77-1CB9-4639-BBBF-9DB138BDAA1A}"/>
</file>

<file path=customXml/itemProps4.xml><?xml version="1.0" encoding="utf-8"?>
<ds:datastoreItem xmlns:ds="http://schemas.openxmlformats.org/officeDocument/2006/customXml" ds:itemID="{AECED22D-F619-4C7F-AA7C-8D1EE86182EA}">
  <ds:schemaRefs>
    <ds:schemaRef ds:uri="http://schemas.microsoft.com/office/infopath/2007/PartnerControls"/>
    <ds:schemaRef ds:uri="c963a4c1-1bb4-49f2-a011-9c776a7eed2a"/>
    <ds:schemaRef ds:uri="http://schemas.openxmlformats.org/package/2006/metadata/core-properties"/>
    <ds:schemaRef ds:uri="http://purl.org/dc/terms/"/>
    <ds:schemaRef ds:uri="204e2052-c317-4615-9996-a40f4c067602"/>
    <ds:schemaRef ds:uri="a172083e-e40c-4314-b43a-827352a1ed2c"/>
    <ds:schemaRef ds:uri="http://schemas.microsoft.com/office/2006/documentManagement/types"/>
    <ds:schemaRef ds:uri="a8f60570-4bd3-4f2b-950b-a996de8ab151"/>
    <ds:schemaRef ds:uri="b67a7830-db79-4a49-bf27-2aff92a2201a"/>
    <ds:schemaRef ds:uri="0063f72e-ace3-48fb-9c1f-5b513408b31f"/>
    <ds:schemaRef ds:uri="http://purl.org/dc/elements/1.1/"/>
    <ds:schemaRef ds:uri="http://schemas.microsoft.com/office/2006/metadata/properties"/>
    <ds:schemaRef ds:uri="b413c3fd-5a3b-4239-b985-69032e371c04"/>
    <ds:schemaRef ds:uri="http://www.w3.org/XML/1998/namespace"/>
    <ds:schemaRef ds:uri="http://purl.org/dc/dcmitype/"/>
  </ds:schemaRefs>
</ds:datastoreItem>
</file>

<file path=customXml/itemProps5.xml><?xml version="1.0" encoding="utf-8"?>
<ds:datastoreItem xmlns:ds="http://schemas.openxmlformats.org/officeDocument/2006/customXml" ds:itemID="{F2DD526F-DD9A-47F4-A5BF-F5D2DA4470FD}">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6</vt:i4>
      </vt:variant>
    </vt:vector>
  </HeadingPairs>
  <TitlesOfParts>
    <vt:vector size="23" baseType="lpstr">
      <vt:lpstr>Cover sheet</vt:lpstr>
      <vt:lpstr>Contents</vt:lpstr>
      <vt:lpstr>Notes</vt:lpstr>
      <vt:lpstr>Commentary</vt:lpstr>
      <vt:lpstr>Main Table</vt:lpstr>
      <vt:lpstr>Annual</vt:lpstr>
      <vt:lpstr>Quarter</vt:lpstr>
      <vt:lpstr>England - Annual</vt:lpstr>
      <vt:lpstr>England - Qtr</vt:lpstr>
      <vt:lpstr>Northern Ireland - Annual</vt:lpstr>
      <vt:lpstr>Northern Ireland - Qtr</vt:lpstr>
      <vt:lpstr>Scotland- Annual</vt:lpstr>
      <vt:lpstr>Scotland - Qtr</vt:lpstr>
      <vt:lpstr>Wales- Annual</vt:lpstr>
      <vt:lpstr>Wales - Qtr</vt:lpstr>
      <vt:lpstr>Calculation_HIDE</vt:lpstr>
      <vt:lpstr>checks_HIDE</vt:lpstr>
      <vt:lpstr>'England - Annual'!Print_Area</vt:lpstr>
      <vt:lpstr>'England - Qtr'!Print_Area</vt:lpstr>
      <vt:lpstr>'Main Table'!Print_Area</vt:lpstr>
      <vt:lpstr>'Northern Ireland - Annual'!Print_Area</vt:lpstr>
      <vt:lpstr>'Scotland- Annual'!Print_Area</vt:lpstr>
      <vt:lpstr>'Wales- Annual'!Print_Area</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Renewable electricity capacity and generation</dc:title>
  <dc:creator>energy.stats@beis.gov.uk</dc:creator>
  <cp:keywords>Renewables, electricity, capacity, generation</cp:keywords>
  <cp:lastModifiedBy>Harris, Kevin (Analysis Directorate)</cp:lastModifiedBy>
  <cp:lastPrinted>2021-03-15T09:40:57Z</cp:lastPrinted>
  <dcterms:created xsi:type="dcterms:W3CDTF">2001-08-09T16:44:41Z</dcterms:created>
  <dcterms:modified xsi:type="dcterms:W3CDTF">2021-12-21T11:57:23Z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Unit">
    <vt:lpwstr/>
  </property>
  <property fmtid="{D5CDD505-2E9C-101B-9397-08002B2CF9AE}" pid="3" name="MSIP_Label_ba62f585-b40f-4ab9-bafe-39150f03d124_Enabled">
    <vt:lpwstr>true</vt:lpwstr>
  </property>
  <property fmtid="{D5CDD505-2E9C-101B-9397-08002B2CF9AE}" pid="4" name="MSIP_Label_ba62f585-b40f-4ab9-bafe-39150f03d124_SetDate">
    <vt:lpwstr>2019-09-17T09:34:54Z</vt:lpwstr>
  </property>
  <property fmtid="{D5CDD505-2E9C-101B-9397-08002B2CF9AE}" pid="5" name="MSIP_Label_ba62f585-b40f-4ab9-bafe-39150f03d124_Method">
    <vt:lpwstr>Standard</vt:lpwstr>
  </property>
  <property fmtid="{D5CDD505-2E9C-101B-9397-08002B2CF9AE}" pid="6" name="MSIP_Label_ba62f585-b40f-4ab9-bafe-39150f03d124_Name">
    <vt:lpwstr>OFFICIAL</vt:lpwstr>
  </property>
  <property fmtid="{D5CDD505-2E9C-101B-9397-08002B2CF9AE}" pid="7" name="MSIP_Label_ba62f585-b40f-4ab9-bafe-39150f03d124_SiteId">
    <vt:lpwstr>cbac7005-02c1-43eb-b497-e6492d1b2dd8</vt:lpwstr>
  </property>
  <property fmtid="{D5CDD505-2E9C-101B-9397-08002B2CF9AE}" pid="8" name="MSIP_Label_ba62f585-b40f-4ab9-bafe-39150f03d124_ActionId">
    <vt:lpwstr>0396c423-d520-4bb5-8002-00009aec0576</vt:lpwstr>
  </property>
  <property fmtid="{D5CDD505-2E9C-101B-9397-08002B2CF9AE}" pid="9" name="MSIP_Label_ba62f585-b40f-4ab9-bafe-39150f03d124_ContentBits">
    <vt:lpwstr>0</vt:lpwstr>
  </property>
  <property fmtid="{D5CDD505-2E9C-101B-9397-08002B2CF9AE}" pid="10" name="ContentTypeId">
    <vt:lpwstr>0x010100CE8480B7C632594FA313C10E3948A31B</vt:lpwstr>
  </property>
</Properties>
</file>