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ec28a7282d28e21/2_Areas/Coding/coding jobs/2022/heat_country_data/Processed/"/>
    </mc:Choice>
  </mc:AlternateContent>
  <xr:revisionPtr revIDLastSave="34" documentId="13_ncr:1_{BC4E747B-CFE5-423E-B1F0-1B3BD826E43D}" xr6:coauthVersionLast="47" xr6:coauthVersionMax="47" xr10:uidLastSave="{C0DB8F0C-C9C3-4116-BFB3-D7AA9D9AC854}"/>
  <bookViews>
    <workbookView xWindow="-120" yWindow="-120" windowWidth="29040" windowHeight="15720" xr2:uid="{00000000-000D-0000-FFFF-FFFF00000000}"/>
  </bookViews>
  <sheets>
    <sheet name="Figure 1_FR" sheetId="6" r:id="rId1"/>
    <sheet name="Figure 2_FR" sheetId="7" r:id="rId2"/>
    <sheet name="summary" sheetId="9" r:id="rId3"/>
    <sheet name="raw data" sheetId="10" r:id="rId4"/>
    <sheet name="res_1" sheetId="13" r:id="rId5"/>
    <sheet name="res_2" sheetId="12" r:id="rId6"/>
    <sheet name="tertiary sector" sheetId="11" r:id="rId7"/>
  </sheets>
  <externalReferences>
    <externalReference r:id="rId8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0" i="13" l="1"/>
  <c r="AH49" i="13"/>
  <c r="AH48" i="13"/>
  <c r="AH47" i="13"/>
  <c r="AH46" i="13"/>
  <c r="AH45" i="13"/>
  <c r="AH44" i="13"/>
  <c r="AH43" i="13"/>
  <c r="AH42" i="13"/>
  <c r="AH41" i="13"/>
  <c r="D33" i="10"/>
  <c r="D32" i="10"/>
  <c r="K8" i="11"/>
  <c r="K9" i="11"/>
  <c r="K10" i="11"/>
  <c r="K11" i="11"/>
  <c r="K12" i="11"/>
  <c r="K13" i="11"/>
  <c r="K14" i="11"/>
  <c r="K7" i="11"/>
  <c r="K19" i="11"/>
  <c r="K20" i="11"/>
  <c r="K21" i="11"/>
  <c r="K22" i="11"/>
  <c r="K23" i="11"/>
  <c r="K18" i="11"/>
  <c r="C19" i="9"/>
  <c r="C18" i="9"/>
  <c r="B19" i="9"/>
  <c r="D19" i="9" s="1"/>
  <c r="E19" i="9" s="1"/>
  <c r="B18" i="9"/>
  <c r="D18" i="9" s="1"/>
  <c r="B13" i="9"/>
  <c r="E18" i="9" l="1"/>
  <c r="E20" i="9" s="1"/>
  <c r="D20" i="9"/>
  <c r="E26" i="10" l="1"/>
  <c r="F26" i="10" s="1"/>
  <c r="B4" i="9" s="1"/>
  <c r="E27" i="10"/>
  <c r="F27" i="10" s="1"/>
  <c r="E29" i="10"/>
  <c r="F29" i="10" s="1"/>
  <c r="B10" i="9" s="1"/>
  <c r="D30" i="10"/>
  <c r="D29" i="10"/>
  <c r="D27" i="10"/>
  <c r="D25" i="10"/>
  <c r="D24" i="10"/>
  <c r="D23" i="10"/>
  <c r="D22" i="10"/>
  <c r="D21" i="10"/>
  <c r="C20" i="10"/>
  <c r="C29" i="10"/>
  <c r="C27" i="10"/>
  <c r="C26" i="10"/>
  <c r="C25" i="10"/>
  <c r="E25" i="10" s="1"/>
  <c r="F25" i="10" s="1"/>
  <c r="B9" i="9" s="1"/>
  <c r="C24" i="10"/>
  <c r="E24" i="10" s="1"/>
  <c r="F24" i="10" s="1"/>
  <c r="C23" i="10"/>
  <c r="E23" i="10" s="1"/>
  <c r="F23" i="10" s="1"/>
  <c r="B3" i="9" s="1"/>
  <c r="C22" i="10"/>
  <c r="C21" i="10"/>
  <c r="E21" i="10" s="1"/>
  <c r="F21" i="10" s="1"/>
  <c r="B12" i="9" s="1"/>
  <c r="C28" i="10"/>
  <c r="E28" i="10" s="1"/>
  <c r="F28" i="10" s="1"/>
  <c r="B7" i="9" s="1"/>
  <c r="D20" i="10"/>
  <c r="D8" i="10"/>
  <c r="D14" i="10"/>
  <c r="D15" i="10"/>
  <c r="D7" i="10"/>
  <c r="C15" i="10"/>
  <c r="C14" i="10"/>
  <c r="C13" i="10"/>
  <c r="D13" i="10" s="1"/>
  <c r="C12" i="10"/>
  <c r="D12" i="10" s="1"/>
  <c r="C11" i="10"/>
  <c r="D11" i="10" s="1"/>
  <c r="C10" i="10"/>
  <c r="D10" i="10" s="1"/>
  <c r="C9" i="10"/>
  <c r="D9" i="10" s="1"/>
  <c r="C4" i="10"/>
  <c r="C8" i="10"/>
  <c r="C7" i="10"/>
  <c r="C14" i="7" l="1"/>
  <c r="C13" i="6"/>
  <c r="C12" i="7"/>
  <c r="C11" i="6"/>
  <c r="C8" i="6"/>
  <c r="C15" i="7"/>
  <c r="B6" i="9"/>
  <c r="B5" i="9"/>
  <c r="E20" i="10"/>
  <c r="E22" i="10"/>
  <c r="F22" i="10" s="1"/>
  <c r="B2" i="9" s="1"/>
  <c r="C30" i="10"/>
  <c r="C32" i="10" s="1"/>
  <c r="F20" i="10" l="1"/>
  <c r="E30" i="10"/>
  <c r="C33" i="10"/>
  <c r="C11" i="7"/>
  <c r="C10" i="6"/>
  <c r="B20" i="9"/>
  <c r="F30" i="10" l="1"/>
  <c r="D16" i="10"/>
  <c r="B11" i="9"/>
  <c r="C8" i="7"/>
  <c r="C6" i="6"/>
  <c r="C6" i="7" s="1"/>
  <c r="C5" i="6"/>
  <c r="C5" i="7" s="1"/>
  <c r="C7" i="6"/>
  <c r="C7" i="7" s="1"/>
  <c r="B14" i="9" l="1"/>
  <c r="C14" i="6"/>
  <c r="C9" i="7"/>
  <c r="C16" i="7" s="1"/>
  <c r="C9" i="6"/>
  <c r="C10" i="7"/>
  <c r="C22" i="7" l="1"/>
  <c r="C15" i="6"/>
  <c r="D14" i="6" s="1"/>
  <c r="D13" i="6" l="1"/>
  <c r="D7" i="6"/>
  <c r="D8" i="6"/>
  <c r="D6" i="6"/>
  <c r="D5" i="6"/>
  <c r="D9" i="6"/>
  <c r="D16" i="7" l="1"/>
  <c r="D12" i="7"/>
  <c r="D13" i="7"/>
  <c r="D11" i="7"/>
  <c r="D14" i="7"/>
  <c r="D5" i="7"/>
  <c r="D6" i="7"/>
  <c r="D10" i="7"/>
  <c r="D15" i="7"/>
  <c r="D7" i="7"/>
  <c r="D9" i="7"/>
  <c r="D8" i="7"/>
  <c r="D22" i="7" l="1"/>
</calcChain>
</file>

<file path=xl/sharedStrings.xml><?xml version="1.0" encoding="utf-8"?>
<sst xmlns="http://schemas.openxmlformats.org/spreadsheetml/2006/main" count="400" uniqueCount="159">
  <si>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</si>
  <si>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</si>
  <si>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</si>
  <si>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</si>
  <si>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</si>
  <si>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</si>
  <si>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</si>
  <si>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</si>
  <si>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Previous years also available</t>
  </si>
  <si>
    <t>PJ</t>
  </si>
  <si>
    <t>Electricity</t>
  </si>
  <si>
    <t>District heat</t>
  </si>
  <si>
    <t>Energy Provided and Shares</t>
  </si>
  <si>
    <t>Energy (PJ)</t>
  </si>
  <si>
    <t>Share of total</t>
  </si>
  <si>
    <t>Notes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</si>
  <si>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</si>
  <si>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</si>
  <si>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</si>
  <si>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</si>
  <si>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</si>
  <si>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</si>
  <si>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</si>
  <si>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</si>
  <si>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</si>
  <si>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</si>
  <si>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FIGURE 2. How clean is the heat?</t>
  </si>
  <si>
    <t>Other fossil fuels, including non-renewable district heat</t>
  </si>
  <si>
    <t>Renewable district heat</t>
  </si>
  <si>
    <t>Ambient heat</t>
  </si>
  <si>
    <t>Estimated using share of RE in electricity</t>
  </si>
  <si>
    <t>Direct renewables for heat</t>
  </si>
  <si>
    <t>Space heating</t>
  </si>
  <si>
    <t>Energy used for heating</t>
  </si>
  <si>
    <t>Gas + LPG</t>
  </si>
  <si>
    <t>Other fossils</t>
  </si>
  <si>
    <t>Electricity for heat</t>
  </si>
  <si>
    <t>Share of RE electricity</t>
  </si>
  <si>
    <t>Water heating</t>
  </si>
  <si>
    <t>Direct renewables &amp; waste</t>
  </si>
  <si>
    <t>Not provided in this source; to find elsewhere</t>
  </si>
  <si>
    <t>FRANCE</t>
  </si>
  <si>
    <t>Commercial &amp; public services</t>
  </si>
  <si>
    <t>Households</t>
  </si>
  <si>
    <t>Oil and petroleum products</t>
  </si>
  <si>
    <t>Non-renewable waste</t>
  </si>
  <si>
    <t>Heat</t>
  </si>
  <si>
    <t>Refinery gas</t>
  </si>
  <si>
    <t>Liquefied petroleum gases</t>
  </si>
  <si>
    <t>Motor gasoline (excluding biofuel portion)</t>
  </si>
  <si>
    <t>Other kerosene</t>
  </si>
  <si>
    <t>Gas oil and diesel oil (excluding biofuel portion)</t>
  </si>
  <si>
    <t>Natural gas</t>
  </si>
  <si>
    <t>Primary solid biofuels</t>
  </si>
  <si>
    <t>Biogases</t>
  </si>
  <si>
    <t>Renewable municipal waste</t>
  </si>
  <si>
    <t>Blended biodiesels</t>
  </si>
  <si>
    <t>Ambient heat (heat pumps)</t>
  </si>
  <si>
    <t>Industrial waste (non-renewable)</t>
  </si>
  <si>
    <t>Non-renewable municipal waste</t>
  </si>
  <si>
    <t>Fossil energy</t>
  </si>
  <si>
    <t>Bioenergy</t>
  </si>
  <si>
    <t>Solid fossil fuels</t>
  </si>
  <si>
    <t>2020 Balance</t>
  </si>
  <si>
    <t>TJ</t>
  </si>
  <si>
    <t>Oil products</t>
  </si>
  <si>
    <t>Electricity_total</t>
  </si>
  <si>
    <t xml:space="preserve">CONSOMMATION ENERGETIQUE DU SECTEUR TERTIAIRE </t>
  </si>
  <si>
    <r>
      <t xml:space="preserve">A climat réel en TWh </t>
    </r>
    <r>
      <rPr>
        <b/>
        <sz val="11"/>
        <rFont val="Calibri"/>
        <family val="2"/>
      </rPr>
      <t>PCS pour le gaz naturel en TWH PCI  pour les autres énergies</t>
    </r>
  </si>
  <si>
    <t>CHAUFFAGE</t>
  </si>
  <si>
    <t xml:space="preserve">Electricité </t>
  </si>
  <si>
    <t>dont pompe à chaleur</t>
  </si>
  <si>
    <t>Gaz naturel</t>
  </si>
  <si>
    <t>Fioul domestique</t>
  </si>
  <si>
    <t>Gaz de pétrole liquéfié</t>
  </si>
  <si>
    <t>Chauffage urbain</t>
  </si>
  <si>
    <t>Énergies renouvelables</t>
  </si>
  <si>
    <t>Pompe à chaleur</t>
  </si>
  <si>
    <t>EAU CHAUDE SANITAIRE (ECS)</t>
  </si>
  <si>
    <t>CUISSON</t>
  </si>
  <si>
    <t>SPECIFIQUE</t>
  </si>
  <si>
    <t>Electricité</t>
  </si>
  <si>
    <t>CLIMATISATION</t>
  </si>
  <si>
    <t>Autres USAGES</t>
  </si>
  <si>
    <t>TOUS USAGES</t>
  </si>
  <si>
    <t>* Chaleur issue des pompes à chaleur, déduite de l'électricité utilisée</t>
  </si>
  <si>
    <r>
      <t xml:space="preserve">** Les totaux sont en TWh PCI, ainsi ils ne correspondent pas exactement à la somme des lignes qui les précèdent car le gaz naturel est exprimé en TWh </t>
    </r>
    <r>
      <rPr>
        <b/>
        <sz val="11"/>
        <rFont val="Calibri"/>
        <family val="2"/>
      </rPr>
      <t xml:space="preserve">PCS </t>
    </r>
    <r>
      <rPr>
        <sz val="11"/>
        <rFont val="Calibri"/>
        <family val="2"/>
      </rPr>
      <t xml:space="preserve"> </t>
    </r>
  </si>
  <si>
    <t>Note : les données peuvent présenter des écarts avec celles diffusées dans le cadre du bilan de l'énergie (au-delà de la correction des variations climatiques réalisée dans le bilan). Ces écarts proviennent d'une différence de méthodologie et de champ notamment, les secteurs de la réparation/installation de machines industrielles, de la distribution d'eau et du traitement des eaux usées/déchets figurent dans le bilan dans le champ du tertiaire et non pas ici.</t>
  </si>
  <si>
    <t>Note : La ligne "Dont pompes à chaleur" désigne l'électricité consommée par les pompes à chaleur. La ligne "pompes à chaleur" correspond, quant à elle, à la consommation de chaleur produite par les pompes à chaleur, de laquelle est déduite leur consommation d'électricité pour éviter un double compte.  Par convention, le CEREN a calculé cette consommation nette comme étant le double de la consommation d'électricité, retenant un coefficient de performance de 3.</t>
  </si>
  <si>
    <t>Champ : France métropolitaine - ensemble du secteur tertiaire</t>
  </si>
  <si>
    <t>Source : CEREN</t>
  </si>
  <si>
    <t>Consommation d'énergie par usage</t>
  </si>
  <si>
    <t>À climat réel - en TWh PCS (gaz naturel) et TWh PCI (autres énergies)</t>
  </si>
  <si>
    <t>Usage</t>
  </si>
  <si>
    <t>Energie</t>
  </si>
  <si>
    <t>Appartement</t>
  </si>
  <si>
    <t>Maison</t>
  </si>
  <si>
    <t>Ensemble</t>
  </si>
  <si>
    <t>Chauffage</t>
  </si>
  <si>
    <t>Autres énergies</t>
  </si>
  <si>
    <t>Other energy</t>
  </si>
  <si>
    <t>Bois</t>
  </si>
  <si>
    <t>Wood</t>
  </si>
  <si>
    <t>Heat pump</t>
  </si>
  <si>
    <t>District heating</t>
  </si>
  <si>
    <t>of which heat pump</t>
  </si>
  <si>
    <t>Domestic fuel oil</t>
  </si>
  <si>
    <t>LPG</t>
  </si>
  <si>
    <t>Toutes énergies*</t>
  </si>
  <si>
    <t>All energy</t>
  </si>
  <si>
    <t>Eau chaude sanitaire</t>
  </si>
  <si>
    <t>Cuisson</t>
  </si>
  <si>
    <t>Electricité spécifique</t>
  </si>
  <si>
    <t>Climatisation</t>
  </si>
  <si>
    <t>AC - electric</t>
  </si>
  <si>
    <t>Note : La ligne « dont pompe à chaleur » désigne l'électricité consommée par les pompes à chaleur. 
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 
* : les totaux sont en TWh PCI, tandis que le gaz naturel est exprimé en TWh PCS. Ainsi, les totaux ne correspondent pas à la somme des lignes qui les précèdent.</t>
  </si>
  <si>
    <t>Champ : France métropolitaine - ensemble des résidences principales</t>
  </si>
  <si>
    <t xml:space="preserve">Source : calculs SDES, d'après bilan de l'énergie et Ceren </t>
  </si>
  <si>
    <t>Residential and tertiary sector.
Space and water heating.</t>
  </si>
  <si>
    <t xml:space="preserve">CONSOMMATION ENERGETIQUE DU SECTEUR RESIDENTIEL  </t>
  </si>
  <si>
    <t>À climat réel - en TWh PCS (gaz naturel) et TWh PCI (autres énergies et totaux)</t>
  </si>
  <si>
    <t>n.d.</t>
  </si>
  <si>
    <t>Charbon, autres</t>
  </si>
  <si>
    <t>Total*</t>
  </si>
  <si>
    <t>Chauffage urbain*</t>
  </si>
  <si>
    <t>Solaire thermique</t>
  </si>
  <si>
    <t>Total**</t>
  </si>
  <si>
    <t>Electricité***</t>
  </si>
  <si>
    <t>* Les données de consommation de chauffage urbain dans le résidentiel ne sont disponibles  qu'à partir de  2007</t>
  </si>
  <si>
    <t>* *: les totaux sont en TWh PCI, tandis que le gaz naturel est exprimé en TWh PCS. Ainsi, les totaux ne correspondent pas à la somme des lignes qui les précèdent.</t>
  </si>
  <si>
    <t>***: avant 2010, l'usage « climatisation » n'est pas connu et l'électricité consommée pour cet usage est incluse dans l'usage « spécifique »</t>
  </si>
  <si>
    <t>n.d. : non disponible</t>
  </si>
  <si>
    <t xml:space="preserve">Notes : </t>
  </si>
  <si>
    <t xml:space="preserve">- La ligne « dont pompe à chaleur » désigne l'électricité consommée par les pompes à chaleur. </t>
  </si>
  <si>
    <t>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</t>
  </si>
  <si>
    <t>Champ : France métropolitaine - ensemble des logements ordinaires</t>
  </si>
  <si>
    <t>residential</t>
  </si>
  <si>
    <t>TWh</t>
  </si>
  <si>
    <t>tertiary</t>
  </si>
  <si>
    <t>TOTAL</t>
  </si>
  <si>
    <t>…bioenergy</t>
  </si>
  <si>
    <t>…solar thermal</t>
  </si>
  <si>
    <t>…geothermal</t>
  </si>
  <si>
    <t>2019 output; from Eurostat 2021</t>
  </si>
  <si>
    <t>Heat pumps (ambient heat)</t>
  </si>
  <si>
    <t>res</t>
  </si>
  <si>
    <t>tert</t>
  </si>
  <si>
    <t>total</t>
  </si>
  <si>
    <t>…heat pumps</t>
  </si>
  <si>
    <t>Electricity (excl. electricity for heat pumps)</t>
  </si>
  <si>
    <t>DHC renewable share assumed 50%.</t>
  </si>
  <si>
    <t>https://www.statistiques.developpement-durable.gouv.fr/consommation-denergie-par-usage-du-residentiel</t>
  </si>
  <si>
    <t>https://www.statistiques.developpement-durable.gouv.fr/consommation-denergie-par-usage-du-tertiaire</t>
  </si>
  <si>
    <t>Last update: 17 February 2022.</t>
  </si>
  <si>
    <t>&lt;-- ambient heat</t>
  </si>
  <si>
    <t>&lt;--- electricity for HP, moved to HP category</t>
  </si>
  <si>
    <t>- Pour l'année 2021, les consommations de chauffage électrique et gaz sont calculées à l'aide d'une modélisation statistique par le SDES, les consommations de chauffage électrique ont été rétropolées jusqu'en 2005.</t>
  </si>
  <si>
    <t>- Jusqu'en 2020, les données ont été calculées à partir des informations de répartition par usage fournies par le Ceren en procédant à un calage sur les données du bilan de l'énergie année par année de 1990 à 2020 et énergie par énergie.</t>
  </si>
  <si>
    <t xml:space="preserve">Source : Calculs SDES, d'après bilan de l'énergie, données de consommation gaz et électricité et Ceren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</si>
</sst>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0.0"/>
    <numFmt numFmtId="167" formatCode="_-* #,##0.00\ _€_-;\-* #,##0.00\ _€_-;_-* &quot;-&quot;??\ _€_-;_-@_-"/>
    <numFmt numFmtId="168" formatCode="#,##0.0_ ;\-#,##0.0\ "/>
    <numFmt numFmtId="169" formatCode="0.00000"/>
    <numFmt numFmtId="170" formatCode="0.000"/>
    <numFmt numFmtId="171" formatCode="0.000000000"/>
    <numFmt numFmtId="172" formatCode="#,##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ewCenturySchlb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3" fillId="0" borderId="0"/>
    <xf numFmtId="0" fontId="2" fillId="0" borderId="0"/>
    <xf numFmtId="0" fontId="9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165" fontId="0" fillId="0" borderId="3" xfId="1" applyNumberFormat="1" applyFont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5" xfId="0" applyBorder="1"/>
    <xf numFmtId="165" fontId="0" fillId="0" borderId="9" xfId="1" applyNumberFormat="1" applyFont="1" applyBorder="1"/>
    <xf numFmtId="0" fontId="7" fillId="0" borderId="0" xfId="0" applyFont="1"/>
    <xf numFmtId="0" fontId="6" fillId="8" borderId="1" xfId="0" applyFont="1" applyFill="1" applyBorder="1"/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6" xfId="0" applyFont="1" applyBorder="1" applyAlignment="1">
      <alignment wrapText="1"/>
    </xf>
    <xf numFmtId="2" fontId="0" fillId="0" borderId="1" xfId="0" applyNumberFormat="1" applyBorder="1"/>
    <xf numFmtId="0" fontId="11" fillId="5" borderId="14" xfId="11" applyFont="1" applyFill="1" applyBorder="1" applyAlignment="1">
      <alignment horizontal="left" vertical="center"/>
    </xf>
    <xf numFmtId="0" fontId="11" fillId="3" borderId="16" xfId="11" applyFont="1" applyFill="1" applyBorder="1" applyAlignment="1">
      <alignment horizontal="center" vertical="center" wrapText="1"/>
    </xf>
    <xf numFmtId="168" fontId="11" fillId="3" borderId="16" xfId="9" applyNumberFormat="1" applyFont="1" applyFill="1" applyBorder="1" applyAlignment="1">
      <alignment horizontal="center" vertical="center" wrapText="1"/>
    </xf>
    <xf numFmtId="168" fontId="11" fillId="3" borderId="17" xfId="9" applyNumberFormat="1" applyFont="1" applyFill="1" applyBorder="1" applyAlignment="1">
      <alignment horizontal="center" vertical="center" wrapText="1"/>
    </xf>
    <xf numFmtId="168" fontId="12" fillId="3" borderId="16" xfId="9" applyNumberFormat="1" applyFont="1" applyFill="1" applyBorder="1" applyAlignment="1">
      <alignment horizontal="center" vertical="center" wrapText="1"/>
    </xf>
    <xf numFmtId="168" fontId="11" fillId="3" borderId="18" xfId="9" applyNumberFormat="1" applyFont="1" applyFill="1" applyBorder="1" applyAlignment="1">
      <alignment horizontal="center" vertical="center" wrapText="1"/>
    </xf>
    <xf numFmtId="0" fontId="13" fillId="5" borderId="0" xfId="11" applyFont="1" applyFill="1" applyAlignment="1">
      <alignment horizontal="center" vertical="center"/>
    </xf>
    <xf numFmtId="3" fontId="0" fillId="0" borderId="0" xfId="0" applyNumberFormat="1"/>
    <xf numFmtId="0" fontId="14" fillId="0" borderId="0" xfId="12" applyFont="1"/>
    <xf numFmtId="0" fontId="15" fillId="0" borderId="0" xfId="12" applyFont="1"/>
    <xf numFmtId="169" fontId="15" fillId="0" borderId="0" xfId="12" applyNumberFormat="1" applyFont="1"/>
    <xf numFmtId="0" fontId="15" fillId="0" borderId="19" xfId="12" applyFont="1" applyBorder="1"/>
    <xf numFmtId="0" fontId="15" fillId="0" borderId="20" xfId="12" applyFont="1" applyBorder="1" applyAlignment="1">
      <alignment horizontal="right"/>
    </xf>
    <xf numFmtId="0" fontId="15" fillId="0" borderId="20" xfId="12" applyFont="1" applyBorder="1"/>
    <xf numFmtId="0" fontId="15" fillId="0" borderId="21" xfId="12" applyFont="1" applyBorder="1"/>
    <xf numFmtId="166" fontId="15" fillId="0" borderId="21" xfId="13" applyNumberFormat="1" applyFont="1" applyBorder="1"/>
    <xf numFmtId="166" fontId="15" fillId="0" borderId="21" xfId="12" applyNumberFormat="1" applyFont="1" applyBorder="1"/>
    <xf numFmtId="0" fontId="16" fillId="0" borderId="21" xfId="12" applyFont="1" applyBorder="1" applyAlignment="1">
      <alignment horizontal="left" indent="1"/>
    </xf>
    <xf numFmtId="166" fontId="16" fillId="0" borderId="21" xfId="13" applyNumberFormat="1" applyFont="1" applyBorder="1"/>
    <xf numFmtId="170" fontId="2" fillId="0" borderId="21" xfId="12" applyNumberFormat="1" applyBorder="1"/>
    <xf numFmtId="0" fontId="15" fillId="0" borderId="21" xfId="13" applyFont="1" applyBorder="1"/>
    <xf numFmtId="0" fontId="15" fillId="0" borderId="21" xfId="12" applyFont="1" applyBorder="1" applyAlignment="1">
      <alignment horizontal="left"/>
    </xf>
    <xf numFmtId="166" fontId="16" fillId="0" borderId="21" xfId="12" applyNumberFormat="1" applyFont="1" applyBorder="1" applyAlignment="1">
      <alignment horizontal="right"/>
    </xf>
    <xf numFmtId="0" fontId="14" fillId="0" borderId="21" xfId="12" applyFont="1" applyBorder="1"/>
    <xf numFmtId="166" fontId="14" fillId="0" borderId="21" xfId="12" applyNumberFormat="1" applyFont="1" applyBorder="1"/>
    <xf numFmtId="0" fontId="17" fillId="0" borderId="0" xfId="12" applyFont="1"/>
    <xf numFmtId="166" fontId="17" fillId="0" borderId="0" xfId="14" applyNumberFormat="1" applyFont="1" applyFill="1"/>
    <xf numFmtId="166" fontId="15" fillId="0" borderId="0" xfId="12" applyNumberFormat="1" applyFont="1"/>
    <xf numFmtId="166" fontId="17" fillId="0" borderId="0" xfId="12" applyNumberFormat="1" applyFont="1"/>
    <xf numFmtId="166" fontId="16" fillId="0" borderId="21" xfId="12" applyNumberFormat="1" applyFont="1" applyBorder="1"/>
    <xf numFmtId="166" fontId="15" fillId="0" borderId="21" xfId="15" applyNumberFormat="1" applyFont="1" applyFill="1" applyBorder="1"/>
    <xf numFmtId="171" fontId="15" fillId="0" borderId="0" xfId="12" applyNumberFormat="1" applyFont="1"/>
    <xf numFmtId="0" fontId="18" fillId="0" borderId="0" xfId="12" applyFont="1"/>
    <xf numFmtId="170" fontId="18" fillId="0" borderId="0" xfId="12" applyNumberFormat="1" applyFont="1"/>
    <xf numFmtId="169" fontId="18" fillId="0" borderId="0" xfId="12" applyNumberFormat="1" applyFont="1"/>
    <xf numFmtId="0" fontId="15" fillId="0" borderId="0" xfId="0" applyFont="1"/>
    <xf numFmtId="169" fontId="15" fillId="0" borderId="0" xfId="0" applyNumberFormat="1" applyFont="1"/>
    <xf numFmtId="0" fontId="19" fillId="0" borderId="0" xfId="0" applyFont="1"/>
    <xf numFmtId="170" fontId="0" fillId="0" borderId="0" xfId="0" applyNumberFormat="1"/>
    <xf numFmtId="0" fontId="0" fillId="0" borderId="22" xfId="0" applyBorder="1"/>
    <xf numFmtId="170" fontId="0" fillId="0" borderId="22" xfId="0" applyNumberFormat="1" applyBorder="1"/>
    <xf numFmtId="0" fontId="19" fillId="0" borderId="23" xfId="0" applyFont="1" applyBorder="1"/>
    <xf numFmtId="0" fontId="19" fillId="0" borderId="24" xfId="0" applyFont="1" applyBorder="1"/>
    <xf numFmtId="0" fontId="19" fillId="0" borderId="15" xfId="0" applyFont="1" applyBorder="1"/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70" fontId="19" fillId="0" borderId="22" xfId="0" applyNumberFormat="1" applyFont="1" applyBorder="1" applyAlignment="1">
      <alignment horizontal="center" vertical="center"/>
    </xf>
    <xf numFmtId="170" fontId="19" fillId="0" borderId="26" xfId="0" applyNumberFormat="1" applyFont="1" applyBorder="1" applyAlignment="1">
      <alignment horizontal="center" vertical="center"/>
    </xf>
    <xf numFmtId="170" fontId="19" fillId="0" borderId="21" xfId="0" applyNumberFormat="1" applyFont="1" applyBorder="1"/>
    <xf numFmtId="172" fontId="19" fillId="0" borderId="21" xfId="0" applyNumberFormat="1" applyFont="1" applyBorder="1"/>
    <xf numFmtId="10" fontId="19" fillId="0" borderId="0" xfId="0" applyNumberFormat="1" applyFont="1"/>
    <xf numFmtId="0" fontId="19" fillId="0" borderId="21" xfId="0" applyFont="1" applyBorder="1" applyAlignment="1">
      <alignment horizontal="left"/>
    </xf>
    <xf numFmtId="172" fontId="19" fillId="0" borderId="21" xfId="10" applyNumberFormat="1" applyFont="1" applyFill="1" applyBorder="1"/>
    <xf numFmtId="9" fontId="19" fillId="0" borderId="0" xfId="0" applyNumberFormat="1" applyFont="1"/>
    <xf numFmtId="0" fontId="20" fillId="0" borderId="21" xfId="0" applyFont="1" applyBorder="1" applyAlignment="1">
      <alignment horizontal="left" indent="1"/>
    </xf>
    <xf numFmtId="172" fontId="20" fillId="0" borderId="21" xfId="0" applyNumberFormat="1" applyFont="1" applyBorder="1"/>
    <xf numFmtId="10" fontId="20" fillId="0" borderId="0" xfId="0" applyNumberFormat="1" applyFont="1"/>
    <xf numFmtId="170" fontId="19" fillId="0" borderId="28" xfId="0" applyNumberFormat="1" applyFont="1" applyBorder="1"/>
    <xf numFmtId="172" fontId="19" fillId="0" borderId="28" xfId="0" applyNumberFormat="1" applyFont="1" applyBorder="1"/>
    <xf numFmtId="170" fontId="19" fillId="0" borderId="29" xfId="0" applyNumberFormat="1" applyFont="1" applyBorder="1"/>
    <xf numFmtId="170" fontId="19" fillId="0" borderId="26" xfId="0" applyNumberFormat="1" applyFont="1" applyBorder="1"/>
    <xf numFmtId="172" fontId="19" fillId="0" borderId="26" xfId="0" applyNumberFormat="1" applyFont="1" applyBorder="1"/>
    <xf numFmtId="172" fontId="19" fillId="0" borderId="30" xfId="0" applyNumberFormat="1" applyFont="1" applyBorder="1"/>
    <xf numFmtId="0" fontId="19" fillId="0" borderId="25" xfId="0" applyFont="1" applyBorder="1"/>
    <xf numFmtId="170" fontId="19" fillId="0" borderId="30" xfId="0" applyNumberFormat="1" applyFont="1" applyBorder="1"/>
    <xf numFmtId="172" fontId="0" fillId="0" borderId="0" xfId="0" applyNumberFormat="1"/>
    <xf numFmtId="0" fontId="14" fillId="0" borderId="0" xfId="0" applyFont="1"/>
    <xf numFmtId="0" fontId="21" fillId="0" borderId="0" xfId="0" applyFont="1"/>
    <xf numFmtId="0" fontId="15" fillId="0" borderId="31" xfId="0" applyFont="1" applyBorder="1"/>
    <xf numFmtId="0" fontId="15" fillId="0" borderId="19" xfId="0" applyFont="1" applyBorder="1"/>
    <xf numFmtId="0" fontId="15" fillId="0" borderId="21" xfId="0" applyFont="1" applyBorder="1"/>
    <xf numFmtId="166" fontId="15" fillId="0" borderId="21" xfId="0" applyNumberFormat="1" applyFont="1" applyBorder="1"/>
    <xf numFmtId="0" fontId="16" fillId="0" borderId="21" xfId="0" applyFont="1" applyBorder="1" applyAlignment="1">
      <alignment horizontal="left" indent="1"/>
    </xf>
    <xf numFmtId="166" fontId="16" fillId="0" borderId="21" xfId="0" applyNumberFormat="1" applyFont="1" applyBorder="1" applyAlignment="1">
      <alignment horizontal="right"/>
    </xf>
    <xf numFmtId="170" fontId="0" fillId="0" borderId="21" xfId="0" applyNumberFormat="1" applyBorder="1"/>
    <xf numFmtId="2" fontId="15" fillId="0" borderId="21" xfId="0" applyNumberFormat="1" applyFont="1" applyBorder="1"/>
    <xf numFmtId="0" fontId="15" fillId="0" borderId="21" xfId="0" applyFont="1" applyBorder="1" applyAlignment="1">
      <alignment horizontal="left"/>
    </xf>
    <xf numFmtId="166" fontId="15" fillId="0" borderId="21" xfId="0" applyNumberFormat="1" applyFont="1" applyBorder="1" applyAlignment="1">
      <alignment horizontal="right"/>
    </xf>
    <xf numFmtId="0" fontId="14" fillId="0" borderId="21" xfId="0" applyFont="1" applyBorder="1"/>
    <xf numFmtId="166" fontId="14" fillId="0" borderId="21" xfId="0" applyNumberFormat="1" applyFont="1" applyBorder="1"/>
    <xf numFmtId="166" fontId="15" fillId="0" borderId="0" xfId="0" applyNumberFormat="1" applyFont="1"/>
    <xf numFmtId="1" fontId="15" fillId="0" borderId="0" xfId="0" applyNumberFormat="1" applyFont="1"/>
    <xf numFmtId="2" fontId="14" fillId="0" borderId="21" xfId="0" applyNumberFormat="1" applyFont="1" applyBorder="1"/>
    <xf numFmtId="166" fontId="14" fillId="0" borderId="0" xfId="0" applyNumberFormat="1" applyFont="1"/>
    <xf numFmtId="0" fontId="15" fillId="0" borderId="0" xfId="0" applyFont="1" applyAlignment="1">
      <alignment vertical="top"/>
    </xf>
    <xf numFmtId="0" fontId="15" fillId="0" borderId="0" xfId="0" quotePrefix="1" applyFont="1" applyAlignment="1">
      <alignment vertical="top"/>
    </xf>
    <xf numFmtId="0" fontId="15" fillId="0" borderId="0" xfId="0" quotePrefix="1" applyFont="1"/>
    <xf numFmtId="166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22" fillId="0" borderId="0" xfId="0" applyFont="1" applyAlignment="1">
      <alignment horizontal="right"/>
    </xf>
    <xf numFmtId="1" fontId="0" fillId="0" borderId="6" xfId="0" applyNumberFormat="1" applyBorder="1"/>
    <xf numFmtId="0" fontId="5" fillId="0" borderId="0" xfId="4"/>
    <xf numFmtId="1" fontId="0" fillId="0" borderId="1" xfId="0" applyNumberFormat="1" applyBorder="1"/>
    <xf numFmtId="0" fontId="0" fillId="10" borderId="0" xfId="0" applyFill="1"/>
    <xf numFmtId="9" fontId="15" fillId="0" borderId="0" xfId="1" applyFon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left" vertical="top" wrapText="1"/>
    </xf>
    <xf numFmtId="0" fontId="15" fillId="0" borderId="0" xfId="12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5" fillId="0" borderId="0" xfId="12" applyFont="1" applyAlignment="1">
      <alignment horizontal="left" vertical="center" wrapText="1"/>
    </xf>
    <xf numFmtId="0" fontId="15" fillId="0" borderId="0" xfId="12" applyFont="1" applyAlignment="1">
      <alignment horizontal="left" vertical="top" wrapText="1"/>
    </xf>
    <xf numFmtId="0" fontId="19" fillId="0" borderId="1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top" wrapText="1"/>
    </xf>
    <xf numFmtId="0" fontId="19" fillId="0" borderId="27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6">
    <cellStyle name="Comma" xfId="9" builtinId="3"/>
    <cellStyle name="Comma 3" xfId="6" xr:uid="{539F1993-3AB9-4567-8686-AF16AAAFA9F2}"/>
    <cellStyle name="Comma 4 3" xfId="7" xr:uid="{43F2FE68-2A05-4CDA-9AB6-A04950AB58F4}"/>
    <cellStyle name="Good" xfId="10" builtinId="26"/>
    <cellStyle name="Hyperlink" xfId="4" builtinId="8"/>
    <cellStyle name="Milliers 2 2 2" xfId="14" xr:uid="{F8E6FA41-FE44-47DC-BC07-582E6DEECF70}"/>
    <cellStyle name="Normal" xfId="0" builtinId="0"/>
    <cellStyle name="Normal 2" xfId="3" xr:uid="{DB65809B-46E5-4556-95A2-A8CF176AE6A5}"/>
    <cellStyle name="Normal 2 2" xfId="11" xr:uid="{CC4F4680-0D9F-454E-BD8D-0C2013B46AC1}"/>
    <cellStyle name="Normal 2 3" xfId="5" xr:uid="{F5A54FE0-4AF7-427C-8147-F4DC9766C467}"/>
    <cellStyle name="Normal 2 3 2" xfId="13" xr:uid="{8958C12C-23F3-4B98-BDE0-C3D4599E0B19}"/>
    <cellStyle name="Normal 2 4" xfId="12" xr:uid="{A019C69A-0E44-4A00-923F-68872AF15E25}"/>
    <cellStyle name="Normal 4 3" xfId="8" xr:uid="{9F3CBA14-8426-4F5D-A05C-F65B911D42A0}"/>
    <cellStyle name="Percent" xfId="1" builtinId="5"/>
    <cellStyle name="Pourcentage 3 2" xfId="15" xr:uid="{B876A7F5-A50A-4A62-8D2A-176C983B506B}"/>
    <cellStyle name="Standard_Anwendungneu18.08.2004neu" xfId="2" xr:uid="{A960610F-A747-4DD6-BB85-73A5CB7219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1_FR'!$B$5:$B$9,'Figure 1_FR'!$B$13:$B$14)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Electricity (excl. electricity for heat pumps)</c:v>
                </c:pt>
              </c:strCache>
            </c:strRef>
          </c:cat>
          <c:val>
            <c:numRef>
              <c:f>('Figure 1_FR'!$D$5:$D$9,'Figure 1_FR'!$D$13:$D$14)</c:f>
              <c:numCache>
                <c:formatCode>0.0%</c:formatCode>
                <c:ptCount val="7"/>
                <c:pt idx="0">
                  <c:v>0.42129488041600688</c:v>
                </c:pt>
                <c:pt idx="1">
                  <c:v>0.12532489997136953</c:v>
                </c:pt>
                <c:pt idx="2">
                  <c:v>5.6824300266505217E-4</c:v>
                </c:pt>
                <c:pt idx="3">
                  <c:v>0.10171159400400304</c:v>
                </c:pt>
                <c:pt idx="4">
                  <c:v>0.15422651022850548</c:v>
                </c:pt>
                <c:pt idx="5">
                  <c:v>4.7955112109821861E-2</c:v>
                </c:pt>
                <c:pt idx="6">
                  <c:v>0.14891876026762804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2_FR'!$B$5:$B$15</c15:sqref>
                  </c15:fullRef>
                </c:ext>
              </c:extLst>
              <c:f>('Figure 2_FR'!$B$5:$B$10,'Figure 2_FR'!$B$14)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2_FR'!$D$5:$D$15</c15:sqref>
                  </c15:fullRef>
                </c:ext>
              </c:extLst>
              <c:f>('Figure 2_FR'!$D$5:$D$10,'Figure 2_FR'!$D$14)</c:f>
              <c:numCache>
                <c:formatCode>0.0%</c:formatCode>
                <c:ptCount val="7"/>
                <c:pt idx="0">
                  <c:v>0.42129488041600688</c:v>
                </c:pt>
                <c:pt idx="1">
                  <c:v>0.12532489997136953</c:v>
                </c:pt>
                <c:pt idx="2">
                  <c:v>2.4545799057575986E-2</c:v>
                </c:pt>
                <c:pt idx="3">
                  <c:v>0.14790895126683304</c:v>
                </c:pt>
                <c:pt idx="4">
                  <c:v>3.8516805412135216E-2</c:v>
                </c:pt>
                <c:pt idx="5">
                  <c:v>0.15422651022850548</c:v>
                </c:pt>
                <c:pt idx="6">
                  <c:v>2.3977556054910931E-2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2_FR'!$D$11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2_FR'!$D$12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2_FR'!$D$13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2_FR'!$D$15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21.7%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ques.developpement-durable.gouv.fr/consommation-denergie-par-usage-du-tertiaire" TargetMode="External"/><Relationship Id="rId1" Type="http://schemas.openxmlformats.org/officeDocument/2006/relationships/hyperlink" Target="https://www.statistiques.developpement-durable.gouv.fr/consommation-denergie-par-usage-du-residenti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tatistiques.developpement-durable.gouv.fr/consommation-denergie-par-usage-du-tertiaire" TargetMode="External"/><Relationship Id="rId1" Type="http://schemas.openxmlformats.org/officeDocument/2006/relationships/hyperlink" Target="https://www.statistiques.developpement-durable.gouv.fr/consommation-denergie-par-usage-du-residentiel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tabSelected="1" workbookViewId="0">
      <selection activeCell="C18" sqref="C16:C18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20</v>
      </c>
    </row>
    <row r="2" spans="1:5" ht="19.5" thickBot="1">
      <c r="B2" s="21" t="s">
        <v>41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129" t="s">
        <v>118</v>
      </c>
      <c r="D3" s="130"/>
      <c r="E3" s="18"/>
    </row>
    <row r="4" spans="1:5" ht="15.75" thickBot="1">
      <c r="B4" s="13" t="s">
        <v>0</v>
      </c>
      <c r="C4" s="131">
        <v>2021</v>
      </c>
      <c r="D4" s="132"/>
      <c r="E4" s="9" t="s">
        <v>8</v>
      </c>
    </row>
    <row r="5" spans="1:5" ht="15" customHeight="1">
      <c r="A5" s="133" t="s">
        <v>12</v>
      </c>
      <c r="B5" s="14" t="s">
        <v>3</v>
      </c>
      <c r="C5" s="10">
        <f>summary!B2</f>
        <v>756.9768829744753</v>
      </c>
      <c r="D5" s="7">
        <f>C5/$C$15</f>
        <v>0.42129488041600688</v>
      </c>
      <c r="E5" s="9"/>
    </row>
    <row r="6" spans="1:5">
      <c r="A6" s="133"/>
      <c r="B6" s="14" t="s">
        <v>1</v>
      </c>
      <c r="C6" s="10">
        <f>summary!B3</f>
        <v>225.18206735799384</v>
      </c>
      <c r="D6" s="7">
        <f>C6/$C$15</f>
        <v>0.12532489997136953</v>
      </c>
      <c r="E6" s="9"/>
    </row>
    <row r="7" spans="1:5">
      <c r="A7" s="133"/>
      <c r="B7" s="14" t="s">
        <v>4</v>
      </c>
      <c r="C7" s="10">
        <f>summary!B4</f>
        <v>1.0210112605800001</v>
      </c>
      <c r="D7" s="7">
        <f>C7/$C$15</f>
        <v>5.6824300266505217E-4</v>
      </c>
      <c r="E7" s="9"/>
    </row>
    <row r="8" spans="1:5">
      <c r="A8" s="133"/>
      <c r="B8" s="14" t="s">
        <v>21</v>
      </c>
      <c r="C8" s="10">
        <f>summary!B10+summary!B12</f>
        <v>182.75400193681116</v>
      </c>
      <c r="D8" s="7">
        <f>C8/$C$15</f>
        <v>0.10171159400400304</v>
      </c>
      <c r="E8" s="27"/>
    </row>
    <row r="9" spans="1:5">
      <c r="A9" s="133"/>
      <c r="B9" s="14" t="s">
        <v>22</v>
      </c>
      <c r="C9" s="10">
        <f>summary!B5</f>
        <v>277.11208564776427</v>
      </c>
      <c r="D9" s="7">
        <f>C9/$C$15</f>
        <v>0.15422651022850548</v>
      </c>
      <c r="E9" s="30"/>
    </row>
    <row r="10" spans="1:5">
      <c r="A10" s="133"/>
      <c r="B10" s="24" t="s">
        <v>23</v>
      </c>
      <c r="C10" s="124">
        <f>summary!B6</f>
        <v>273.36791515231153</v>
      </c>
      <c r="D10" s="6"/>
      <c r="E10" s="9"/>
    </row>
    <row r="11" spans="1:5">
      <c r="A11" s="133"/>
      <c r="B11" s="24" t="s">
        <v>24</v>
      </c>
      <c r="C11" s="124">
        <f>summary!B7</f>
        <v>3.7441704954527313</v>
      </c>
      <c r="D11" s="6"/>
      <c r="E11" s="9"/>
    </row>
    <row r="12" spans="1:5">
      <c r="A12" s="133"/>
      <c r="B12" s="24" t="s">
        <v>25</v>
      </c>
      <c r="C12" s="9"/>
      <c r="D12" s="6"/>
      <c r="E12" s="9"/>
    </row>
    <row r="13" spans="1:5">
      <c r="A13" s="133"/>
      <c r="B13" s="14" t="s">
        <v>11</v>
      </c>
      <c r="C13" s="10">
        <f>summary!B9</f>
        <v>86.165089999999992</v>
      </c>
      <c r="D13" s="7">
        <f>C13/$C$15</f>
        <v>4.7955112109821861E-2</v>
      </c>
      <c r="E13" s="27" t="s">
        <v>40</v>
      </c>
    </row>
    <row r="14" spans="1:5" ht="15.75" thickBot="1">
      <c r="A14" s="133"/>
      <c r="B14" s="14" t="s">
        <v>149</v>
      </c>
      <c r="C14" s="10">
        <f>summary!B11-summary!B12</f>
        <v>267.57519306310843</v>
      </c>
      <c r="D14" s="7">
        <f>C14/$C$15</f>
        <v>0.14891876026762804</v>
      </c>
      <c r="E14" s="9"/>
    </row>
    <row r="15" spans="1:5" ht="15.75" thickBot="1">
      <c r="B15" s="25" t="s">
        <v>16</v>
      </c>
      <c r="C15" s="31">
        <f>SUM(C5:C9,C13,C14)</f>
        <v>1796.7863322407331</v>
      </c>
      <c r="D15" s="19"/>
      <c r="E15" s="9"/>
    </row>
    <row r="16" spans="1:5">
      <c r="B16" s="26" t="s">
        <v>7</v>
      </c>
      <c r="C16" s="125" t="s">
        <v>151</v>
      </c>
      <c r="D16" s="5"/>
      <c r="E16" s="9"/>
    </row>
    <row r="17" spans="2:5">
      <c r="B17" s="15" t="s">
        <v>7</v>
      </c>
      <c r="C17" s="125" t="s">
        <v>152</v>
      </c>
      <c r="D17" s="6"/>
      <c r="E17" s="9"/>
    </row>
    <row r="18" spans="2:5">
      <c r="B18" s="15" t="s">
        <v>7</v>
      </c>
      <c r="C18" s="9"/>
      <c r="D18" s="6"/>
      <c r="E18" s="9"/>
    </row>
    <row r="19" spans="2:5" ht="15.75" thickBot="1">
      <c r="B19" s="16" t="s">
        <v>7</v>
      </c>
      <c r="C19" s="11"/>
      <c r="D19" s="8"/>
      <c r="E19" s="11"/>
    </row>
    <row r="20" spans="2:5">
      <c r="D20" s="4"/>
    </row>
    <row r="23" spans="2:5" ht="15.75" thickBot="1"/>
    <row r="24" spans="2:5">
      <c r="B24" s="18" t="s">
        <v>18</v>
      </c>
    </row>
    <row r="25" spans="2:5">
      <c r="B25" s="9" t="s">
        <v>17</v>
      </c>
    </row>
    <row r="26" spans="2:5" ht="15.75" thickBot="1">
      <c r="B26" s="11" t="s">
        <v>153</v>
      </c>
    </row>
  </sheetData>
  <mergeCells count="3">
    <mergeCell ref="C3:D3"/>
    <mergeCell ref="C4:D4"/>
    <mergeCell ref="A5:A14"/>
  </mergeCells>
  <hyperlinks>
    <hyperlink ref="C16" r:id="rId1" xr:uid="{8E9F477F-C738-4D83-8437-E4B92278C61A}"/>
    <hyperlink ref="C17" r:id="rId2" xr:uid="{75553335-7A36-4434-9D49-B405D8EFF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29"/>
  <sheetViews>
    <sheetView workbookViewId="0">
      <selection activeCell="C16" sqref="C16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26</v>
      </c>
    </row>
    <row r="2" spans="1:5" ht="19.5" thickBot="1">
      <c r="B2" s="21" t="s">
        <v>41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129" t="s">
        <v>118</v>
      </c>
      <c r="D3" s="130"/>
      <c r="E3" s="18"/>
    </row>
    <row r="4" spans="1:5" ht="15.75" thickBot="1">
      <c r="B4" s="13" t="s">
        <v>0</v>
      </c>
      <c r="C4" s="131">
        <v>2019</v>
      </c>
      <c r="D4" s="132"/>
      <c r="E4" s="9"/>
    </row>
    <row r="5" spans="1:5" ht="15" customHeight="1">
      <c r="A5" s="133" t="s">
        <v>12</v>
      </c>
      <c r="B5" s="14" t="s">
        <v>3</v>
      </c>
      <c r="C5" s="124">
        <f>'Figure 1_FR'!C5</f>
        <v>756.9768829744753</v>
      </c>
      <c r="D5" s="7">
        <f t="shared" ref="D5:D16" si="0">C5/$C$16</f>
        <v>0.42129488041600688</v>
      </c>
      <c r="E5" s="9"/>
    </row>
    <row r="6" spans="1:5">
      <c r="A6" s="133"/>
      <c r="B6" s="14" t="s">
        <v>1</v>
      </c>
      <c r="C6" s="124">
        <f>'Figure 1_FR'!C6</f>
        <v>225.18206735799384</v>
      </c>
      <c r="D6" s="7">
        <f t="shared" si="0"/>
        <v>0.12532489997136953</v>
      </c>
      <c r="E6" s="9"/>
    </row>
    <row r="7" spans="1:5">
      <c r="A7" s="133"/>
      <c r="B7" s="14" t="s">
        <v>27</v>
      </c>
      <c r="C7" s="124">
        <f>'Figure 1_FR'!C7+summary!B9*0.5</f>
        <v>44.10355626058</v>
      </c>
      <c r="D7" s="7">
        <f t="shared" si="0"/>
        <v>2.4545799057575986E-2</v>
      </c>
      <c r="E7" s="27" t="s">
        <v>150</v>
      </c>
    </row>
    <row r="8" spans="1:5">
      <c r="A8" s="133"/>
      <c r="B8" s="14" t="s">
        <v>6</v>
      </c>
      <c r="C8" s="124">
        <f>summary!B11*(1-summary!B13)</f>
        <v>265.7607820523063</v>
      </c>
      <c r="D8" s="7">
        <f t="shared" si="0"/>
        <v>0.14790895126683304</v>
      </c>
      <c r="E8" s="9"/>
    </row>
    <row r="9" spans="1:5">
      <c r="A9" s="133"/>
      <c r="B9" s="14" t="s">
        <v>5</v>
      </c>
      <c r="C9" s="124">
        <f>summary!B11*summary!B13</f>
        <v>69.206469526100449</v>
      </c>
      <c r="D9" s="7">
        <f t="shared" si="0"/>
        <v>3.8516805412135216E-2</v>
      </c>
      <c r="E9" s="27" t="s">
        <v>30</v>
      </c>
    </row>
    <row r="10" spans="1:5">
      <c r="A10" s="133"/>
      <c r="B10" s="14" t="s">
        <v>31</v>
      </c>
      <c r="C10" s="124">
        <f>summary!B5</f>
        <v>277.11208564776427</v>
      </c>
      <c r="D10" s="7">
        <f t="shared" si="0"/>
        <v>0.15422651022850548</v>
      </c>
      <c r="E10" s="9"/>
    </row>
    <row r="11" spans="1:5">
      <c r="A11" s="133"/>
      <c r="B11" s="24" t="s">
        <v>23</v>
      </c>
      <c r="C11" s="124">
        <f>summary!B6</f>
        <v>273.36791515231153</v>
      </c>
      <c r="D11" s="7">
        <f t="shared" si="0"/>
        <v>0.15214269512580295</v>
      </c>
      <c r="E11" s="27"/>
    </row>
    <row r="12" spans="1:5">
      <c r="A12" s="133"/>
      <c r="B12" s="24" t="s">
        <v>24</v>
      </c>
      <c r="C12" s="124">
        <f>summary!B7</f>
        <v>3.7441704954527313</v>
      </c>
      <c r="D12" s="7">
        <f t="shared" si="0"/>
        <v>2.0838151027025333E-3</v>
      </c>
      <c r="E12" s="27"/>
    </row>
    <row r="13" spans="1:5">
      <c r="A13" s="133"/>
      <c r="B13" s="24" t="s">
        <v>25</v>
      </c>
      <c r="C13" s="124">
        <v>0</v>
      </c>
      <c r="D13" s="7">
        <f t="shared" si="0"/>
        <v>0</v>
      </c>
      <c r="E13" s="27"/>
    </row>
    <row r="14" spans="1:5">
      <c r="A14" s="133"/>
      <c r="B14" s="14" t="s">
        <v>28</v>
      </c>
      <c r="C14" s="124">
        <f>summary!B9*0.5</f>
        <v>43.082544999999996</v>
      </c>
      <c r="D14" s="7">
        <f t="shared" si="0"/>
        <v>2.3977556054910931E-2</v>
      </c>
      <c r="E14" s="27" t="s">
        <v>150</v>
      </c>
    </row>
    <row r="15" spans="1:5" ht="15.75" thickBot="1">
      <c r="A15" s="133"/>
      <c r="B15" s="14" t="s">
        <v>29</v>
      </c>
      <c r="C15" s="124">
        <f>summary!B10</f>
        <v>115.36194342151289</v>
      </c>
      <c r="D15" s="7">
        <f t="shared" si="0"/>
        <v>6.4204597592662851E-2</v>
      </c>
      <c r="E15" s="27"/>
    </row>
    <row r="16" spans="1:5" ht="15.75" thickBot="1">
      <c r="B16" s="25" t="s">
        <v>16</v>
      </c>
      <c r="C16" s="126">
        <f>C5+C6+C7+C9+C10+C8+C14+C15</f>
        <v>1796.7863322407331</v>
      </c>
      <c r="D16" s="19">
        <f t="shared" si="0"/>
        <v>1</v>
      </c>
      <c r="E16" s="9"/>
    </row>
    <row r="17" spans="2:5">
      <c r="B17" s="26" t="s">
        <v>7</v>
      </c>
      <c r="C17" s="125" t="s">
        <v>151</v>
      </c>
      <c r="D17" s="5"/>
      <c r="E17" s="9"/>
    </row>
    <row r="18" spans="2:5">
      <c r="B18" s="15" t="s">
        <v>7</v>
      </c>
      <c r="C18" s="125" t="s">
        <v>152</v>
      </c>
      <c r="D18" s="6"/>
      <c r="E18" s="9"/>
    </row>
    <row r="19" spans="2:5">
      <c r="B19" s="15" t="s">
        <v>7</v>
      </c>
      <c r="C19" s="9"/>
      <c r="D19" s="6"/>
      <c r="E19" s="9"/>
    </row>
    <row r="20" spans="2:5" ht="15.75" thickBot="1">
      <c r="B20" s="16" t="s">
        <v>7</v>
      </c>
      <c r="C20" s="11"/>
      <c r="D20" s="8"/>
      <c r="E20" s="11"/>
    </row>
    <row r="21" spans="2:5" ht="15.75" thickBot="1">
      <c r="D21" s="4"/>
    </row>
    <row r="22" spans="2:5" ht="15.75" thickBot="1">
      <c r="B22" s="28" t="s">
        <v>19</v>
      </c>
      <c r="C22" s="126">
        <f>C10+C9+C14</f>
        <v>389.40110017386473</v>
      </c>
      <c r="D22" s="19">
        <f>D14+D10+D9</f>
        <v>0.2167208716955516</v>
      </c>
    </row>
    <row r="26" spans="2:5" ht="15.75" thickBot="1"/>
    <row r="27" spans="2:5">
      <c r="B27" s="18" t="s">
        <v>18</v>
      </c>
    </row>
    <row r="28" spans="2:5">
      <c r="B28" s="9" t="s">
        <v>17</v>
      </c>
    </row>
    <row r="29" spans="2:5" ht="15.75" thickBot="1">
      <c r="B29" s="11" t="s">
        <v>153</v>
      </c>
    </row>
  </sheetData>
  <mergeCells count="3">
    <mergeCell ref="C3:D3"/>
    <mergeCell ref="C4:D4"/>
    <mergeCell ref="A5:A15"/>
  </mergeCells>
  <hyperlinks>
    <hyperlink ref="C17" r:id="rId1" xr:uid="{C1AAC7D8-7BDA-450B-BFAA-C8F5C6FBAB65}"/>
    <hyperlink ref="C18" r:id="rId2" xr:uid="{EBC90F59-A380-4201-B378-CCA6F015F535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897-5D33-4FB8-85CD-6EF1D6F29566}">
  <dimension ref="A1:E20"/>
  <sheetViews>
    <sheetView workbookViewId="0">
      <selection activeCell="B2" sqref="B2"/>
    </sheetView>
  </sheetViews>
  <sheetFormatPr defaultRowHeight="15"/>
  <cols>
    <col min="1" max="1" width="25.7109375" customWidth="1"/>
  </cols>
  <sheetData>
    <row r="1" spans="1:5">
      <c r="A1" s="1" t="s">
        <v>33</v>
      </c>
      <c r="B1" s="1" t="s">
        <v>9</v>
      </c>
    </row>
    <row r="2" spans="1:5">
      <c r="A2" t="s">
        <v>34</v>
      </c>
      <c r="B2" s="122">
        <f>'raw data'!F22+'raw data'!F24</f>
        <v>756.9768829744753</v>
      </c>
    </row>
    <row r="3" spans="1:5">
      <c r="A3" t="s">
        <v>1</v>
      </c>
      <c r="B3" s="122">
        <f>'raw data'!F23</f>
        <v>225.18206735799384</v>
      </c>
    </row>
    <row r="4" spans="1:5">
      <c r="A4" t="s">
        <v>35</v>
      </c>
      <c r="B4" s="122">
        <f>'raw data'!F26</f>
        <v>1.0210112605800001</v>
      </c>
    </row>
    <row r="5" spans="1:5">
      <c r="A5" t="s">
        <v>39</v>
      </c>
      <c r="B5" s="122">
        <f>'raw data'!F27+'raw data'!F28</f>
        <v>277.11208564776427</v>
      </c>
    </row>
    <row r="6" spans="1:5">
      <c r="A6" s="123" t="s">
        <v>140</v>
      </c>
      <c r="B6" s="122">
        <f>'raw data'!F27</f>
        <v>273.36791515231153</v>
      </c>
    </row>
    <row r="7" spans="1:5">
      <c r="A7" s="123" t="s">
        <v>141</v>
      </c>
      <c r="B7" s="122">
        <f>'raw data'!F28</f>
        <v>3.7441704954527313</v>
      </c>
    </row>
    <row r="8" spans="1:5">
      <c r="A8" s="123" t="s">
        <v>142</v>
      </c>
      <c r="B8" s="122">
        <v>0</v>
      </c>
    </row>
    <row r="9" spans="1:5">
      <c r="A9" s="121" t="s">
        <v>11</v>
      </c>
      <c r="B9" s="122">
        <f>'raw data'!F25</f>
        <v>86.165089999999992</v>
      </c>
    </row>
    <row r="10" spans="1:5">
      <c r="A10" s="121" t="s">
        <v>144</v>
      </c>
      <c r="B10" s="122">
        <f>'raw data'!F29</f>
        <v>115.36194342151289</v>
      </c>
    </row>
    <row r="11" spans="1:5">
      <c r="A11" t="s">
        <v>36</v>
      </c>
      <c r="B11" s="122">
        <f>'raw data'!F20</f>
        <v>334.96725157840672</v>
      </c>
    </row>
    <row r="12" spans="1:5">
      <c r="A12" s="123" t="s">
        <v>148</v>
      </c>
      <c r="B12" s="122">
        <f>'raw data'!F21</f>
        <v>67.392058515298288</v>
      </c>
    </row>
    <row r="13" spans="1:5">
      <c r="A13" t="s">
        <v>37</v>
      </c>
      <c r="B13" s="3">
        <f>424220.3172/2053275</f>
        <v>0.20660667333893415</v>
      </c>
      <c r="C13" s="29" t="s">
        <v>143</v>
      </c>
    </row>
    <row r="14" spans="1:5">
      <c r="B14" s="122">
        <f>SUM(B9:B11,B5,B2:B4)</f>
        <v>1796.7863322407331</v>
      </c>
    </row>
    <row r="15" spans="1:5">
      <c r="B15" s="122"/>
    </row>
    <row r="16" spans="1:5">
      <c r="B16" s="2"/>
      <c r="D16" t="s">
        <v>137</v>
      </c>
      <c r="E16" t="s">
        <v>9</v>
      </c>
    </row>
    <row r="17" spans="1:5">
      <c r="B17" s="2" t="s">
        <v>145</v>
      </c>
      <c r="C17" t="s">
        <v>146</v>
      </c>
      <c r="D17" t="s">
        <v>147</v>
      </c>
      <c r="E17" t="s">
        <v>147</v>
      </c>
    </row>
    <row r="18" spans="1:5">
      <c r="A18" t="s">
        <v>32</v>
      </c>
      <c r="B18" s="122">
        <f>res_1!AF15</f>
        <v>310.07361176718422</v>
      </c>
      <c r="C18" s="122">
        <f>'tertiary sector'!I15</f>
        <v>101.3648</v>
      </c>
      <c r="D18" s="122">
        <f>SUM(B18:C18)</f>
        <v>411.43841176718422</v>
      </c>
      <c r="E18" s="122">
        <f>D18*3.6</f>
        <v>1481.1782823618632</v>
      </c>
    </row>
    <row r="19" spans="1:5">
      <c r="A19" t="s">
        <v>38</v>
      </c>
      <c r="B19" s="122">
        <f>res_1!AF26</f>
        <v>49.096291821175271</v>
      </c>
      <c r="C19" s="122">
        <f>'tertiary sector'!I24</f>
        <v>22.627099999999999</v>
      </c>
      <c r="D19" s="122">
        <f>SUM(B19:C19)</f>
        <v>71.723391821175269</v>
      </c>
      <c r="E19" s="122">
        <f>D19*3.6</f>
        <v>258.20421055623098</v>
      </c>
    </row>
    <row r="20" spans="1:5">
      <c r="B20" s="122">
        <f>SUM(B18:B19)</f>
        <v>359.16990358835949</v>
      </c>
      <c r="D20" s="122">
        <f>SUM(D18:D19)</f>
        <v>483.16180358835948</v>
      </c>
      <c r="E20" s="122">
        <f>SUM(E18:E19)</f>
        <v>1739.3824929180942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86D6-C299-4E25-AA0C-C9875D9E36CD}">
  <dimension ref="A1:Y33"/>
  <sheetViews>
    <sheetView workbookViewId="0">
      <selection activeCell="H15" sqref="H15"/>
    </sheetView>
  </sheetViews>
  <sheetFormatPr defaultRowHeight="15"/>
  <cols>
    <col min="2" max="2" width="18.5703125" customWidth="1"/>
    <col min="3" max="3" width="14.140625" customWidth="1"/>
    <col min="4" max="4" width="11.85546875" customWidth="1"/>
  </cols>
  <sheetData>
    <row r="1" spans="1:25" s="38" customFormat="1" ht="63.75">
      <c r="A1" s="33" t="s">
        <v>63</v>
      </c>
      <c r="B1" s="33" t="s">
        <v>64</v>
      </c>
      <c r="C1" s="35" t="s">
        <v>16</v>
      </c>
      <c r="D1" s="35" t="s">
        <v>62</v>
      </c>
      <c r="E1" s="35" t="s">
        <v>44</v>
      </c>
      <c r="F1" s="34" t="s">
        <v>47</v>
      </c>
      <c r="G1" s="34" t="s">
        <v>48</v>
      </c>
      <c r="H1" s="36" t="s">
        <v>49</v>
      </c>
      <c r="I1" s="34" t="s">
        <v>50</v>
      </c>
      <c r="J1" s="36" t="s">
        <v>51</v>
      </c>
      <c r="K1" s="35" t="s">
        <v>52</v>
      </c>
      <c r="L1" s="34" t="s">
        <v>24</v>
      </c>
      <c r="M1" s="34" t="s">
        <v>25</v>
      </c>
      <c r="N1" s="34" t="s">
        <v>53</v>
      </c>
      <c r="O1" s="34" t="s">
        <v>54</v>
      </c>
      <c r="P1" s="34" t="s">
        <v>55</v>
      </c>
      <c r="Q1" s="34" t="s">
        <v>56</v>
      </c>
      <c r="R1" s="34" t="s">
        <v>57</v>
      </c>
      <c r="S1" s="35" t="s">
        <v>45</v>
      </c>
      <c r="T1" s="34" t="s">
        <v>58</v>
      </c>
      <c r="U1" s="34" t="s">
        <v>59</v>
      </c>
      <c r="V1" s="35" t="s">
        <v>46</v>
      </c>
      <c r="W1" s="35" t="s">
        <v>10</v>
      </c>
      <c r="X1" s="37" t="s">
        <v>60</v>
      </c>
      <c r="Y1" s="35" t="s">
        <v>61</v>
      </c>
    </row>
    <row r="2" spans="1:25" ht="11.25" customHeight="1">
      <c r="B2" s="32" t="s">
        <v>42</v>
      </c>
      <c r="C2" s="39">
        <v>851631.83738402603</v>
      </c>
      <c r="D2" s="39">
        <v>1282.4701099999995</v>
      </c>
      <c r="E2" s="39">
        <v>97260.152679999999</v>
      </c>
      <c r="F2" s="39">
        <v>19.899401999999998</v>
      </c>
      <c r="G2" s="39">
        <v>11957.24</v>
      </c>
      <c r="H2" s="39">
        <v>498.33267400000005</v>
      </c>
      <c r="I2" s="39">
        <v>0</v>
      </c>
      <c r="J2" s="39">
        <v>84784.680603999994</v>
      </c>
      <c r="K2" s="39">
        <v>221956.4817</v>
      </c>
      <c r="L2" s="39">
        <v>586.43799999999999</v>
      </c>
      <c r="M2" s="39">
        <v>700.15</v>
      </c>
      <c r="N2" s="39">
        <v>10163.620000000001</v>
      </c>
      <c r="O2" s="39">
        <v>5308.232</v>
      </c>
      <c r="P2" s="39">
        <v>3363.9079999999999</v>
      </c>
      <c r="Q2" s="39">
        <v>1470.687091</v>
      </c>
      <c r="R2" s="39">
        <v>16148.72</v>
      </c>
      <c r="S2" s="39">
        <v>3533.2019999999998</v>
      </c>
      <c r="T2" s="39">
        <v>169.29400000000001</v>
      </c>
      <c r="U2" s="39">
        <v>3363.9079999999999</v>
      </c>
      <c r="V2" s="39">
        <v>34519.552000000003</v>
      </c>
      <c r="W2" s="39">
        <v>455337.56160000002</v>
      </c>
      <c r="X2" s="39">
        <v>382864.38831381983</v>
      </c>
      <c r="Y2" s="39">
        <v>43141.067270076906</v>
      </c>
    </row>
    <row r="3" spans="1:25" ht="11.25" customHeight="1">
      <c r="B3" s="32" t="s">
        <v>43</v>
      </c>
      <c r="C3" s="39">
        <v>1620739.3466330001</v>
      </c>
      <c r="D3" s="39">
        <v>869.13017800000011</v>
      </c>
      <c r="E3" s="39">
        <v>180345.50915499998</v>
      </c>
      <c r="F3" s="39">
        <v>0</v>
      </c>
      <c r="G3" s="39">
        <v>32705.954000000002</v>
      </c>
      <c r="H3" s="39">
        <v>0</v>
      </c>
      <c r="I3" s="39">
        <v>6745.225253999999</v>
      </c>
      <c r="J3" s="39">
        <v>140894.32990099999</v>
      </c>
      <c r="K3" s="39">
        <v>450215.32410000003</v>
      </c>
      <c r="L3" s="39">
        <v>7431.9539999999997</v>
      </c>
      <c r="M3" s="39">
        <v>0</v>
      </c>
      <c r="N3" s="39">
        <v>249864.152</v>
      </c>
      <c r="O3" s="39">
        <v>0</v>
      </c>
      <c r="P3" s="39">
        <v>0</v>
      </c>
      <c r="Q3" s="39">
        <v>0</v>
      </c>
      <c r="R3" s="39">
        <v>98735.721999999994</v>
      </c>
      <c r="S3" s="39">
        <v>0</v>
      </c>
      <c r="T3" s="39">
        <v>0</v>
      </c>
      <c r="U3" s="39">
        <v>0</v>
      </c>
      <c r="V3" s="39">
        <v>51882.84</v>
      </c>
      <c r="W3" s="39">
        <v>581394.71520000009</v>
      </c>
      <c r="X3" s="39">
        <v>709978.50065053406</v>
      </c>
      <c r="Y3" s="39">
        <v>283003.8008702154</v>
      </c>
    </row>
    <row r="4" spans="1:25">
      <c r="C4" s="39">
        <f>SUM(C2:C3)</f>
        <v>2472371.1840170259</v>
      </c>
      <c r="D4">
        <v>3</v>
      </c>
      <c r="E4">
        <v>2</v>
      </c>
      <c r="F4">
        <v>1</v>
      </c>
      <c r="G4">
        <v>1</v>
      </c>
      <c r="H4">
        <v>2</v>
      </c>
      <c r="I4">
        <v>2</v>
      </c>
      <c r="J4">
        <v>2</v>
      </c>
      <c r="K4">
        <v>1</v>
      </c>
      <c r="L4">
        <v>7</v>
      </c>
      <c r="M4">
        <v>8</v>
      </c>
      <c r="N4">
        <v>6</v>
      </c>
      <c r="O4">
        <v>6</v>
      </c>
      <c r="P4">
        <v>6</v>
      </c>
      <c r="Q4">
        <v>6</v>
      </c>
      <c r="R4">
        <v>9</v>
      </c>
      <c r="S4">
        <v>3</v>
      </c>
      <c r="T4">
        <v>3</v>
      </c>
      <c r="U4">
        <v>3</v>
      </c>
      <c r="V4">
        <v>4</v>
      </c>
      <c r="W4">
        <v>5</v>
      </c>
    </row>
    <row r="5" spans="1:25">
      <c r="C5" s="39"/>
    </row>
    <row r="6" spans="1:25">
      <c r="C6" t="s">
        <v>64</v>
      </c>
      <c r="D6" t="s">
        <v>9</v>
      </c>
    </row>
    <row r="7" spans="1:25">
      <c r="A7">
        <v>1</v>
      </c>
      <c r="B7" t="s">
        <v>34</v>
      </c>
      <c r="C7" s="39">
        <f>SUM(K2:K3,G2:G3)+F2</f>
        <v>716854.899202</v>
      </c>
      <c r="D7" s="2">
        <f>C7/1000</f>
        <v>716.85489920199996</v>
      </c>
    </row>
    <row r="8" spans="1:25">
      <c r="A8">
        <v>2</v>
      </c>
      <c r="B8" t="s">
        <v>65</v>
      </c>
      <c r="C8" s="39">
        <f>SUM(E2:E3,H2:H3,I2:I3,J2:J3)</f>
        <v>510528.23026799993</v>
      </c>
      <c r="D8" s="2">
        <f t="shared" ref="D8:D15" si="0">C8/1000</f>
        <v>510.5282302679999</v>
      </c>
    </row>
    <row r="9" spans="1:25">
      <c r="A9">
        <v>3</v>
      </c>
      <c r="B9" t="s">
        <v>35</v>
      </c>
      <c r="C9" s="39">
        <f>SUM(D2:D3)+F2+T2+U2</f>
        <v>5704.7016899999999</v>
      </c>
      <c r="D9" s="2">
        <f t="shared" si="0"/>
        <v>5.7047016900000003</v>
      </c>
    </row>
    <row r="10" spans="1:25">
      <c r="A10">
        <v>4</v>
      </c>
      <c r="B10" t="s">
        <v>11</v>
      </c>
      <c r="C10" s="39">
        <f>SUM(V2:V3)</f>
        <v>86402.391999999993</v>
      </c>
      <c r="D10" s="2">
        <f t="shared" si="0"/>
        <v>86.402391999999992</v>
      </c>
    </row>
    <row r="11" spans="1:25">
      <c r="A11">
        <v>5</v>
      </c>
      <c r="B11" t="s">
        <v>66</v>
      </c>
      <c r="C11" s="39">
        <f>SUM(W2:W3)</f>
        <v>1036732.2768000001</v>
      </c>
      <c r="D11" s="2">
        <f t="shared" si="0"/>
        <v>1036.7322768000001</v>
      </c>
    </row>
    <row r="12" spans="1:25">
      <c r="A12">
        <v>6</v>
      </c>
      <c r="B12" t="s">
        <v>61</v>
      </c>
      <c r="C12" s="39">
        <f>SUM(N2:Q3)</f>
        <v>270170.59909099998</v>
      </c>
      <c r="D12" s="2">
        <f t="shared" si="0"/>
        <v>270.17059909099999</v>
      </c>
    </row>
    <row r="13" spans="1:25">
      <c r="A13">
        <v>7</v>
      </c>
      <c r="B13" t="s">
        <v>24</v>
      </c>
      <c r="C13" s="39">
        <f>SUM(L2:L3)</f>
        <v>8018.3919999999998</v>
      </c>
      <c r="D13" s="2">
        <f t="shared" si="0"/>
        <v>8.0183920000000004</v>
      </c>
    </row>
    <row r="14" spans="1:25">
      <c r="A14">
        <v>8</v>
      </c>
      <c r="B14" t="s">
        <v>25</v>
      </c>
      <c r="C14" s="39">
        <f>SUM(M2:M3)</f>
        <v>700.15</v>
      </c>
      <c r="D14" s="2">
        <f t="shared" si="0"/>
        <v>0.70014999999999994</v>
      </c>
    </row>
    <row r="15" spans="1:25">
      <c r="A15">
        <v>9</v>
      </c>
      <c r="B15" t="s">
        <v>29</v>
      </c>
      <c r="C15" s="39">
        <f>SUM(R2:R3)</f>
        <v>114884.442</v>
      </c>
      <c r="D15" s="2">
        <f t="shared" si="0"/>
        <v>114.88444199999999</v>
      </c>
    </row>
    <row r="16" spans="1:25">
      <c r="D16" s="2">
        <f>SUM(D7:D15)-(D11-F20)</f>
        <v>2048.2310578294068</v>
      </c>
    </row>
    <row r="18" spans="1:8" ht="15.75" thickBot="1">
      <c r="A18" s="1"/>
      <c r="B18" t="s">
        <v>137</v>
      </c>
      <c r="E18" t="s">
        <v>137</v>
      </c>
      <c r="F18" t="s">
        <v>9</v>
      </c>
    </row>
    <row r="19" spans="1:8" ht="15.75" thickBot="1">
      <c r="B19" s="102">
        <v>2021</v>
      </c>
      <c r="C19" s="67" t="s">
        <v>136</v>
      </c>
      <c r="D19" t="s">
        <v>138</v>
      </c>
      <c r="E19" s="1" t="s">
        <v>139</v>
      </c>
      <c r="F19" s="1" t="s">
        <v>139</v>
      </c>
    </row>
    <row r="20" spans="1:8">
      <c r="B20" s="103" t="s">
        <v>70</v>
      </c>
      <c r="C20" s="104">
        <f>res_1!AF6+res_1!AF18</f>
        <v>72.179341033692964</v>
      </c>
      <c r="D20" s="120">
        <f>'tertiary sector'!J7+'tertiary sector'!J18</f>
        <v>20.867117738086673</v>
      </c>
      <c r="E20" s="120">
        <f>SUM(C20:D20)</f>
        <v>93.046458771779641</v>
      </c>
      <c r="F20" s="120">
        <f>E20*3.6</f>
        <v>334.96725157840672</v>
      </c>
    </row>
    <row r="21" spans="1:8">
      <c r="B21" s="105" t="s">
        <v>71</v>
      </c>
      <c r="C21" s="106">
        <f>res_1!AF7</f>
        <v>15.746016254249525</v>
      </c>
      <c r="D21" s="120">
        <f>'tertiary sector'!I8</f>
        <v>2.9740000000000002</v>
      </c>
      <c r="E21" s="120">
        <f t="shared" ref="E21:E29" si="1">SUM(C21:D21)</f>
        <v>18.720016254249526</v>
      </c>
      <c r="F21" s="120">
        <f t="shared" ref="F21:F29" si="2">E21*3.6</f>
        <v>67.392058515298288</v>
      </c>
      <c r="H21" s="127" t="s">
        <v>155</v>
      </c>
    </row>
    <row r="22" spans="1:8">
      <c r="B22" s="107" t="s">
        <v>72</v>
      </c>
      <c r="C22" s="104">
        <f>res_1!AF8+res_1!AF19</f>
        <v>137.685651100694</v>
      </c>
      <c r="D22" s="120">
        <f>'tertiary sector'!I9+'tertiary sector'!I19</f>
        <v>67.080999999999989</v>
      </c>
      <c r="E22" s="120">
        <f t="shared" si="1"/>
        <v>204.76665110069399</v>
      </c>
      <c r="F22" s="120">
        <f t="shared" si="2"/>
        <v>737.15994396249835</v>
      </c>
    </row>
    <row r="23" spans="1:8">
      <c r="B23" s="107" t="s">
        <v>73</v>
      </c>
      <c r="C23" s="104">
        <f>res_1!AF9+res_1!AF20</f>
        <v>41.856574266109398</v>
      </c>
      <c r="D23" s="120">
        <f>'tertiary sector'!I10+'tertiary sector'!I20</f>
        <v>20.694000000000003</v>
      </c>
      <c r="E23" s="120">
        <f t="shared" si="1"/>
        <v>62.5505742661094</v>
      </c>
      <c r="F23" s="120">
        <f t="shared" si="2"/>
        <v>225.18206735799384</v>
      </c>
    </row>
    <row r="24" spans="1:8">
      <c r="B24" s="107" t="s">
        <v>107</v>
      </c>
      <c r="C24" s="104">
        <f>res_1!AF10+res_1!AF21</f>
        <v>3.7587052811046942</v>
      </c>
      <c r="D24" s="120">
        <f>'tertiary sector'!I11+'tertiary sector'!I21</f>
        <v>1.746</v>
      </c>
      <c r="E24" s="120">
        <f t="shared" si="1"/>
        <v>5.5047052811046946</v>
      </c>
      <c r="F24" s="120">
        <f t="shared" si="2"/>
        <v>19.816939011976903</v>
      </c>
    </row>
    <row r="25" spans="1:8">
      <c r="B25" s="107" t="s">
        <v>75</v>
      </c>
      <c r="C25" s="104">
        <f>res_1!AF11+res_1!AF22</f>
        <v>14.980747222222222</v>
      </c>
      <c r="D25" s="120">
        <f>'tertiary sector'!I12+'tertiary sector'!I22</f>
        <v>8.9540000000000006</v>
      </c>
      <c r="E25" s="120">
        <f t="shared" si="1"/>
        <v>23.934747222222221</v>
      </c>
      <c r="F25" s="120">
        <f t="shared" si="2"/>
        <v>86.165089999999992</v>
      </c>
    </row>
    <row r="26" spans="1:8">
      <c r="B26" s="103" t="s">
        <v>122</v>
      </c>
      <c r="C26" s="104">
        <f>res_1!AF12+res_1!AF23</f>
        <v>0.28361423905000005</v>
      </c>
      <c r="D26">
        <v>0</v>
      </c>
      <c r="E26" s="120">
        <f t="shared" si="1"/>
        <v>0.28361423905000005</v>
      </c>
      <c r="F26" s="120">
        <f t="shared" si="2"/>
        <v>1.0210112605800001</v>
      </c>
    </row>
    <row r="27" spans="1:8">
      <c r="B27" s="109" t="s">
        <v>101</v>
      </c>
      <c r="C27" s="110">
        <f>res_1!AF13+res_1!AF25</f>
        <v>75.060635692500227</v>
      </c>
      <c r="D27" s="120">
        <f>'tertiary sector'!J13+'tertiary sector'!J31</f>
        <v>0.8748962942529821</v>
      </c>
      <c r="E27" s="120">
        <f t="shared" si="1"/>
        <v>75.935531986753205</v>
      </c>
      <c r="F27" s="120">
        <f t="shared" si="2"/>
        <v>273.36791515231153</v>
      </c>
    </row>
    <row r="28" spans="1:8">
      <c r="B28" s="109" t="s">
        <v>24</v>
      </c>
      <c r="C28" s="110">
        <f>res_1!AF24</f>
        <v>1.0400473598479809</v>
      </c>
      <c r="D28">
        <v>0</v>
      </c>
      <c r="E28" s="120">
        <f t="shared" si="1"/>
        <v>1.0400473598479809</v>
      </c>
      <c r="F28" s="120">
        <f t="shared" si="2"/>
        <v>3.7441704954527313</v>
      </c>
    </row>
    <row r="29" spans="1:8">
      <c r="B29" s="109" t="s">
        <v>77</v>
      </c>
      <c r="C29" s="110">
        <f>res_1!AF14</f>
        <v>26.093152503207335</v>
      </c>
      <c r="D29" s="2">
        <f>'tertiary sector'!J14</f>
        <v>5.9518317805462404</v>
      </c>
      <c r="E29" s="120">
        <f t="shared" si="1"/>
        <v>32.044984283753578</v>
      </c>
      <c r="F29" s="120">
        <f t="shared" si="2"/>
        <v>115.36194342151289</v>
      </c>
      <c r="H29" s="127" t="s">
        <v>154</v>
      </c>
    </row>
    <row r="30" spans="1:8">
      <c r="B30" s="111" t="s">
        <v>123</v>
      </c>
      <c r="C30" s="112">
        <f>SUM(C20:C29)</f>
        <v>388.68448495267842</v>
      </c>
      <c r="D30" s="112">
        <f>SUM(D20:D29)</f>
        <v>129.14284581288587</v>
      </c>
      <c r="E30" s="112">
        <f>SUM(E20:E29)</f>
        <v>517.82733076556417</v>
      </c>
      <c r="F30" s="112">
        <f>SUM(F20:F29)</f>
        <v>1864.1783907560314</v>
      </c>
    </row>
    <row r="32" spans="1:8">
      <c r="C32">
        <f>C20/C30</f>
        <v>0.18570162645540292</v>
      </c>
      <c r="D32">
        <f>D20/D30</f>
        <v>0.16158167807701007</v>
      </c>
    </row>
    <row r="33" spans="3:4">
      <c r="C33">
        <f>C22/C30</f>
        <v>0.3542350066210051</v>
      </c>
      <c r="D33">
        <f>D22/D30</f>
        <v>0.51943256769479251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C8F8-178D-4E1D-AE8F-C27E9E7307C1}">
  <dimension ref="B1:AH63"/>
  <sheetViews>
    <sheetView showGridLines="0" topLeftCell="B6" workbookViewId="0">
      <selection activeCell="B63" sqref="B63"/>
    </sheetView>
  </sheetViews>
  <sheetFormatPr defaultColWidth="8.5703125" defaultRowHeight="15"/>
  <cols>
    <col min="1" max="1" width="2.85546875" style="67" customWidth="1"/>
    <col min="2" max="2" width="22" style="67" customWidth="1"/>
    <col min="3" max="33" width="7.5703125" style="67" bestFit="1" customWidth="1"/>
    <col min="34" max="16384" width="8.5703125" style="67"/>
  </cols>
  <sheetData>
    <row r="1" spans="2:34">
      <c r="B1" s="99" t="s">
        <v>119</v>
      </c>
    </row>
    <row r="2" spans="2:34">
      <c r="B2" s="100" t="s">
        <v>120</v>
      </c>
    </row>
    <row r="3" spans="2:34" ht="15.75" thickBot="1"/>
    <row r="4" spans="2:34" ht="15.75" thickBot="1">
      <c r="C4" s="101">
        <v>1990</v>
      </c>
      <c r="D4" s="102">
        <v>1991</v>
      </c>
      <c r="E4" s="102">
        <v>1992</v>
      </c>
      <c r="F4" s="102">
        <v>1993</v>
      </c>
      <c r="G4" s="102">
        <v>1994</v>
      </c>
      <c r="H4" s="102">
        <v>1995</v>
      </c>
      <c r="I4" s="102">
        <v>1996</v>
      </c>
      <c r="J4" s="102">
        <v>1997</v>
      </c>
      <c r="K4" s="102">
        <v>1998</v>
      </c>
      <c r="L4" s="102">
        <v>1999</v>
      </c>
      <c r="M4" s="102">
        <v>2000</v>
      </c>
      <c r="N4" s="102">
        <v>2001</v>
      </c>
      <c r="O4" s="102">
        <v>2002</v>
      </c>
      <c r="P4" s="102">
        <v>2003</v>
      </c>
      <c r="Q4" s="102">
        <v>2004</v>
      </c>
      <c r="R4" s="102">
        <v>2005</v>
      </c>
      <c r="S4" s="102">
        <v>2006</v>
      </c>
      <c r="T4" s="102">
        <v>2007</v>
      </c>
      <c r="U4" s="102">
        <v>2008</v>
      </c>
      <c r="V4" s="102">
        <v>2009</v>
      </c>
      <c r="W4" s="102">
        <v>2010</v>
      </c>
      <c r="X4" s="102">
        <v>2011</v>
      </c>
      <c r="Y4" s="102">
        <v>2012</v>
      </c>
      <c r="Z4" s="102">
        <v>2013</v>
      </c>
      <c r="AA4" s="102">
        <v>2014</v>
      </c>
      <c r="AB4" s="102">
        <v>2015</v>
      </c>
      <c r="AC4" s="102">
        <v>2016</v>
      </c>
      <c r="AD4" s="102">
        <v>2017</v>
      </c>
      <c r="AE4" s="102">
        <v>2018</v>
      </c>
      <c r="AF4" s="102">
        <v>2019</v>
      </c>
      <c r="AG4" s="102">
        <v>2020</v>
      </c>
      <c r="AH4" s="102">
        <v>2021</v>
      </c>
    </row>
    <row r="5" spans="2:34">
      <c r="B5" s="99" t="s">
        <v>69</v>
      </c>
    </row>
    <row r="6" spans="2:34">
      <c r="B6" s="103" t="s">
        <v>70</v>
      </c>
      <c r="C6" s="104">
        <v>34.782231304866997</v>
      </c>
      <c r="D6" s="104">
        <v>41.486714508431881</v>
      </c>
      <c r="E6" s="104">
        <v>40.849617344152875</v>
      </c>
      <c r="F6" s="104">
        <v>40.420563909195387</v>
      </c>
      <c r="G6" s="104">
        <v>36.975272399572106</v>
      </c>
      <c r="H6" s="104">
        <v>37.077336334842776</v>
      </c>
      <c r="I6" s="104">
        <v>42.938031379614706</v>
      </c>
      <c r="J6" s="104">
        <v>38.154489082708785</v>
      </c>
      <c r="K6" s="104">
        <v>40.344290023146151</v>
      </c>
      <c r="L6" s="104">
        <v>38.843183880430217</v>
      </c>
      <c r="M6" s="104">
        <v>38.217149031014962</v>
      </c>
      <c r="N6" s="104">
        <v>40.243118758864973</v>
      </c>
      <c r="O6" s="104">
        <v>37.0932251133965</v>
      </c>
      <c r="P6" s="104">
        <v>41.240218349688114</v>
      </c>
      <c r="Q6" s="104">
        <v>42.00463888243457</v>
      </c>
      <c r="R6" s="104">
        <v>43.706631582288402</v>
      </c>
      <c r="S6" s="104">
        <v>43.292655741723671</v>
      </c>
      <c r="T6" s="104">
        <v>42.32633721339807</v>
      </c>
      <c r="U6" s="104">
        <v>48.910021365846028</v>
      </c>
      <c r="V6" s="104">
        <v>52.822629623484396</v>
      </c>
      <c r="W6" s="104">
        <v>63.965598397116857</v>
      </c>
      <c r="X6" s="104">
        <v>45.826758418460251</v>
      </c>
      <c r="Y6" s="104">
        <v>55.585297043400928</v>
      </c>
      <c r="Z6" s="104">
        <v>60.742282155729498</v>
      </c>
      <c r="AA6" s="104">
        <v>44.849390413617783</v>
      </c>
      <c r="AB6" s="104">
        <v>48.974115782614589</v>
      </c>
      <c r="AC6" s="104">
        <v>54.467332697520327</v>
      </c>
      <c r="AD6" s="104">
        <v>51.325973883004792</v>
      </c>
      <c r="AE6" s="104">
        <v>48.856083855379154</v>
      </c>
      <c r="AF6" s="104">
        <v>49.340044891317412</v>
      </c>
      <c r="AG6" s="104">
        <v>44.558019960604241</v>
      </c>
      <c r="AH6" s="104">
        <v>54.859667824402827</v>
      </c>
    </row>
    <row r="7" spans="2:34">
      <c r="B7" s="105" t="s">
        <v>71</v>
      </c>
      <c r="C7" s="106">
        <v>0</v>
      </c>
      <c r="D7" s="106">
        <v>0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4.0618967678117644E-2</v>
      </c>
      <c r="O7" s="106">
        <v>0.12185690303435293</v>
      </c>
      <c r="P7" s="106">
        <v>0.24371380606870585</v>
      </c>
      <c r="Q7" s="106">
        <v>0.38878154777626889</v>
      </c>
      <c r="R7" s="106">
        <v>0.93262552110461272</v>
      </c>
      <c r="S7" s="106">
        <v>1.834018118605967</v>
      </c>
      <c r="T7" s="106">
        <v>2.9269359185375925</v>
      </c>
      <c r="U7" s="106">
        <v>4.5357613520314173</v>
      </c>
      <c r="V7" s="106">
        <v>5.9413952353068487</v>
      </c>
      <c r="W7" s="106">
        <v>7.8421773971197482</v>
      </c>
      <c r="X7" s="106">
        <v>5.9391511985290126</v>
      </c>
      <c r="Y7" s="106">
        <v>7.5642285849684772</v>
      </c>
      <c r="Z7" s="106">
        <v>8.9717064403303795</v>
      </c>
      <c r="AA7" s="106">
        <v>8.1004784050950693</v>
      </c>
      <c r="AB7" s="106">
        <v>9.6318213896291081</v>
      </c>
      <c r="AC7" s="106">
        <v>11.598583450058634</v>
      </c>
      <c r="AD7" s="106">
        <v>12.448305811757395</v>
      </c>
      <c r="AE7" s="106">
        <v>13.529598756875906</v>
      </c>
      <c r="AF7" s="106">
        <v>15.746016254249525</v>
      </c>
      <c r="AG7" s="106">
        <v>16.658891070552059</v>
      </c>
      <c r="AH7" s="106">
        <v>14.077969585344212</v>
      </c>
    </row>
    <row r="8" spans="2:34">
      <c r="B8" s="107" t="s">
        <v>72</v>
      </c>
      <c r="C8" s="104">
        <v>100.30059514432794</v>
      </c>
      <c r="D8" s="104">
        <v>121.59464142302402</v>
      </c>
      <c r="E8" s="104">
        <v>118.04163516359526</v>
      </c>
      <c r="F8" s="104">
        <v>124.76160344731966</v>
      </c>
      <c r="G8" s="104">
        <v>115.41500775039067</v>
      </c>
      <c r="H8" s="104">
        <v>122.67861459662126</v>
      </c>
      <c r="I8" s="104">
        <v>140.39270475253272</v>
      </c>
      <c r="J8" s="104">
        <v>125.37514673418241</v>
      </c>
      <c r="K8" s="104">
        <v>137.70983959811812</v>
      </c>
      <c r="L8" s="104">
        <v>138.93781449877432</v>
      </c>
      <c r="M8" s="104">
        <v>136.05579243200981</v>
      </c>
      <c r="N8" s="104">
        <v>139.87792693445576</v>
      </c>
      <c r="O8" s="104">
        <v>141.88606245487262</v>
      </c>
      <c r="P8" s="104">
        <v>143.10413857638554</v>
      </c>
      <c r="Q8" s="104">
        <v>161.16252404894712</v>
      </c>
      <c r="R8" s="104">
        <v>157.46146342754469</v>
      </c>
      <c r="S8" s="104">
        <v>157.46672346070298</v>
      </c>
      <c r="T8" s="104">
        <v>136.94014597947447</v>
      </c>
      <c r="U8" s="104">
        <v>150.28684464363528</v>
      </c>
      <c r="V8" s="104">
        <v>152.62898501849128</v>
      </c>
      <c r="W8" s="104">
        <v>153.23705548452239</v>
      </c>
      <c r="X8" s="104">
        <v>133.45960516461244</v>
      </c>
      <c r="Y8" s="104">
        <v>153.08702540535481</v>
      </c>
      <c r="Z8" s="104">
        <v>160.68633259684367</v>
      </c>
      <c r="AA8" s="104">
        <v>114.33341036763001</v>
      </c>
      <c r="AB8" s="104">
        <v>125.25859319122171</v>
      </c>
      <c r="AC8" s="104">
        <v>137.3482599516407</v>
      </c>
      <c r="AD8" s="104">
        <v>132.32866951144959</v>
      </c>
      <c r="AE8" s="104">
        <v>123.33653897593571</v>
      </c>
      <c r="AF8" s="104">
        <v>120.80929249824143</v>
      </c>
      <c r="AG8" s="104">
        <v>112.46243476132382</v>
      </c>
      <c r="AH8" s="104">
        <v>127.61284229835455</v>
      </c>
    </row>
    <row r="9" spans="2:34">
      <c r="B9" s="107" t="s">
        <v>73</v>
      </c>
      <c r="C9" s="104">
        <v>97.814842930092695</v>
      </c>
      <c r="D9" s="104">
        <v>105.80258566615207</v>
      </c>
      <c r="E9" s="104">
        <v>100.48244619259198</v>
      </c>
      <c r="F9" s="104">
        <v>93.675179499988062</v>
      </c>
      <c r="G9" s="104">
        <v>83.386565502253603</v>
      </c>
      <c r="H9" s="104">
        <v>83.936425463080582</v>
      </c>
      <c r="I9" s="104">
        <v>90.979009698223578</v>
      </c>
      <c r="J9" s="104">
        <v>82.982482250999098</v>
      </c>
      <c r="K9" s="104">
        <v>91.115432678243408</v>
      </c>
      <c r="L9" s="104">
        <v>89.524604135630241</v>
      </c>
      <c r="M9" s="104">
        <v>82.632673288858854</v>
      </c>
      <c r="N9" s="104">
        <v>93.055148082099805</v>
      </c>
      <c r="O9" s="104">
        <v>81.122553596331073</v>
      </c>
      <c r="P9" s="104">
        <v>86.790188214141679</v>
      </c>
      <c r="Q9" s="104">
        <v>87.156951302999744</v>
      </c>
      <c r="R9" s="104">
        <v>87.870031189545358</v>
      </c>
      <c r="S9" s="104">
        <v>81.230235975565748</v>
      </c>
      <c r="T9" s="104">
        <v>69.015676740149729</v>
      </c>
      <c r="U9" s="104">
        <v>77.556432397932809</v>
      </c>
      <c r="V9" s="104">
        <v>75.224399307000425</v>
      </c>
      <c r="W9" s="104">
        <v>70.9668824106204</v>
      </c>
      <c r="X9" s="104">
        <v>55.857717891904372</v>
      </c>
      <c r="Y9" s="104">
        <v>60.328716678748634</v>
      </c>
      <c r="Z9" s="104">
        <v>61.253467612731384</v>
      </c>
      <c r="AA9" s="104">
        <v>48.516127685523919</v>
      </c>
      <c r="AB9" s="104">
        <v>49.214775565172744</v>
      </c>
      <c r="AC9" s="104">
        <v>45.117175784838537</v>
      </c>
      <c r="AD9" s="104">
        <v>44.311397379768998</v>
      </c>
      <c r="AE9" s="104">
        <v>39.194237858407675</v>
      </c>
      <c r="AF9" s="104">
        <v>36.443997520343061</v>
      </c>
      <c r="AG9" s="104">
        <v>34.191981429364326</v>
      </c>
      <c r="AH9" s="104">
        <v>34.411968770238161</v>
      </c>
    </row>
    <row r="10" spans="2:34">
      <c r="B10" s="107" t="s">
        <v>74</v>
      </c>
      <c r="C10" s="104">
        <v>5.4753694602570269</v>
      </c>
      <c r="D10" s="104">
        <v>6.8036947336016702</v>
      </c>
      <c r="E10" s="104">
        <v>6.9983863032580675</v>
      </c>
      <c r="F10" s="104">
        <v>6.9087923696871192</v>
      </c>
      <c r="G10" s="104">
        <v>6.4142418480206258</v>
      </c>
      <c r="H10" s="104">
        <v>6.8885779374753069</v>
      </c>
      <c r="I10" s="104">
        <v>8.0361169954272444</v>
      </c>
      <c r="J10" s="104">
        <v>7.4684215542892369</v>
      </c>
      <c r="K10" s="104">
        <v>7.9900143078385453</v>
      </c>
      <c r="L10" s="104">
        <v>7.8482649914837923</v>
      </c>
      <c r="M10" s="104">
        <v>7.3398277957759586</v>
      </c>
      <c r="N10" s="104">
        <v>8.1763169785707071</v>
      </c>
      <c r="O10" s="104">
        <v>7.0602118290745919</v>
      </c>
      <c r="P10" s="104">
        <v>7.5154717804368136</v>
      </c>
      <c r="Q10" s="104">
        <v>6.9910730647523813</v>
      </c>
      <c r="R10" s="104">
        <v>6.8327729814705389</v>
      </c>
      <c r="S10" s="104">
        <v>5.9305902029564033</v>
      </c>
      <c r="T10" s="104">
        <v>5.0564953947314839</v>
      </c>
      <c r="U10" s="104">
        <v>5.9505770487427574</v>
      </c>
      <c r="V10" s="104">
        <v>5.6212982573101939</v>
      </c>
      <c r="W10" s="104">
        <v>5.2780650267072717</v>
      </c>
      <c r="X10" s="104">
        <v>3.759666657978177</v>
      </c>
      <c r="Y10" s="104">
        <v>4.1235875367067436</v>
      </c>
      <c r="Z10" s="104">
        <v>4.251341383695312</v>
      </c>
      <c r="AA10" s="104">
        <v>3.364265206787163</v>
      </c>
      <c r="AB10" s="104">
        <v>3.5306314843330049</v>
      </c>
      <c r="AC10" s="104">
        <v>3.4434383980134471</v>
      </c>
      <c r="AD10" s="104">
        <v>3.4138367015965718</v>
      </c>
      <c r="AE10" s="104">
        <v>3.1818068072907715</v>
      </c>
      <c r="AF10" s="104">
        <v>2.9810121825446352</v>
      </c>
      <c r="AG10" s="104">
        <v>2.7977142729385318</v>
      </c>
      <c r="AH10" s="104">
        <v>3.6507246233002624</v>
      </c>
    </row>
    <row r="11" spans="2:34">
      <c r="B11" s="107" t="s">
        <v>75</v>
      </c>
      <c r="C11" s="104" t="s">
        <v>121</v>
      </c>
      <c r="D11" s="104" t="s">
        <v>121</v>
      </c>
      <c r="E11" s="104" t="s">
        <v>121</v>
      </c>
      <c r="F11" s="104" t="s">
        <v>121</v>
      </c>
      <c r="G11" s="104" t="s">
        <v>121</v>
      </c>
      <c r="H11" s="104" t="s">
        <v>121</v>
      </c>
      <c r="I11" s="104" t="s">
        <v>121</v>
      </c>
      <c r="J11" s="104" t="s">
        <v>121</v>
      </c>
      <c r="K11" s="104" t="s">
        <v>121</v>
      </c>
      <c r="L11" s="104" t="s">
        <v>121</v>
      </c>
      <c r="M11" s="104" t="s">
        <v>121</v>
      </c>
      <c r="N11" s="104" t="s">
        <v>121</v>
      </c>
      <c r="O11" s="104" t="s">
        <v>121</v>
      </c>
      <c r="P11" s="104" t="s">
        <v>121</v>
      </c>
      <c r="Q11" s="104" t="s">
        <v>121</v>
      </c>
      <c r="R11" s="104" t="s">
        <v>121</v>
      </c>
      <c r="S11" s="104" t="s">
        <v>121</v>
      </c>
      <c r="T11" s="104">
        <v>11.426304364529166</v>
      </c>
      <c r="U11" s="104">
        <v>12.616528460833415</v>
      </c>
      <c r="V11" s="104">
        <v>11.126512341183457</v>
      </c>
      <c r="W11" s="104">
        <v>12.40254854716987</v>
      </c>
      <c r="X11" s="104">
        <v>9.7865889944910194</v>
      </c>
      <c r="Y11" s="104">
        <v>10.975153217899599</v>
      </c>
      <c r="Z11" s="104">
        <v>11.794473059948841</v>
      </c>
      <c r="AA11" s="104">
        <v>9.132356646065384</v>
      </c>
      <c r="AB11" s="104">
        <v>10.573344149806196</v>
      </c>
      <c r="AC11" s="104">
        <v>11.609736374924212</v>
      </c>
      <c r="AD11" s="104">
        <v>11.386676204941153</v>
      </c>
      <c r="AE11" s="104">
        <v>11.418043917567555</v>
      </c>
      <c r="AF11" s="104">
        <v>11.527544679358101</v>
      </c>
      <c r="AG11" s="104">
        <v>10.992914612601872</v>
      </c>
      <c r="AH11" s="104">
        <v>13.510305626403376</v>
      </c>
    </row>
    <row r="12" spans="2:34">
      <c r="B12" s="103" t="s">
        <v>122</v>
      </c>
      <c r="C12" s="108">
        <v>12.664372774505155</v>
      </c>
      <c r="D12" s="104">
        <v>13.481813797307915</v>
      </c>
      <c r="E12" s="104">
        <v>11.237305880131435</v>
      </c>
      <c r="F12" s="104">
        <v>10.33983688549271</v>
      </c>
      <c r="G12" s="104">
        <v>8.5280475088352858</v>
      </c>
      <c r="H12" s="104">
        <v>7.9814552977440183</v>
      </c>
      <c r="I12" s="104">
        <v>8.4493869871170855</v>
      </c>
      <c r="J12" s="104">
        <v>7.5380737385098575</v>
      </c>
      <c r="K12" s="104">
        <v>6.802512197858503</v>
      </c>
      <c r="L12" s="104">
        <v>6.4979464379716578</v>
      </c>
      <c r="M12" s="104">
        <v>5.6721336734699577</v>
      </c>
      <c r="N12" s="104">
        <v>5.5226345966177623</v>
      </c>
      <c r="O12" s="104">
        <v>3.7710964517909518</v>
      </c>
      <c r="P12" s="104">
        <v>3.7213811460140396</v>
      </c>
      <c r="Q12" s="104">
        <v>3.6270028574474362</v>
      </c>
      <c r="R12" s="104">
        <v>2.4549624365130418</v>
      </c>
      <c r="S12" s="104">
        <v>2.3736256322255889</v>
      </c>
      <c r="T12" s="104">
        <v>2.2698620755218815</v>
      </c>
      <c r="U12" s="104">
        <v>2.5125318325653536</v>
      </c>
      <c r="V12" s="104">
        <v>2.2114321651710735</v>
      </c>
      <c r="W12" s="104">
        <v>2.4892766349603352</v>
      </c>
      <c r="X12" s="104">
        <v>0.43924186594437326</v>
      </c>
      <c r="Y12" s="104">
        <v>0.49201024021487283</v>
      </c>
      <c r="Z12" s="104">
        <v>0.51779688917613242</v>
      </c>
      <c r="AA12" s="104">
        <v>0.37527203303918405</v>
      </c>
      <c r="AB12" s="104">
        <v>0.39048451443671461</v>
      </c>
      <c r="AC12" s="104">
        <v>0.40251158639974577</v>
      </c>
      <c r="AD12" s="104">
        <v>0.37686325022710665</v>
      </c>
      <c r="AE12" s="104">
        <v>0.28418127036711177</v>
      </c>
      <c r="AF12" s="104">
        <v>0.268591615005494</v>
      </c>
      <c r="AG12" s="104">
        <v>0.22688142924759852</v>
      </c>
      <c r="AH12" s="104">
        <v>0.28568914921079996</v>
      </c>
    </row>
    <row r="13" spans="2:34">
      <c r="B13" s="109" t="s">
        <v>101</v>
      </c>
      <c r="C13" s="110">
        <v>92.706977790227839</v>
      </c>
      <c r="D13" s="110">
        <v>110.46264808784345</v>
      </c>
      <c r="E13" s="110">
        <v>106.31303962295904</v>
      </c>
      <c r="F13" s="110">
        <v>102.42208434145705</v>
      </c>
      <c r="G13" s="110">
        <v>88.340322047793151</v>
      </c>
      <c r="H13" s="110">
        <v>89.563254862129952</v>
      </c>
      <c r="I13" s="110">
        <v>98.090513239379234</v>
      </c>
      <c r="J13" s="110">
        <v>85.799179727053726</v>
      </c>
      <c r="K13" s="110">
        <v>86.164548826130982</v>
      </c>
      <c r="L13" s="110">
        <v>81.401623327319939</v>
      </c>
      <c r="M13" s="110">
        <v>76.668382718539902</v>
      </c>
      <c r="N13" s="110">
        <v>78.297940591104236</v>
      </c>
      <c r="O13" s="110">
        <v>72.365941332960574</v>
      </c>
      <c r="P13" s="110">
        <v>78.050797878012958</v>
      </c>
      <c r="Q13" s="110">
        <v>78.463705752866133</v>
      </c>
      <c r="R13" s="110">
        <v>76.325001780456446</v>
      </c>
      <c r="S13" s="110">
        <v>70.38729990407829</v>
      </c>
      <c r="T13" s="110">
        <v>67.024654925894026</v>
      </c>
      <c r="U13" s="110">
        <v>71.726622715896255</v>
      </c>
      <c r="V13" s="110">
        <v>73.862576203211532</v>
      </c>
      <c r="W13" s="110">
        <v>83.518213304099618</v>
      </c>
      <c r="X13" s="110">
        <v>67.852394787476925</v>
      </c>
      <c r="Y13" s="110">
        <v>78.831510890379249</v>
      </c>
      <c r="Z13" s="110">
        <v>86.672744696229202</v>
      </c>
      <c r="AA13" s="110">
        <v>70.139508778266773</v>
      </c>
      <c r="AB13" s="110">
        <v>74.209733129286491</v>
      </c>
      <c r="AC13" s="110">
        <v>79.433853900020907</v>
      </c>
      <c r="AD13" s="110">
        <v>76.333998249550064</v>
      </c>
      <c r="AE13" s="110">
        <v>73.917987869124715</v>
      </c>
      <c r="AF13" s="110">
        <v>74.690905126990828</v>
      </c>
      <c r="AG13" s="110">
        <v>68.899487682001066</v>
      </c>
      <c r="AH13" s="110">
        <v>78.131629947777768</v>
      </c>
    </row>
    <row r="14" spans="2:34">
      <c r="B14" s="109" t="s">
        <v>77</v>
      </c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7.0000000000000007E-2</v>
      </c>
      <c r="O14" s="110">
        <v>0.21</v>
      </c>
      <c r="P14" s="110">
        <v>0.42</v>
      </c>
      <c r="Q14" s="110">
        <v>0.67</v>
      </c>
      <c r="R14" s="110">
        <v>1.6072241666666665</v>
      </c>
      <c r="S14" s="110">
        <v>3.1606236111111112</v>
      </c>
      <c r="T14" s="110">
        <v>5.0440847222222231</v>
      </c>
      <c r="U14" s="110">
        <v>7.8166263888888885</v>
      </c>
      <c r="V14" s="110">
        <v>10.239001388888889</v>
      </c>
      <c r="W14" s="110">
        <v>13.514681666666666</v>
      </c>
      <c r="X14" s="110">
        <v>10.245344905337067</v>
      </c>
      <c r="Y14" s="110">
        <v>13.000775336038357</v>
      </c>
      <c r="Z14" s="110">
        <v>15.359813257929403</v>
      </c>
      <c r="AA14" s="110">
        <v>13.773558596315503</v>
      </c>
      <c r="AB14" s="110">
        <v>16.293575141981243</v>
      </c>
      <c r="AC14" s="110">
        <v>19.525189538822854</v>
      </c>
      <c r="AD14" s="110">
        <v>20.846018174181548</v>
      </c>
      <c r="AE14" s="110">
        <v>22.538939287935634</v>
      </c>
      <c r="AF14" s="110">
        <v>26.093152503207335</v>
      </c>
      <c r="AG14" s="110">
        <v>27.371545217573452</v>
      </c>
      <c r="AH14" s="110">
        <v>37.229244444444447</v>
      </c>
    </row>
    <row r="15" spans="2:34">
      <c r="B15" s="111" t="s">
        <v>123</v>
      </c>
      <c r="C15" s="112">
        <v>333.71432988984486</v>
      </c>
      <c r="D15" s="112">
        <v>387.47263407405859</v>
      </c>
      <c r="E15" s="112">
        <v>372.11826699032912</v>
      </c>
      <c r="F15" s="112">
        <v>366.05190010840801</v>
      </c>
      <c r="G15" s="112">
        <v>327.5179562818264</v>
      </c>
      <c r="H15" s="112">
        <v>335.8578030322318</v>
      </c>
      <c r="I15" s="112">
        <v>374.84649257704132</v>
      </c>
      <c r="J15" s="112">
        <v>334.78027841432487</v>
      </c>
      <c r="K15" s="112">
        <v>356.3556536715239</v>
      </c>
      <c r="L15" s="112">
        <v>349.15965582173271</v>
      </c>
      <c r="M15" s="112">
        <v>332.9803796964685</v>
      </c>
      <c r="N15" s="112">
        <v>351.25529324826766</v>
      </c>
      <c r="O15" s="112">
        <v>329.32048453293908</v>
      </c>
      <c r="P15" s="112">
        <v>346.5317820870406</v>
      </c>
      <c r="Q15" s="112">
        <v>363.95964350455267</v>
      </c>
      <c r="R15" s="112">
        <v>360.51194122173064</v>
      </c>
      <c r="S15" s="112">
        <v>348.09508218229354</v>
      </c>
      <c r="T15" s="112">
        <v>325.40954681797359</v>
      </c>
      <c r="U15" s="112">
        <v>362.3475003899772</v>
      </c>
      <c r="V15" s="112">
        <v>368.47393580289202</v>
      </c>
      <c r="W15" s="112">
        <v>390.04861592341115</v>
      </c>
      <c r="X15" s="112">
        <v>313.88135816974341</v>
      </c>
      <c r="Y15" s="112">
        <v>361.11537380820778</v>
      </c>
      <c r="Z15" s="112">
        <v>385.209618392599</v>
      </c>
      <c r="AA15" s="112">
        <v>293.05054869048269</v>
      </c>
      <c r="AB15" s="112">
        <v>315.91939363973052</v>
      </c>
      <c r="AC15" s="112">
        <v>337.61267223701668</v>
      </c>
      <c r="AD15" s="112">
        <v>327.09056640357488</v>
      </c>
      <c r="AE15" s="112">
        <v>310.39416594441474</v>
      </c>
      <c r="AF15" s="112">
        <v>310.07361176718422</v>
      </c>
      <c r="AG15" s="112">
        <v>290.25473588952252</v>
      </c>
      <c r="AH15" s="112">
        <v>336.92155278794513</v>
      </c>
    </row>
    <row r="16" spans="2:34"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</row>
    <row r="17" spans="2:34">
      <c r="B17" s="99" t="s">
        <v>78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</row>
    <row r="18" spans="2:34">
      <c r="B18" s="103" t="s">
        <v>70</v>
      </c>
      <c r="C18" s="104">
        <v>13.715544852600946</v>
      </c>
      <c r="D18" s="104">
        <v>14.89926622643722</v>
      </c>
      <c r="E18" s="104">
        <v>16.21343150191133</v>
      </c>
      <c r="F18" s="104">
        <v>16.59886059054001</v>
      </c>
      <c r="G18" s="104">
        <v>17.237436388083662</v>
      </c>
      <c r="H18" s="104">
        <v>16.59924647783982</v>
      </c>
      <c r="I18" s="104">
        <v>17.680351771021744</v>
      </c>
      <c r="J18" s="104">
        <v>18.223298695392121</v>
      </c>
      <c r="K18" s="104">
        <v>18.01650861658128</v>
      </c>
      <c r="L18" s="104">
        <v>18.817043080161167</v>
      </c>
      <c r="M18" s="104">
        <v>19.317601883046958</v>
      </c>
      <c r="N18" s="104">
        <v>19.818208531597033</v>
      </c>
      <c r="O18" s="104">
        <v>19.800182033660256</v>
      </c>
      <c r="P18" s="104">
        <v>20.172914492645379</v>
      </c>
      <c r="Q18" s="104">
        <v>19.942357147557033</v>
      </c>
      <c r="R18" s="104">
        <v>18.160662484995786</v>
      </c>
      <c r="S18" s="104">
        <v>18.817000201658157</v>
      </c>
      <c r="T18" s="104">
        <v>18.522948628762485</v>
      </c>
      <c r="U18" s="104">
        <v>19.325510943187876</v>
      </c>
      <c r="V18" s="104">
        <v>18.316148188753534</v>
      </c>
      <c r="W18" s="104">
        <v>19.087335881431649</v>
      </c>
      <c r="X18" s="104">
        <v>20.258227670018176</v>
      </c>
      <c r="Y18" s="104">
        <v>21.369048732184005</v>
      </c>
      <c r="Z18" s="104">
        <v>22.845810210354795</v>
      </c>
      <c r="AA18" s="104">
        <v>22.695280704023986</v>
      </c>
      <c r="AB18" s="104">
        <v>23.160603784188613</v>
      </c>
      <c r="AC18" s="104">
        <v>22.747859588618123</v>
      </c>
      <c r="AD18" s="104">
        <v>22.863134440056715</v>
      </c>
      <c r="AE18" s="104">
        <v>23.124313913874477</v>
      </c>
      <c r="AF18" s="104">
        <v>22.839296142375549</v>
      </c>
      <c r="AG18" s="104">
        <v>24.085385693401282</v>
      </c>
      <c r="AH18" s="104">
        <v>23.584851015750267</v>
      </c>
    </row>
    <row r="19" spans="2:34">
      <c r="B19" s="107" t="s">
        <v>72</v>
      </c>
      <c r="C19" s="104">
        <v>13.44764544403159</v>
      </c>
      <c r="D19" s="104">
        <v>13.443656568871187</v>
      </c>
      <c r="E19" s="104">
        <v>13.680640462606528</v>
      </c>
      <c r="F19" s="104">
        <v>13.953703286193656</v>
      </c>
      <c r="G19" s="104">
        <v>14.257955167400969</v>
      </c>
      <c r="H19" s="104">
        <v>14.23947669937534</v>
      </c>
      <c r="I19" s="104">
        <v>14.80816727755861</v>
      </c>
      <c r="J19" s="104">
        <v>15.083835775524481</v>
      </c>
      <c r="K19" s="104">
        <v>15.972081204820469</v>
      </c>
      <c r="L19" s="104">
        <v>16.368182574773567</v>
      </c>
      <c r="M19" s="104">
        <v>16.345041883653469</v>
      </c>
      <c r="N19" s="104">
        <v>16.18735307144269</v>
      </c>
      <c r="O19" s="104">
        <v>17.515192921705847</v>
      </c>
      <c r="P19" s="104">
        <v>16.038380067893605</v>
      </c>
      <c r="Q19" s="104">
        <v>17.601157357075618</v>
      </c>
      <c r="R19" s="104">
        <v>17.37810479593049</v>
      </c>
      <c r="S19" s="104">
        <v>18.553682943267486</v>
      </c>
      <c r="T19" s="104">
        <v>18.323603745222435</v>
      </c>
      <c r="U19" s="104">
        <v>18.836408896989205</v>
      </c>
      <c r="V19" s="104">
        <v>19.052361360464396</v>
      </c>
      <c r="W19" s="104">
        <v>16.171321750320512</v>
      </c>
      <c r="X19" s="104">
        <v>19.130199662439498</v>
      </c>
      <c r="Y19" s="104">
        <v>17.939184501167137</v>
      </c>
      <c r="Z19" s="104">
        <v>17.033233659507957</v>
      </c>
      <c r="AA19" s="104">
        <v>16.451458733425984</v>
      </c>
      <c r="AB19" s="104">
        <v>16.386700986150043</v>
      </c>
      <c r="AC19" s="104">
        <v>16.598865188808048</v>
      </c>
      <c r="AD19" s="104">
        <v>16.897146543680929</v>
      </c>
      <c r="AE19" s="104">
        <v>16.732721376195173</v>
      </c>
      <c r="AF19" s="104">
        <v>16.87635860245258</v>
      </c>
      <c r="AG19" s="104">
        <v>17.163208021817976</v>
      </c>
      <c r="AH19" s="104">
        <v>16.35281940829945</v>
      </c>
    </row>
    <row r="20" spans="2:34">
      <c r="B20" s="107" t="s">
        <v>73</v>
      </c>
      <c r="C20" s="104">
        <v>10.463693548578668</v>
      </c>
      <c r="D20" s="104">
        <v>9.9665475860792334</v>
      </c>
      <c r="E20" s="104">
        <v>10.129910947952615</v>
      </c>
      <c r="F20" s="104">
        <v>9.7069201714934383</v>
      </c>
      <c r="G20" s="104">
        <v>9.9432990402498476</v>
      </c>
      <c r="H20" s="104">
        <v>9.6944704438579929</v>
      </c>
      <c r="I20" s="104">
        <v>9.6717014257791103</v>
      </c>
      <c r="J20" s="104">
        <v>10.429745440117289</v>
      </c>
      <c r="K20" s="104">
        <v>11.500972452231476</v>
      </c>
      <c r="L20" s="104">
        <v>11.535615725646128</v>
      </c>
      <c r="M20" s="104">
        <v>10.46134080125878</v>
      </c>
      <c r="N20" s="104">
        <v>11.007176692183592</v>
      </c>
      <c r="O20" s="104">
        <v>10.369529804831092</v>
      </c>
      <c r="P20" s="104">
        <v>10.505831361040363</v>
      </c>
      <c r="Q20" s="104">
        <v>9.5540142647501654</v>
      </c>
      <c r="R20" s="104">
        <v>8.2669006674228029</v>
      </c>
      <c r="S20" s="104">
        <v>7.2537618272464774</v>
      </c>
      <c r="T20" s="104">
        <v>6.6649527537320017</v>
      </c>
      <c r="U20" s="104">
        <v>7.4301456449345498</v>
      </c>
      <c r="V20" s="104">
        <v>7.1728111123882146</v>
      </c>
      <c r="W20" s="104">
        <v>6.1690888137406938</v>
      </c>
      <c r="X20" s="104">
        <v>6.0630509535735069</v>
      </c>
      <c r="Y20" s="104">
        <v>5.5747008759470926</v>
      </c>
      <c r="Z20" s="104">
        <v>5.038068297863374</v>
      </c>
      <c r="AA20" s="104">
        <v>5.2616469762947</v>
      </c>
      <c r="AB20" s="104">
        <v>4.8179646953659176</v>
      </c>
      <c r="AC20" s="104">
        <v>5.7682725570613673</v>
      </c>
      <c r="AD20" s="104">
        <v>6.012364882033042</v>
      </c>
      <c r="AE20" s="104">
        <v>5.6958476047929674</v>
      </c>
      <c r="AF20" s="104">
        <v>5.4125767457663398</v>
      </c>
      <c r="AG20" s="104">
        <v>5.5535945408036165</v>
      </c>
      <c r="AH20" s="104">
        <v>4.9666625235241195</v>
      </c>
    </row>
    <row r="21" spans="2:34">
      <c r="B21" s="107" t="s">
        <v>74</v>
      </c>
      <c r="C21" s="104">
        <v>3.4052178489193197</v>
      </c>
      <c r="D21" s="104">
        <v>3.0008392707871061</v>
      </c>
      <c r="E21" s="104">
        <v>2.7263306069122937</v>
      </c>
      <c r="F21" s="104">
        <v>2.3938277720430401</v>
      </c>
      <c r="G21" s="104">
        <v>2.2445349503001824</v>
      </c>
      <c r="H21" s="104">
        <v>2.0368726834383768</v>
      </c>
      <c r="I21" s="104">
        <v>1.9391268211631518</v>
      </c>
      <c r="J21" s="104">
        <v>1.9368646206756421</v>
      </c>
      <c r="K21" s="104">
        <v>2.0371298592066478</v>
      </c>
      <c r="L21" s="104">
        <v>2.1358925063030454</v>
      </c>
      <c r="M21" s="104">
        <v>1.8872737312296983</v>
      </c>
      <c r="N21" s="104">
        <v>1.7786561695791869</v>
      </c>
      <c r="O21" s="104">
        <v>1.8391688460177156</v>
      </c>
      <c r="P21" s="104">
        <v>1.7115022915544602</v>
      </c>
      <c r="Q21" s="104">
        <v>1.5296196052608821</v>
      </c>
      <c r="R21" s="104">
        <v>1.4714507788657147</v>
      </c>
      <c r="S21" s="104">
        <v>1.259764472668353</v>
      </c>
      <c r="T21" s="104">
        <v>1.0510286787900425</v>
      </c>
      <c r="U21" s="104">
        <v>1.1509167064696886</v>
      </c>
      <c r="V21" s="104">
        <v>1.0770932538239282</v>
      </c>
      <c r="W21" s="104">
        <v>0.93791926897147759</v>
      </c>
      <c r="X21" s="104">
        <v>0.94353017771691283</v>
      </c>
      <c r="Y21" s="104">
        <v>0.86768760216942398</v>
      </c>
      <c r="Z21" s="104">
        <v>0.83394881762997541</v>
      </c>
      <c r="AA21" s="104">
        <v>0.8844174228240177</v>
      </c>
      <c r="AB21" s="104">
        <v>0.84275916736255907</v>
      </c>
      <c r="AC21" s="104">
        <v>0.76403460474937379</v>
      </c>
      <c r="AD21" s="104">
        <v>0.80733330378820112</v>
      </c>
      <c r="AE21" s="104">
        <v>0.80466643382697833</v>
      </c>
      <c r="AF21" s="104">
        <v>0.77769309856005919</v>
      </c>
      <c r="AG21" s="104">
        <v>0.81043248701316861</v>
      </c>
      <c r="AH21" s="104">
        <v>0.72478187442763975</v>
      </c>
    </row>
    <row r="22" spans="2:34">
      <c r="B22" s="107" t="s">
        <v>124</v>
      </c>
      <c r="C22" s="104" t="s">
        <v>121</v>
      </c>
      <c r="D22" s="104" t="s">
        <v>121</v>
      </c>
      <c r="E22" s="104" t="s">
        <v>121</v>
      </c>
      <c r="F22" s="104" t="s">
        <v>121</v>
      </c>
      <c r="G22" s="104" t="s">
        <v>121</v>
      </c>
      <c r="H22" s="104" t="s">
        <v>121</v>
      </c>
      <c r="I22" s="104" t="s">
        <v>121</v>
      </c>
      <c r="J22" s="104" t="s">
        <v>121</v>
      </c>
      <c r="K22" s="104" t="s">
        <v>121</v>
      </c>
      <c r="L22" s="104" t="s">
        <v>121</v>
      </c>
      <c r="M22" s="104" t="s">
        <v>121</v>
      </c>
      <c r="N22" s="104" t="s">
        <v>121</v>
      </c>
      <c r="O22" s="104" t="s">
        <v>121</v>
      </c>
      <c r="P22" s="104" t="s">
        <v>121</v>
      </c>
      <c r="Q22" s="104" t="s">
        <v>121</v>
      </c>
      <c r="R22" s="104" t="s">
        <v>121</v>
      </c>
      <c r="S22" s="104" t="s">
        <v>121</v>
      </c>
      <c r="T22" s="104">
        <v>2.9703177355910846</v>
      </c>
      <c r="U22" s="104">
        <v>3.2072384858423457</v>
      </c>
      <c r="V22" s="104">
        <v>2.7457135228048095</v>
      </c>
      <c r="W22" s="104">
        <v>2.7369010357759866</v>
      </c>
      <c r="X22" s="104">
        <v>2.709267116620091</v>
      </c>
      <c r="Y22" s="104">
        <v>2.7150220598781805</v>
      </c>
      <c r="Z22" s="104">
        <v>2.8608449956067159</v>
      </c>
      <c r="AA22" s="104">
        <v>2.8518394650457273</v>
      </c>
      <c r="AB22" s="104">
        <v>3.0391125168604693</v>
      </c>
      <c r="AC22" s="104">
        <v>3.0703191806313423</v>
      </c>
      <c r="AD22" s="104">
        <v>3.1307768506144056</v>
      </c>
      <c r="AE22" s="104">
        <v>3.288436637988001</v>
      </c>
      <c r="AF22" s="104">
        <v>3.4532025428641213</v>
      </c>
      <c r="AG22" s="104">
        <v>3.4988593683168006</v>
      </c>
      <c r="AH22" s="104">
        <v>3.5395488180410726</v>
      </c>
    </row>
    <row r="23" spans="2:34">
      <c r="B23" s="103" t="s">
        <v>122</v>
      </c>
      <c r="C23" s="108">
        <v>0.18827706549484557</v>
      </c>
      <c r="D23" s="104">
        <v>0.16365314269208889</v>
      </c>
      <c r="E23" s="104">
        <v>0.16079577986856308</v>
      </c>
      <c r="F23" s="104">
        <v>0.14087431450729021</v>
      </c>
      <c r="G23" s="104">
        <v>0.12292022116471457</v>
      </c>
      <c r="H23" s="104">
        <v>0.10953859225598199</v>
      </c>
      <c r="I23" s="104">
        <v>0.10948720288291482</v>
      </c>
      <c r="J23" s="104">
        <v>0.1171297914901431</v>
      </c>
      <c r="K23" s="104">
        <v>0.10139513214149785</v>
      </c>
      <c r="L23" s="104">
        <v>0.10313272202834259</v>
      </c>
      <c r="M23" s="104">
        <v>8.6730376530042633E-2</v>
      </c>
      <c r="N23" s="104">
        <v>9.5709563382237531E-2</v>
      </c>
      <c r="O23" s="104">
        <v>7.3817258209048567E-2</v>
      </c>
      <c r="P23" s="104">
        <v>7.9999673985960709E-2</v>
      </c>
      <c r="Q23" s="104">
        <v>8.7408822552563964E-2</v>
      </c>
      <c r="R23" s="104">
        <v>6.6456453486958403E-2</v>
      </c>
      <c r="S23" s="104">
        <v>7.4663817774411209E-2</v>
      </c>
      <c r="T23" s="104">
        <v>0.11860265447811845</v>
      </c>
      <c r="U23" s="104">
        <v>0.13293263743464645</v>
      </c>
      <c r="V23" s="104">
        <v>0.12445333482892651</v>
      </c>
      <c r="W23" s="104">
        <v>0.13124148503966476</v>
      </c>
      <c r="X23" s="104">
        <v>3.0935774055626791E-2</v>
      </c>
      <c r="Y23" s="104">
        <v>3.1804959785127214E-2</v>
      </c>
      <c r="Z23" s="104">
        <v>3.275568082386756E-2</v>
      </c>
      <c r="AA23" s="104">
        <v>3.2405986960816001E-2</v>
      </c>
      <c r="AB23" s="104">
        <v>3.147514556328547E-2</v>
      </c>
      <c r="AC23" s="104">
        <v>3.5590513600254232E-2</v>
      </c>
      <c r="AD23" s="104">
        <v>3.5909419202893408E-2</v>
      </c>
      <c r="AE23" s="104">
        <v>2.152715422288828E-2</v>
      </c>
      <c r="AF23" s="104">
        <v>1.5022624044506053E-2</v>
      </c>
      <c r="AG23" s="104">
        <v>1.3868118802401469E-2</v>
      </c>
      <c r="AH23" s="104">
        <v>1.8235477609199999E-2</v>
      </c>
    </row>
    <row r="24" spans="2:34">
      <c r="B24" s="103" t="s">
        <v>125</v>
      </c>
      <c r="C24" s="104">
        <v>0.28194444444444444</v>
      </c>
      <c r="D24" s="104">
        <v>0.28638888888888892</v>
      </c>
      <c r="E24" s="104">
        <v>0.28999999999999998</v>
      </c>
      <c r="F24" s="104">
        <v>0.29166666666666669</v>
      </c>
      <c r="G24" s="104">
        <v>0.29222222222222222</v>
      </c>
      <c r="H24" s="104">
        <v>0.2877777777777778</v>
      </c>
      <c r="I24" s="104">
        <v>0.27861111111111109</v>
      </c>
      <c r="J24" s="104">
        <v>0.2697222222222222</v>
      </c>
      <c r="K24" s="104">
        <v>0.26111111111111113</v>
      </c>
      <c r="L24" s="104">
        <v>0.25027777777777777</v>
      </c>
      <c r="M24" s="104">
        <v>0.24055555555555555</v>
      </c>
      <c r="N24" s="104">
        <v>0.23444444444444446</v>
      </c>
      <c r="O24" s="104">
        <v>0.2338888888888889</v>
      </c>
      <c r="P24" s="104">
        <v>0.24444444444444444</v>
      </c>
      <c r="Q24" s="104">
        <v>0.25527777777777777</v>
      </c>
      <c r="R24" s="104">
        <v>0.26138888888888889</v>
      </c>
      <c r="S24" s="104">
        <v>0.34527777777777779</v>
      </c>
      <c r="T24" s="104">
        <v>0.43416666666666665</v>
      </c>
      <c r="U24" s="104">
        <v>0.54472222222222222</v>
      </c>
      <c r="V24" s="104">
        <v>0.62777777777777777</v>
      </c>
      <c r="W24" s="104">
        <v>0.69972222222222225</v>
      </c>
      <c r="X24" s="104">
        <v>0.75288271897892922</v>
      </c>
      <c r="Y24" s="104">
        <v>0.83735334349689705</v>
      </c>
      <c r="Z24" s="104">
        <v>0.90150934261353588</v>
      </c>
      <c r="AA24" s="104">
        <v>0.95477851420826565</v>
      </c>
      <c r="AB24" s="104">
        <v>0.98808043560192838</v>
      </c>
      <c r="AC24" s="104">
        <v>1.0088630081291294</v>
      </c>
      <c r="AD24" s="104">
        <v>1.0218934363099932</v>
      </c>
      <c r="AE24" s="104">
        <v>1.0334083149223106</v>
      </c>
      <c r="AF24" s="104">
        <v>1.0400473598479809</v>
      </c>
      <c r="AG24" s="104">
        <v>1.0427052841768538</v>
      </c>
      <c r="AH24" s="104">
        <v>1.0534058333333334</v>
      </c>
    </row>
    <row r="25" spans="2:34">
      <c r="B25" s="103" t="s">
        <v>101</v>
      </c>
      <c r="C25" s="104">
        <v>1.2471888764388399</v>
      </c>
      <c r="D25" s="104">
        <v>1.1331852454898881</v>
      </c>
      <c r="E25" s="104">
        <v>1.1186270437076307</v>
      </c>
      <c r="F25" s="104">
        <v>1.1770823252096072</v>
      </c>
      <c r="G25" s="104">
        <v>1.2402335077624091</v>
      </c>
      <c r="H25" s="104">
        <v>1.2848006934256186</v>
      </c>
      <c r="I25" s="104">
        <v>1.3750423161763177</v>
      </c>
      <c r="J25" s="104">
        <v>1.2266536062796032</v>
      </c>
      <c r="K25" s="104">
        <v>1.0990622849801395</v>
      </c>
      <c r="L25" s="104">
        <v>1.008376672680056</v>
      </c>
      <c r="M25" s="104">
        <v>1.0255061703489941</v>
      </c>
      <c r="N25" s="104">
        <v>1.072892742229099</v>
      </c>
      <c r="O25" s="104">
        <v>0.85683644481721843</v>
      </c>
      <c r="P25" s="104">
        <v>0.82142434420926591</v>
      </c>
      <c r="Q25" s="104">
        <v>0.77323869157831626</v>
      </c>
      <c r="R25" s="104">
        <v>0.74277599732133359</v>
      </c>
      <c r="S25" s="104">
        <v>0.69103342925503553</v>
      </c>
      <c r="T25" s="104">
        <v>0.69312285188375289</v>
      </c>
      <c r="U25" s="104">
        <v>0.67032172854817307</v>
      </c>
      <c r="V25" s="104">
        <v>0.60631268567735586</v>
      </c>
      <c r="W25" s="104">
        <v>0.56428669590038183</v>
      </c>
      <c r="X25" s="104">
        <v>0.54155425487377284</v>
      </c>
      <c r="Y25" s="104">
        <v>0.49240848564106021</v>
      </c>
      <c r="Z25" s="104">
        <v>0.46162909211676545</v>
      </c>
      <c r="AA25" s="104">
        <v>0.4457202223205699</v>
      </c>
      <c r="AB25" s="104">
        <v>0.41421212646364475</v>
      </c>
      <c r="AC25" s="104">
        <v>0.38889133080489596</v>
      </c>
      <c r="AD25" s="104">
        <v>0.38175597329174005</v>
      </c>
      <c r="AE25" s="104">
        <v>0.37360286135065895</v>
      </c>
      <c r="AF25" s="104">
        <v>0.36973056550940187</v>
      </c>
      <c r="AG25" s="104">
        <v>0.36792431624862032</v>
      </c>
      <c r="AH25" s="104">
        <v>0.47161949666666658</v>
      </c>
    </row>
    <row r="26" spans="2:34">
      <c r="B26" s="111" t="s">
        <v>126</v>
      </c>
      <c r="C26" s="112">
        <v>41.404747536105496</v>
      </c>
      <c r="D26" s="112">
        <v>41.549171272358493</v>
      </c>
      <c r="E26" s="112">
        <v>42.951672296698305</v>
      </c>
      <c r="F26" s="112">
        <v>42.867564798034344</v>
      </c>
      <c r="G26" s="112">
        <v>43.912805980443906</v>
      </c>
      <c r="H26" s="112">
        <v>42.828235698033374</v>
      </c>
      <c r="I26" s="112">
        <v>44.381671197937095</v>
      </c>
      <c r="J26" s="112">
        <v>45.778866574149056</v>
      </c>
      <c r="K26" s="112">
        <v>47.391052540590572</v>
      </c>
      <c r="L26" s="112">
        <v>48.581702801892725</v>
      </c>
      <c r="M26" s="112">
        <v>47.729546213258146</v>
      </c>
      <c r="N26" s="112">
        <v>48.57570590771401</v>
      </c>
      <c r="O26" s="112">
        <v>48.937096905959478</v>
      </c>
      <c r="P26" s="112">
        <v>47.970658668984122</v>
      </c>
      <c r="Q26" s="112">
        <v>47.98295793084479</v>
      </c>
      <c r="R26" s="112">
        <v>44.609929587318923</v>
      </c>
      <c r="S26" s="112">
        <v>45.139816175320952</v>
      </c>
      <c r="T26" s="112">
        <v>46.946383340604335</v>
      </c>
      <c r="U26" s="112">
        <v>49.414556375929777</v>
      </c>
      <c r="V26" s="112">
        <v>47.817435100472515</v>
      </c>
      <c r="W26" s="112">
        <v>44.880684978370525</v>
      </c>
      <c r="X26" s="112">
        <v>48.51662836203257</v>
      </c>
      <c r="Y26" s="112">
        <v>48.033292110152217</v>
      </c>
      <c r="Z26" s="112">
        <v>48.304476730566201</v>
      </c>
      <c r="AA26" s="112">
        <v>47.932402151761458</v>
      </c>
      <c r="AB26" s="112">
        <v>48.042238758941458</v>
      </c>
      <c r="AC26" s="112">
        <v>48.722809453521741</v>
      </c>
      <c r="AD26" s="112">
        <v>49.460600194609817</v>
      </c>
      <c r="AE26" s="112">
        <v>49.401252159553934</v>
      </c>
      <c r="AF26" s="112">
        <v>49.096291821175271</v>
      </c>
      <c r="AG26" s="112">
        <v>50.819657028398915</v>
      </c>
      <c r="AH26" s="112">
        <v>49.076642506821806</v>
      </c>
    </row>
    <row r="27" spans="2:34"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</row>
    <row r="28" spans="2:34">
      <c r="B28" s="99" t="s">
        <v>79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</row>
    <row r="29" spans="2:34">
      <c r="B29" s="103" t="s">
        <v>70</v>
      </c>
      <c r="C29" s="104">
        <v>6.3753899883588705</v>
      </c>
      <c r="D29" s="104">
        <v>6.7396006784516249</v>
      </c>
      <c r="E29" s="104">
        <v>7.2722174538745978</v>
      </c>
      <c r="F29" s="104">
        <v>7.8224997298465944</v>
      </c>
      <c r="G29" s="104">
        <v>8.2840808526865644</v>
      </c>
      <c r="H29" s="104">
        <v>8.3283785164807558</v>
      </c>
      <c r="I29" s="104">
        <v>9.0804570565835476</v>
      </c>
      <c r="J29" s="104">
        <v>9.429394001308129</v>
      </c>
      <c r="K29" s="104">
        <v>9.8337325824395574</v>
      </c>
      <c r="L29" s="104">
        <v>10.403637760666427</v>
      </c>
      <c r="M29" s="104">
        <v>10.152927364587164</v>
      </c>
      <c r="N29" s="104">
        <v>9.7635393184613903</v>
      </c>
      <c r="O29" s="104">
        <v>9.9255620690551627</v>
      </c>
      <c r="P29" s="104">
        <v>10.403232248092884</v>
      </c>
      <c r="Q29" s="104">
        <v>10.48356094667302</v>
      </c>
      <c r="R29" s="104">
        <v>9.642495983702597</v>
      </c>
      <c r="S29" s="104">
        <v>10.00412363853089</v>
      </c>
      <c r="T29" s="104">
        <v>10.022449723362703</v>
      </c>
      <c r="U29" s="104">
        <v>10.520764669636467</v>
      </c>
      <c r="V29" s="104">
        <v>10.031969312632238</v>
      </c>
      <c r="W29" s="104">
        <v>10.123147382480729</v>
      </c>
      <c r="X29" s="104">
        <v>10.298763387931153</v>
      </c>
      <c r="Y29" s="104">
        <v>10.372910423247104</v>
      </c>
      <c r="Z29" s="104">
        <v>10.410134175344792</v>
      </c>
      <c r="AA29" s="104">
        <v>10.281723915278734</v>
      </c>
      <c r="AB29" s="104">
        <v>10.629979414866682</v>
      </c>
      <c r="AC29" s="104">
        <v>10.60801184615204</v>
      </c>
      <c r="AD29" s="104">
        <v>10.892800795437331</v>
      </c>
      <c r="AE29" s="104">
        <v>11.170690792265486</v>
      </c>
      <c r="AF29" s="104">
        <v>11.178544559182159</v>
      </c>
      <c r="AG29" s="104">
        <v>11.919465566171926</v>
      </c>
      <c r="AH29" s="104">
        <v>11.416870555395032</v>
      </c>
    </row>
    <row r="30" spans="2:34">
      <c r="B30" s="107" t="s">
        <v>72</v>
      </c>
      <c r="C30" s="104">
        <v>10.041039843173916</v>
      </c>
      <c r="D30" s="104">
        <v>10.050845887013374</v>
      </c>
      <c r="E30" s="104">
        <v>10.1106516306651</v>
      </c>
      <c r="F30" s="104">
        <v>10.14098716333606</v>
      </c>
      <c r="G30" s="104">
        <v>10.136965521682759</v>
      </c>
      <c r="H30" s="104">
        <v>10.145926968709171</v>
      </c>
      <c r="I30" s="104">
        <v>10.169087807473334</v>
      </c>
      <c r="J30" s="104">
        <v>10.261460860597603</v>
      </c>
      <c r="K30" s="104">
        <v>10.390669527906841</v>
      </c>
      <c r="L30" s="104">
        <v>10.536966570417047</v>
      </c>
      <c r="M30" s="104">
        <v>10.958887906559603</v>
      </c>
      <c r="N30" s="104">
        <v>10.736108882990816</v>
      </c>
      <c r="O30" s="104">
        <v>11.502911290088184</v>
      </c>
      <c r="P30" s="104">
        <v>10.84137024461001</v>
      </c>
      <c r="Q30" s="104">
        <v>12.020763038421832</v>
      </c>
      <c r="R30" s="104">
        <v>11.913487332080896</v>
      </c>
      <c r="S30" s="104">
        <v>12.825426929362902</v>
      </c>
      <c r="T30" s="104">
        <v>11.95625027530367</v>
      </c>
      <c r="U30" s="104">
        <v>11.827857570486739</v>
      </c>
      <c r="V30" s="104">
        <v>11.741431398821831</v>
      </c>
      <c r="W30" s="104">
        <v>9.8344005429352368</v>
      </c>
      <c r="X30" s="104">
        <v>11.473229895170293</v>
      </c>
      <c r="Y30" s="104">
        <v>10.604383426811403</v>
      </c>
      <c r="Z30" s="104">
        <v>9.7496670769816731</v>
      </c>
      <c r="AA30" s="104">
        <v>9.3036336767217591</v>
      </c>
      <c r="AB30" s="104">
        <v>9.2013638781837983</v>
      </c>
      <c r="AC30" s="104">
        <v>9.2655201373290783</v>
      </c>
      <c r="AD30" s="104">
        <v>9.3409264448695133</v>
      </c>
      <c r="AE30" s="104">
        <v>9.1611910367580212</v>
      </c>
      <c r="AF30" s="104">
        <v>9.1490347326392722</v>
      </c>
      <c r="AG30" s="104">
        <v>9.3297041613026757</v>
      </c>
      <c r="AH30" s="104">
        <v>8.7820696822348907</v>
      </c>
    </row>
    <row r="31" spans="2:34">
      <c r="B31" s="107" t="s">
        <v>74</v>
      </c>
      <c r="C31" s="104">
        <v>10.270786212152323</v>
      </c>
      <c r="D31" s="104">
        <v>10.229842743379956</v>
      </c>
      <c r="E31" s="104">
        <v>10.919105949285058</v>
      </c>
      <c r="F31" s="104">
        <v>10.442090186788347</v>
      </c>
      <c r="G31" s="104">
        <v>10.019888659175759</v>
      </c>
      <c r="H31" s="104">
        <v>9.2777334721477533</v>
      </c>
      <c r="I31" s="104">
        <v>9.2095650594069305</v>
      </c>
      <c r="J31" s="104">
        <v>9.3305761339187594</v>
      </c>
      <c r="K31" s="104">
        <v>9.5528607024799346</v>
      </c>
      <c r="L31" s="104">
        <v>9.5354626409368137</v>
      </c>
      <c r="M31" s="104">
        <v>8.9198343828767115</v>
      </c>
      <c r="N31" s="104">
        <v>9.2839620775667164</v>
      </c>
      <c r="O31" s="104">
        <v>8.7677159237455218</v>
      </c>
      <c r="P31" s="104">
        <v>8.3348863528266648</v>
      </c>
      <c r="Q31" s="104">
        <v>7.8817217622368485</v>
      </c>
      <c r="R31" s="104">
        <v>7.7418243826956017</v>
      </c>
      <c r="S31" s="104">
        <v>7.0185475215630282</v>
      </c>
      <c r="T31" s="104">
        <v>6.2276864325967471</v>
      </c>
      <c r="U31" s="104">
        <v>6.8832282019201978</v>
      </c>
      <c r="V31" s="104">
        <v>6.7007080694772254</v>
      </c>
      <c r="W31" s="104">
        <v>5.8268844799601789</v>
      </c>
      <c r="X31" s="104">
        <v>5.9171486718270287</v>
      </c>
      <c r="Y31" s="104">
        <v>5.7317696804281173</v>
      </c>
      <c r="Z31" s="104">
        <v>5.7479899030799624</v>
      </c>
      <c r="AA31" s="104">
        <v>5.8279635055702101</v>
      </c>
      <c r="AB31" s="104">
        <v>5.664226420765778</v>
      </c>
      <c r="AC31" s="104">
        <v>4.9664734473372842</v>
      </c>
      <c r="AD31" s="104">
        <v>5.1519734803881923</v>
      </c>
      <c r="AE31" s="104">
        <v>4.9795031607996192</v>
      </c>
      <c r="AF31" s="104">
        <v>4.7268511001020466</v>
      </c>
      <c r="AG31" s="104">
        <v>4.8777896109228545</v>
      </c>
      <c r="AH31" s="104">
        <v>4.2685832984638195</v>
      </c>
    </row>
    <row r="32" spans="2:34">
      <c r="B32" s="111" t="s">
        <v>126</v>
      </c>
      <c r="C32" s="112">
        <v>25.683112059367719</v>
      </c>
      <c r="D32" s="112">
        <v>26.015204720143618</v>
      </c>
      <c r="E32" s="112">
        <v>27.290909870758245</v>
      </c>
      <c r="F32" s="112">
        <v>27.391478363637397</v>
      </c>
      <c r="G32" s="112">
        <v>27.427238481376808</v>
      </c>
      <c r="H32" s="112">
        <v>26.737446260466761</v>
      </c>
      <c r="I32" s="112">
        <v>27.442201142716481</v>
      </c>
      <c r="J32" s="112">
        <v>27.995284909764734</v>
      </c>
      <c r="K32" s="112">
        <v>28.738195860035646</v>
      </c>
      <c r="L32" s="112">
        <v>29.422370314978583</v>
      </c>
      <c r="M32" s="112">
        <v>28.935760863367516</v>
      </c>
      <c r="N32" s="112">
        <v>28.70999939071984</v>
      </c>
      <c r="O32" s="112">
        <v>29.045898153880046</v>
      </c>
      <c r="P32" s="112">
        <v>28.49535182106856</v>
      </c>
      <c r="Q32" s="112">
        <v>29.183969443489516</v>
      </c>
      <c r="R32" s="112">
        <v>28.106458965271003</v>
      </c>
      <c r="S32" s="112">
        <v>28.56555539652053</v>
      </c>
      <c r="T32" s="112">
        <v>27.010761403732751</v>
      </c>
      <c r="U32" s="112">
        <v>28.049064684994729</v>
      </c>
      <c r="V32" s="112">
        <v>27.299965641049113</v>
      </c>
      <c r="W32" s="112">
        <v>24.80099235108262</v>
      </c>
      <c r="X32" s="112">
        <v>26.541818965411444</v>
      </c>
      <c r="Y32" s="112">
        <v>25.648625187805482</v>
      </c>
      <c r="Z32" s="112">
        <v>24.93282444770826</v>
      </c>
      <c r="AA32" s="112">
        <v>24.482957729898526</v>
      </c>
      <c r="AB32" s="112">
        <v>24.575433325997878</v>
      </c>
      <c r="AC32" s="112">
        <v>23.913453417085492</v>
      </c>
      <c r="AD32" s="112">
        <v>24.451608076208085</v>
      </c>
      <c r="AE32" s="112">
        <v>24.395265886147328</v>
      </c>
      <c r="AF32" s="112">
        <v>24.139526918659548</v>
      </c>
      <c r="AG32" s="112">
        <v>25.193988922267188</v>
      </c>
      <c r="AH32" s="112">
        <v>23.589316567870252</v>
      </c>
    </row>
    <row r="33" spans="2:34"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</row>
    <row r="34" spans="2:34">
      <c r="B34" s="99" t="s">
        <v>80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</row>
    <row r="35" spans="2:34">
      <c r="B35" s="103" t="s">
        <v>81</v>
      </c>
      <c r="C35" s="104">
        <v>42.034833854173201</v>
      </c>
      <c r="D35" s="104">
        <v>43.691418586679269</v>
      </c>
      <c r="E35" s="104">
        <v>45.257733700061195</v>
      </c>
      <c r="F35" s="104">
        <v>46.628075770418015</v>
      </c>
      <c r="G35" s="104">
        <v>48.724210359657675</v>
      </c>
      <c r="H35" s="104">
        <v>46.837038670836655</v>
      </c>
      <c r="I35" s="104">
        <v>50.810159792780006</v>
      </c>
      <c r="J35" s="104">
        <v>53.276818220590961</v>
      </c>
      <c r="K35" s="104">
        <v>54.952468777833012</v>
      </c>
      <c r="L35" s="104">
        <v>58.869135278742192</v>
      </c>
      <c r="M35" s="104">
        <v>61.032321721350918</v>
      </c>
      <c r="N35" s="104">
        <v>64.062133391076586</v>
      </c>
      <c r="O35" s="104">
        <v>66.179030783888066</v>
      </c>
      <c r="P35" s="104">
        <v>69.737634909573615</v>
      </c>
      <c r="Q35" s="104">
        <v>70.949443023335377</v>
      </c>
      <c r="R35" s="104">
        <v>66.973209949013281</v>
      </c>
      <c r="S35" s="104">
        <v>71.213220418087204</v>
      </c>
      <c r="T35" s="104">
        <v>70.717264434476647</v>
      </c>
      <c r="U35" s="104">
        <v>73.895703021329709</v>
      </c>
      <c r="V35" s="104">
        <v>67.861252875129878</v>
      </c>
      <c r="W35" s="104">
        <v>67.952734591926983</v>
      </c>
      <c r="X35" s="104">
        <v>68.494022462370921</v>
      </c>
      <c r="Y35" s="104">
        <v>69.694588667084631</v>
      </c>
      <c r="Z35" s="104">
        <v>70.978581654031558</v>
      </c>
      <c r="AA35" s="104">
        <v>69.756210739335174</v>
      </c>
      <c r="AB35" s="104">
        <v>71.201924347827386</v>
      </c>
      <c r="AC35" s="104">
        <v>71.401493479709998</v>
      </c>
      <c r="AD35" s="104">
        <v>72.232468348450467</v>
      </c>
      <c r="AE35" s="104">
        <v>73.12967310558885</v>
      </c>
      <c r="AF35" s="104">
        <v>72.177789537147717</v>
      </c>
      <c r="AG35" s="104">
        <v>76.14687181030699</v>
      </c>
      <c r="AH35" s="104">
        <v>74.810546534035865</v>
      </c>
    </row>
    <row r="36" spans="2:34"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</row>
    <row r="37" spans="2:34">
      <c r="B37" s="99" t="s">
        <v>82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</row>
    <row r="38" spans="2:34">
      <c r="B38" s="103" t="s">
        <v>127</v>
      </c>
      <c r="C38" s="110" t="s">
        <v>121</v>
      </c>
      <c r="D38" s="110" t="s">
        <v>121</v>
      </c>
      <c r="E38" s="110" t="s">
        <v>121</v>
      </c>
      <c r="F38" s="110" t="s">
        <v>121</v>
      </c>
      <c r="G38" s="110" t="s">
        <v>121</v>
      </c>
      <c r="H38" s="110" t="s">
        <v>121</v>
      </c>
      <c r="I38" s="110" t="s">
        <v>121</v>
      </c>
      <c r="J38" s="110" t="s">
        <v>121</v>
      </c>
      <c r="K38" s="110" t="s">
        <v>121</v>
      </c>
      <c r="L38" s="110" t="s">
        <v>121</v>
      </c>
      <c r="M38" s="110" t="s">
        <v>121</v>
      </c>
      <c r="N38" s="110" t="s">
        <v>121</v>
      </c>
      <c r="O38" s="110" t="s">
        <v>121</v>
      </c>
      <c r="P38" s="110" t="s">
        <v>121</v>
      </c>
      <c r="Q38" s="110" t="s">
        <v>121</v>
      </c>
      <c r="R38" s="110" t="s">
        <v>121</v>
      </c>
      <c r="S38" s="110" t="s">
        <v>121</v>
      </c>
      <c r="T38" s="110" t="s">
        <v>121</v>
      </c>
      <c r="U38" s="110" t="s">
        <v>121</v>
      </c>
      <c r="V38" s="110" t="s">
        <v>121</v>
      </c>
      <c r="W38" s="110">
        <v>0.39118374704383502</v>
      </c>
      <c r="X38" s="110">
        <v>0.42992629633178603</v>
      </c>
      <c r="Y38" s="110">
        <v>0.45743496170310977</v>
      </c>
      <c r="Z38" s="110">
        <v>0.50129731054416549</v>
      </c>
      <c r="AA38" s="110">
        <v>0.54478496656796849</v>
      </c>
      <c r="AB38" s="110">
        <v>0.60356513242179188</v>
      </c>
      <c r="AC38" s="110">
        <v>0.81349747827485053</v>
      </c>
      <c r="AD38" s="110">
        <v>0.82928022035071436</v>
      </c>
      <c r="AE38" s="104">
        <v>0.97586902019208432</v>
      </c>
      <c r="AF38" s="104">
        <v>1.2106059398772089</v>
      </c>
      <c r="AG38" s="104">
        <v>1.6761054698155287</v>
      </c>
      <c r="AH38" s="104">
        <v>2</v>
      </c>
    </row>
    <row r="39" spans="2:34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</row>
    <row r="40" spans="2:34">
      <c r="B40" s="99" t="s">
        <v>84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</row>
    <row r="41" spans="2:34">
      <c r="B41" s="103" t="s">
        <v>70</v>
      </c>
      <c r="C41" s="104">
        <v>96.908000000000015</v>
      </c>
      <c r="D41" s="104">
        <v>106.81699999999999</v>
      </c>
      <c r="E41" s="104">
        <v>109.593</v>
      </c>
      <c r="F41" s="104">
        <v>111.47</v>
      </c>
      <c r="G41" s="104">
        <v>111.221</v>
      </c>
      <c r="H41" s="104">
        <v>108.84200000000001</v>
      </c>
      <c r="I41" s="104">
        <v>120.50900000000001</v>
      </c>
      <c r="J41" s="104">
        <v>119.084</v>
      </c>
      <c r="K41" s="104">
        <v>123.14699999999999</v>
      </c>
      <c r="L41" s="104">
        <v>126.93300000000001</v>
      </c>
      <c r="M41" s="104">
        <v>128.72</v>
      </c>
      <c r="N41" s="104">
        <v>133.887</v>
      </c>
      <c r="O41" s="104">
        <v>132.99799999999999</v>
      </c>
      <c r="P41" s="104">
        <v>141.554</v>
      </c>
      <c r="Q41" s="104">
        <v>143.38</v>
      </c>
      <c r="R41" s="104">
        <v>138.48300000000006</v>
      </c>
      <c r="S41" s="104">
        <v>143.32699999999991</v>
      </c>
      <c r="T41" s="104">
        <v>141.58899999999988</v>
      </c>
      <c r="U41" s="104">
        <v>152.65200000000007</v>
      </c>
      <c r="V41" s="104">
        <v>149.03200000000004</v>
      </c>
      <c r="W41" s="104">
        <v>161.52000000000004</v>
      </c>
      <c r="X41" s="104">
        <v>145.30769823511227</v>
      </c>
      <c r="Y41" s="104">
        <v>157.47927982761976</v>
      </c>
      <c r="Z41" s="104">
        <v>165.47810550600482</v>
      </c>
      <c r="AA41" s="104">
        <v>148.12739073882364</v>
      </c>
      <c r="AB41" s="104">
        <v>154.57018846191906</v>
      </c>
      <c r="AC41" s="104">
        <v>160.03819509027534</v>
      </c>
      <c r="AD41" s="104">
        <v>158.14365768729999</v>
      </c>
      <c r="AE41" s="104">
        <v>157.25663068730006</v>
      </c>
      <c r="AF41" s="104">
        <v>156.74628106990005</v>
      </c>
      <c r="AG41" s="104">
        <v>158.38584850029997</v>
      </c>
      <c r="AH41" s="104">
        <f>AH6+AH18+AH29+AH35+AH38</f>
        <v>166.67193592958398</v>
      </c>
    </row>
    <row r="42" spans="2:34">
      <c r="B42" s="105" t="s">
        <v>71</v>
      </c>
      <c r="C42" s="106">
        <v>0</v>
      </c>
      <c r="D42" s="106">
        <v>0</v>
      </c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</v>
      </c>
      <c r="N42" s="106">
        <v>4.0618967678117644E-2</v>
      </c>
      <c r="O42" s="106">
        <v>0.12185690303435293</v>
      </c>
      <c r="P42" s="106">
        <v>0.24371380606870585</v>
      </c>
      <c r="Q42" s="106">
        <v>0.38878154777626889</v>
      </c>
      <c r="R42" s="106">
        <v>0.93262552110461272</v>
      </c>
      <c r="S42" s="106">
        <v>1.834018118605967</v>
      </c>
      <c r="T42" s="106">
        <v>2.9269359185375925</v>
      </c>
      <c r="U42" s="106">
        <v>4.5357613520314173</v>
      </c>
      <c r="V42" s="106">
        <v>5.9413952353068487</v>
      </c>
      <c r="W42" s="106">
        <v>7.8421773971197482</v>
      </c>
      <c r="X42" s="106">
        <v>5.9391511985290126</v>
      </c>
      <c r="Y42" s="106">
        <v>7.5642285849684772</v>
      </c>
      <c r="Z42" s="106">
        <v>8.9717064403303795</v>
      </c>
      <c r="AA42" s="106">
        <v>8.1004784050950693</v>
      </c>
      <c r="AB42" s="106">
        <v>9.6318213896291081</v>
      </c>
      <c r="AC42" s="106">
        <v>11.598583450058634</v>
      </c>
      <c r="AD42" s="106">
        <v>12.448305811757395</v>
      </c>
      <c r="AE42" s="106">
        <v>13.529598756875906</v>
      </c>
      <c r="AF42" s="106">
        <v>15.746016254249525</v>
      </c>
      <c r="AG42" s="106">
        <v>16.658891070552059</v>
      </c>
      <c r="AH42" s="106">
        <f>AH7</f>
        <v>14.077969585344212</v>
      </c>
    </row>
    <row r="43" spans="2:34">
      <c r="B43" s="107" t="s">
        <v>72</v>
      </c>
      <c r="C43" s="104">
        <v>123.78928043153346</v>
      </c>
      <c r="D43" s="104">
        <v>145.08914387890857</v>
      </c>
      <c r="E43" s="104">
        <v>141.8329272568669</v>
      </c>
      <c r="F43" s="104">
        <v>148.85629389684937</v>
      </c>
      <c r="G43" s="104">
        <v>139.80992843947439</v>
      </c>
      <c r="H43" s="104">
        <v>147.06401826470577</v>
      </c>
      <c r="I43" s="104">
        <v>165.36995983756466</v>
      </c>
      <c r="J43" s="104">
        <v>150.72044337030448</v>
      </c>
      <c r="K43" s="104">
        <v>164.07259033084543</v>
      </c>
      <c r="L43" s="104">
        <v>165.84296364396491</v>
      </c>
      <c r="M43" s="104">
        <v>163.35972222222287</v>
      </c>
      <c r="N43" s="104">
        <v>166.80138888888925</v>
      </c>
      <c r="O43" s="104">
        <v>170.90416666666664</v>
      </c>
      <c r="P43" s="104">
        <v>169.98388888888914</v>
      </c>
      <c r="Q43" s="104">
        <v>190.78444444444455</v>
      </c>
      <c r="R43" s="104">
        <v>186.75305555555607</v>
      </c>
      <c r="S43" s="104">
        <v>188.84583333333336</v>
      </c>
      <c r="T43" s="104">
        <v>167.22000000000057</v>
      </c>
      <c r="U43" s="104">
        <v>180.95111111111123</v>
      </c>
      <c r="V43" s="104">
        <v>183.42277777777753</v>
      </c>
      <c r="W43" s="104">
        <v>179.24277777777814</v>
      </c>
      <c r="X43" s="104">
        <v>164.06303472222226</v>
      </c>
      <c r="Y43" s="104">
        <v>181.63059333333337</v>
      </c>
      <c r="Z43" s="104">
        <v>187.46923333333331</v>
      </c>
      <c r="AA43" s="104">
        <v>140.08850277777776</v>
      </c>
      <c r="AB43" s="104">
        <v>150.84665805555554</v>
      </c>
      <c r="AC43" s="104">
        <v>163.21264527777782</v>
      </c>
      <c r="AD43" s="104">
        <v>158.56674250000003</v>
      </c>
      <c r="AE43" s="104">
        <v>149.23045138888889</v>
      </c>
      <c r="AF43" s="104">
        <v>146.83468583333328</v>
      </c>
      <c r="AG43" s="104">
        <v>138.95534694444447</v>
      </c>
      <c r="AH43" s="104">
        <f>AH8+AH19+AH30</f>
        <v>152.74773138888889</v>
      </c>
    </row>
    <row r="44" spans="2:34">
      <c r="B44" s="107" t="s">
        <v>73</v>
      </c>
      <c r="C44" s="104">
        <v>108.27853647867136</v>
      </c>
      <c r="D44" s="104">
        <v>115.7691332522313</v>
      </c>
      <c r="E44" s="104">
        <v>110.61235714054459</v>
      </c>
      <c r="F44" s="104">
        <v>103.3820996714815</v>
      </c>
      <c r="G44" s="104">
        <v>93.329864542503458</v>
      </c>
      <c r="H44" s="104">
        <v>93.630895906938576</v>
      </c>
      <c r="I44" s="104">
        <v>100.65071112400268</v>
      </c>
      <c r="J44" s="104">
        <v>93.412227691116385</v>
      </c>
      <c r="K44" s="104">
        <v>102.61640513047489</v>
      </c>
      <c r="L44" s="104">
        <v>101.06021986127637</v>
      </c>
      <c r="M44" s="104">
        <v>93.094014090117639</v>
      </c>
      <c r="N44" s="104">
        <v>104.0623247742834</v>
      </c>
      <c r="O44" s="104">
        <v>91.492083401162162</v>
      </c>
      <c r="P44" s="104">
        <v>97.296019575182044</v>
      </c>
      <c r="Q44" s="104">
        <v>96.710965567749909</v>
      </c>
      <c r="R44" s="104">
        <v>96.136931856968161</v>
      </c>
      <c r="S44" s="104">
        <v>88.483997802812226</v>
      </c>
      <c r="T44" s="104">
        <v>75.680629493881725</v>
      </c>
      <c r="U44" s="104">
        <v>84.986578042867365</v>
      </c>
      <c r="V44" s="104">
        <v>82.397210419388642</v>
      </c>
      <c r="W44" s="104">
        <v>77.1359712243611</v>
      </c>
      <c r="X44" s="104">
        <v>61.92076884547788</v>
      </c>
      <c r="Y44" s="104">
        <v>65.903417554695721</v>
      </c>
      <c r="Z44" s="104">
        <v>66.29153591059476</v>
      </c>
      <c r="AA44" s="104">
        <v>53.777774661818619</v>
      </c>
      <c r="AB44" s="104">
        <v>54.03274026053866</v>
      </c>
      <c r="AC44" s="104">
        <v>50.885448341899902</v>
      </c>
      <c r="AD44" s="104">
        <v>50.323762261802038</v>
      </c>
      <c r="AE44" s="104">
        <v>44.890085463200641</v>
      </c>
      <c r="AF44" s="104">
        <v>41.856574266109398</v>
      </c>
      <c r="AG44" s="104">
        <v>39.745575970167941</v>
      </c>
      <c r="AH44" s="104">
        <f>AH9+AH20</f>
        <v>39.378631293762282</v>
      </c>
    </row>
    <row r="45" spans="2:34">
      <c r="B45" s="107" t="s">
        <v>74</v>
      </c>
      <c r="C45" s="104">
        <v>19.151373521328672</v>
      </c>
      <c r="D45" s="104">
        <v>20.034376747768732</v>
      </c>
      <c r="E45" s="104">
        <v>20.643822859455419</v>
      </c>
      <c r="F45" s="104">
        <v>19.744710328518508</v>
      </c>
      <c r="G45" s="104">
        <v>18.678665457496567</v>
      </c>
      <c r="H45" s="104">
        <v>18.203184093061438</v>
      </c>
      <c r="I45" s="104">
        <v>19.184808875997327</v>
      </c>
      <c r="J45" s="104">
        <v>18.73586230888364</v>
      </c>
      <c r="K45" s="104">
        <v>19.580004869525126</v>
      </c>
      <c r="L45" s="104">
        <v>19.519620138723653</v>
      </c>
      <c r="M45" s="104">
        <v>18.146935909882366</v>
      </c>
      <c r="N45" s="104">
        <v>19.23893522571661</v>
      </c>
      <c r="O45" s="104">
        <v>17.66709659883783</v>
      </c>
      <c r="P45" s="104">
        <v>17.561860424817937</v>
      </c>
      <c r="Q45" s="104">
        <v>16.402414432250112</v>
      </c>
      <c r="R45" s="104">
        <v>16.046048143031854</v>
      </c>
      <c r="S45" s="104">
        <v>14.208902197187784</v>
      </c>
      <c r="T45" s="104">
        <v>12.335210506118273</v>
      </c>
      <c r="U45" s="104">
        <v>13.984721957132644</v>
      </c>
      <c r="V45" s="104">
        <v>13.399099580611349</v>
      </c>
      <c r="W45" s="104">
        <v>12.042868775638929</v>
      </c>
      <c r="X45" s="104">
        <v>10.620345507522119</v>
      </c>
      <c r="Y45" s="104">
        <v>10.723044819304285</v>
      </c>
      <c r="Z45" s="104">
        <v>10.833280104405251</v>
      </c>
      <c r="AA45" s="104">
        <v>10.076646135181392</v>
      </c>
      <c r="AB45" s="104">
        <v>10.037617072461341</v>
      </c>
      <c r="AC45" s="104">
        <v>9.1739464501001056</v>
      </c>
      <c r="AD45" s="104">
        <v>9.3731434857729639</v>
      </c>
      <c r="AE45" s="104">
        <v>8.96597640191737</v>
      </c>
      <c r="AF45" s="104">
        <v>8.4855563812067416</v>
      </c>
      <c r="AG45" s="104">
        <v>8.4859363708745548</v>
      </c>
      <c r="AH45" s="104">
        <f>AH10+AH21+AH31</f>
        <v>8.6440897961917216</v>
      </c>
    </row>
    <row r="46" spans="2:34">
      <c r="B46" s="107" t="s">
        <v>75</v>
      </c>
      <c r="C46" s="104" t="s">
        <v>121</v>
      </c>
      <c r="D46" s="104" t="s">
        <v>121</v>
      </c>
      <c r="E46" s="104" t="s">
        <v>121</v>
      </c>
      <c r="F46" s="104" t="s">
        <v>121</v>
      </c>
      <c r="G46" s="104" t="s">
        <v>121</v>
      </c>
      <c r="H46" s="104" t="s">
        <v>121</v>
      </c>
      <c r="I46" s="104" t="s">
        <v>121</v>
      </c>
      <c r="J46" s="104" t="s">
        <v>121</v>
      </c>
      <c r="K46" s="104" t="s">
        <v>121</v>
      </c>
      <c r="L46" s="104" t="s">
        <v>121</v>
      </c>
      <c r="M46" s="104" t="s">
        <v>121</v>
      </c>
      <c r="N46" s="104" t="s">
        <v>121</v>
      </c>
      <c r="O46" s="104" t="s">
        <v>121</v>
      </c>
      <c r="P46" s="104" t="s">
        <v>121</v>
      </c>
      <c r="Q46" s="104" t="s">
        <v>121</v>
      </c>
      <c r="R46" s="104" t="s">
        <v>121</v>
      </c>
      <c r="S46" s="104" t="s">
        <v>121</v>
      </c>
      <c r="T46" s="104">
        <v>14.396622100120251</v>
      </c>
      <c r="U46" s="104">
        <v>15.823766946675761</v>
      </c>
      <c r="V46" s="104">
        <v>13.872225863988266</v>
      </c>
      <c r="W46" s="104">
        <v>15.139449582945856</v>
      </c>
      <c r="X46" s="104">
        <v>12.495856111111109</v>
      </c>
      <c r="Y46" s="104">
        <v>13.690175277777779</v>
      </c>
      <c r="Z46" s="104">
        <v>14.655318055555556</v>
      </c>
      <c r="AA46" s="104">
        <v>11.98419611111111</v>
      </c>
      <c r="AB46" s="104">
        <v>13.612456666666667</v>
      </c>
      <c r="AC46" s="104">
        <v>14.680055555555555</v>
      </c>
      <c r="AD46" s="104">
        <v>14.51745305555556</v>
      </c>
      <c r="AE46" s="104">
        <v>14.706480555555556</v>
      </c>
      <c r="AF46" s="104">
        <v>14.980747222222222</v>
      </c>
      <c r="AG46" s="104">
        <v>14.491773980918673</v>
      </c>
      <c r="AH46" s="104">
        <f>AH11+AH22</f>
        <v>17.049854444444449</v>
      </c>
    </row>
    <row r="47" spans="2:34">
      <c r="B47" s="103" t="s">
        <v>122</v>
      </c>
      <c r="C47" s="104">
        <v>12.852649840000002</v>
      </c>
      <c r="D47" s="104">
        <v>13.645466940000004</v>
      </c>
      <c r="E47" s="104">
        <v>11.398101659999998</v>
      </c>
      <c r="F47" s="104">
        <v>10.4807112</v>
      </c>
      <c r="G47" s="104">
        <v>8.6509677299999996</v>
      </c>
      <c r="H47" s="104">
        <v>8.09099389</v>
      </c>
      <c r="I47" s="104">
        <v>8.5588741900000009</v>
      </c>
      <c r="J47" s="104">
        <v>7.6552035300000005</v>
      </c>
      <c r="K47" s="104">
        <v>6.9039073300000009</v>
      </c>
      <c r="L47" s="104">
        <v>6.6010791600000003</v>
      </c>
      <c r="M47" s="104">
        <v>5.7588640500000006</v>
      </c>
      <c r="N47" s="104">
        <v>5.6183441599999995</v>
      </c>
      <c r="O47" s="104">
        <v>3.8449137100000002</v>
      </c>
      <c r="P47" s="104">
        <v>3.8013808200000003</v>
      </c>
      <c r="Q47" s="104">
        <v>3.71441168</v>
      </c>
      <c r="R47" s="104">
        <v>2.5214188900000001</v>
      </c>
      <c r="S47" s="104">
        <v>2.4482894499999999</v>
      </c>
      <c r="T47" s="104">
        <v>2.3884647299999999</v>
      </c>
      <c r="U47" s="104">
        <v>2.6454644700000003</v>
      </c>
      <c r="V47" s="104">
        <v>2.3358854999999998</v>
      </c>
      <c r="W47" s="104">
        <v>2.6205181199999998</v>
      </c>
      <c r="X47" s="104">
        <v>0.47017764000000006</v>
      </c>
      <c r="Y47" s="104">
        <v>0.52381520000000004</v>
      </c>
      <c r="Z47" s="104">
        <v>0.55055257000000002</v>
      </c>
      <c r="AA47" s="104">
        <v>0.40767802000000003</v>
      </c>
      <c r="AB47" s="104">
        <v>0.42195966000000007</v>
      </c>
      <c r="AC47" s="104">
        <v>0.43810209999999999</v>
      </c>
      <c r="AD47" s="104">
        <v>0.41277266943000007</v>
      </c>
      <c r="AE47" s="104">
        <v>0.30570842459000003</v>
      </c>
      <c r="AF47" s="104">
        <v>0.28361423905000005</v>
      </c>
      <c r="AG47" s="104">
        <v>0.24074954804999998</v>
      </c>
      <c r="AH47" s="104">
        <f>AH12+AH23</f>
        <v>0.30392462681999999</v>
      </c>
    </row>
    <row r="48" spans="2:34">
      <c r="B48" s="103" t="s">
        <v>125</v>
      </c>
      <c r="C48" s="104">
        <v>0.28194444444444444</v>
      </c>
      <c r="D48" s="104">
        <v>0.28638888888888892</v>
      </c>
      <c r="E48" s="104">
        <v>0.28999999999999998</v>
      </c>
      <c r="F48" s="104">
        <v>0.29166666666666669</v>
      </c>
      <c r="G48" s="104">
        <v>0.29222222222222222</v>
      </c>
      <c r="H48" s="104">
        <v>0.2877777777777778</v>
      </c>
      <c r="I48" s="104">
        <v>0.27861111111111109</v>
      </c>
      <c r="J48" s="104">
        <v>0.2697222222222222</v>
      </c>
      <c r="K48" s="104">
        <v>0.26111111111111113</v>
      </c>
      <c r="L48" s="104">
        <v>0.25027777777777777</v>
      </c>
      <c r="M48" s="104">
        <v>0.24055555555555555</v>
      </c>
      <c r="N48" s="104">
        <v>0.23444444444444446</v>
      </c>
      <c r="O48" s="104">
        <v>0.2338888888888889</v>
      </c>
      <c r="P48" s="104">
        <v>0.24444444444444444</v>
      </c>
      <c r="Q48" s="104">
        <v>0.25527777777777777</v>
      </c>
      <c r="R48" s="104">
        <v>0.26138888888888889</v>
      </c>
      <c r="S48" s="104">
        <v>0.34527777777777779</v>
      </c>
      <c r="T48" s="104">
        <v>0.43416666666666665</v>
      </c>
      <c r="U48" s="104">
        <v>0.54472222222222222</v>
      </c>
      <c r="V48" s="104">
        <v>0.62777777777777777</v>
      </c>
      <c r="W48" s="104">
        <v>0.69972222222222225</v>
      </c>
      <c r="X48" s="104">
        <v>0.75288271897892922</v>
      </c>
      <c r="Y48" s="104">
        <v>0.83735334349689705</v>
      </c>
      <c r="Z48" s="104">
        <v>0.90150934261353588</v>
      </c>
      <c r="AA48" s="104">
        <v>0.95477851420826565</v>
      </c>
      <c r="AB48" s="104">
        <v>0.98808043560192838</v>
      </c>
      <c r="AC48" s="104">
        <v>1.0088630081291294</v>
      </c>
      <c r="AD48" s="104">
        <v>1.0218934363099932</v>
      </c>
      <c r="AE48" s="104">
        <v>1.0334083149223106</v>
      </c>
      <c r="AF48" s="104">
        <v>1.0400473598479809</v>
      </c>
      <c r="AG48" s="104">
        <v>1.0427052841768538</v>
      </c>
      <c r="AH48" s="104">
        <f>AH24</f>
        <v>1.0534058333333334</v>
      </c>
    </row>
    <row r="49" spans="2:34">
      <c r="B49" s="109" t="s">
        <v>101</v>
      </c>
      <c r="C49" s="110">
        <v>93.95416666666668</v>
      </c>
      <c r="D49" s="110">
        <v>111.59583333333333</v>
      </c>
      <c r="E49" s="110">
        <v>107.43166666666667</v>
      </c>
      <c r="F49" s="110">
        <v>103.59916666666666</v>
      </c>
      <c r="G49" s="110">
        <v>89.580555555555563</v>
      </c>
      <c r="H49" s="110">
        <v>90.848055555555575</v>
      </c>
      <c r="I49" s="110">
        <v>99.465555555555554</v>
      </c>
      <c r="J49" s="110">
        <v>87.025833333333324</v>
      </c>
      <c r="K49" s="110">
        <v>87.263611111111118</v>
      </c>
      <c r="L49" s="110">
        <v>82.41</v>
      </c>
      <c r="M49" s="110">
        <v>77.693888888888893</v>
      </c>
      <c r="N49" s="110">
        <v>79.370833333333337</v>
      </c>
      <c r="O49" s="110">
        <v>73.222777777777793</v>
      </c>
      <c r="P49" s="110">
        <v>78.87222222222222</v>
      </c>
      <c r="Q49" s="110">
        <v>79.236944444444447</v>
      </c>
      <c r="R49" s="110">
        <v>77.067777777777778</v>
      </c>
      <c r="S49" s="110">
        <v>71.078333333333319</v>
      </c>
      <c r="T49" s="110">
        <v>67.717777777777783</v>
      </c>
      <c r="U49" s="110">
        <v>72.396944444444429</v>
      </c>
      <c r="V49" s="110">
        <v>74.468888888888884</v>
      </c>
      <c r="W49" s="110">
        <v>84.082499999999996</v>
      </c>
      <c r="X49" s="110">
        <v>68.393949042350698</v>
      </c>
      <c r="Y49" s="110">
        <v>79.323919376020314</v>
      </c>
      <c r="Z49" s="110">
        <v>87.134373788345968</v>
      </c>
      <c r="AA49" s="110">
        <v>70.585229000587347</v>
      </c>
      <c r="AB49" s="110">
        <v>74.623945255750129</v>
      </c>
      <c r="AC49" s="110">
        <v>79.822745230825802</v>
      </c>
      <c r="AD49" s="110">
        <v>76.715754222841809</v>
      </c>
      <c r="AE49" s="110">
        <v>74.291590730475377</v>
      </c>
      <c r="AF49" s="110">
        <v>75.060635692500227</v>
      </c>
      <c r="AG49" s="110">
        <v>69.267411998249685</v>
      </c>
      <c r="AH49" s="110">
        <f>AH13+AH25</f>
        <v>78.60324944444443</v>
      </c>
    </row>
    <row r="50" spans="2:34">
      <c r="B50" s="109" t="s">
        <v>77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7.0000000000000007E-2</v>
      </c>
      <c r="O50" s="110">
        <v>0.21</v>
      </c>
      <c r="P50" s="110">
        <v>0.42</v>
      </c>
      <c r="Q50" s="110">
        <v>0.67</v>
      </c>
      <c r="R50" s="110">
        <v>1.6072241666666665</v>
      </c>
      <c r="S50" s="110">
        <v>3.1606236111111112</v>
      </c>
      <c r="T50" s="110">
        <v>5.0440847222222231</v>
      </c>
      <c r="U50" s="110">
        <v>7.8166263888888885</v>
      </c>
      <c r="V50" s="110">
        <v>10.239001388888889</v>
      </c>
      <c r="W50" s="110">
        <v>13.514681666666666</v>
      </c>
      <c r="X50" s="110">
        <v>10.245344905337067</v>
      </c>
      <c r="Y50" s="110">
        <v>13.000775336038357</v>
      </c>
      <c r="Z50" s="110">
        <v>15.359813257929403</v>
      </c>
      <c r="AA50" s="110">
        <v>13.773558596315503</v>
      </c>
      <c r="AB50" s="110">
        <v>16.293575141981243</v>
      </c>
      <c r="AC50" s="110">
        <v>19.525189538822854</v>
      </c>
      <c r="AD50" s="110">
        <v>20.846018174181548</v>
      </c>
      <c r="AE50" s="110">
        <v>22.538939287935634</v>
      </c>
      <c r="AF50" s="110">
        <v>26.093152503207335</v>
      </c>
      <c r="AG50" s="110">
        <v>27.371545217573452</v>
      </c>
      <c r="AH50" s="110">
        <f>AH14</f>
        <v>37.229244444444447</v>
      </c>
    </row>
    <row r="51" spans="2:34">
      <c r="B51" s="111" t="s">
        <v>126</v>
      </c>
      <c r="C51" s="115">
        <v>442.83702333949128</v>
      </c>
      <c r="D51" s="115">
        <v>498.72842865323992</v>
      </c>
      <c r="E51" s="115">
        <v>487.61858285784689</v>
      </c>
      <c r="F51" s="115">
        <v>482.93901904049778</v>
      </c>
      <c r="G51" s="115">
        <v>447.58221110330476</v>
      </c>
      <c r="H51" s="115">
        <v>452.26052366156858</v>
      </c>
      <c r="I51" s="115">
        <v>497.48052471047492</v>
      </c>
      <c r="J51" s="115">
        <v>461.83124811882965</v>
      </c>
      <c r="K51" s="115">
        <v>487.43737084998315</v>
      </c>
      <c r="L51" s="115">
        <v>486.03286421734623</v>
      </c>
      <c r="M51" s="115">
        <v>470.67800849444501</v>
      </c>
      <c r="N51" s="115">
        <v>492.60313193777813</v>
      </c>
      <c r="O51" s="115">
        <v>473.4825103766666</v>
      </c>
      <c r="P51" s="115">
        <v>492.73542748666682</v>
      </c>
      <c r="Q51" s="115">
        <v>512.07601390222237</v>
      </c>
      <c r="R51" s="115">
        <v>500.20153972333389</v>
      </c>
      <c r="S51" s="115">
        <v>493.01367417222218</v>
      </c>
      <c r="T51" s="115">
        <v>470.08395599678738</v>
      </c>
      <c r="U51" s="115">
        <v>513.70682447223146</v>
      </c>
      <c r="V51" s="115">
        <v>511.45258941954376</v>
      </c>
      <c r="W51" s="115">
        <v>528.07421159183525</v>
      </c>
      <c r="X51" s="115">
        <v>457.86375425589</v>
      </c>
      <c r="Y51" s="115">
        <v>504.94931473495308</v>
      </c>
      <c r="Z51" s="115">
        <v>529.92679853544917</v>
      </c>
      <c r="AA51" s="115">
        <v>435.76690427804584</v>
      </c>
      <c r="AB51" s="115">
        <v>460.34255520491899</v>
      </c>
      <c r="AC51" s="115">
        <v>482.46392606560875</v>
      </c>
      <c r="AD51" s="115">
        <v>474.06452324319395</v>
      </c>
      <c r="AE51" s="115">
        <v>458.29622611589707</v>
      </c>
      <c r="AF51" s="115">
        <v>456.69782598404396</v>
      </c>
      <c r="AG51" s="115">
        <v>444.09135912031121</v>
      </c>
      <c r="AH51" s="115">
        <v>486.40729406302472</v>
      </c>
    </row>
    <row r="52" spans="2:34">
      <c r="B52" s="99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</row>
    <row r="53" spans="2:34">
      <c r="B53" s="67" t="s">
        <v>128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</row>
    <row r="54" spans="2:34">
      <c r="B54" s="67" t="s">
        <v>129</v>
      </c>
    </row>
    <row r="55" spans="2:34">
      <c r="B55" s="67" t="s">
        <v>130</v>
      </c>
    </row>
    <row r="56" spans="2:34">
      <c r="B56" s="134" t="s">
        <v>131</v>
      </c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</row>
    <row r="57" spans="2:34">
      <c r="B57" s="117" t="s">
        <v>132</v>
      </c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</row>
    <row r="58" spans="2:34">
      <c r="B58" s="118" t="s">
        <v>156</v>
      </c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</row>
    <row r="59" spans="2:34">
      <c r="B59" s="118" t="s">
        <v>157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</row>
    <row r="60" spans="2:34" ht="18.75" customHeight="1">
      <c r="B60" s="119" t="s">
        <v>133</v>
      </c>
    </row>
    <row r="61" spans="2:34" ht="18.75" customHeight="1">
      <c r="B61" s="119" t="s">
        <v>134</v>
      </c>
    </row>
    <row r="62" spans="2:34">
      <c r="B62" s="67" t="s">
        <v>135</v>
      </c>
    </row>
    <row r="63" spans="2:34">
      <c r="B63" s="67" t="s">
        <v>158</v>
      </c>
    </row>
  </sheetData>
  <mergeCells count="1">
    <mergeCell ref="B56:R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7D60-7880-41C0-93E5-12BC15E4542C}">
  <dimension ref="B1:T63"/>
  <sheetViews>
    <sheetView showGridLines="0" zoomScaleNormal="100" workbookViewId="0">
      <pane xSplit="4" topLeftCell="E1" activePane="topRight" state="frozen"/>
      <selection pane="topRight" activeCell="S11" sqref="S11"/>
    </sheetView>
  </sheetViews>
  <sheetFormatPr defaultColWidth="11.42578125" defaultRowHeight="15"/>
  <cols>
    <col min="1" max="1" width="2.85546875" customWidth="1"/>
    <col min="2" max="2" width="19.7109375" customWidth="1"/>
    <col min="3" max="4" width="21.7109375" customWidth="1"/>
    <col min="5" max="19" width="12.7109375" customWidth="1"/>
  </cols>
  <sheetData>
    <row r="1" spans="2:20">
      <c r="B1" s="69" t="s">
        <v>91</v>
      </c>
      <c r="C1" s="69"/>
      <c r="D1" s="69"/>
      <c r="E1" s="69"/>
      <c r="F1" s="69"/>
      <c r="G1" s="69"/>
      <c r="H1" s="70"/>
      <c r="I1" s="70"/>
      <c r="J1" s="70"/>
      <c r="K1" s="70"/>
      <c r="L1" s="70"/>
      <c r="M1" s="70"/>
    </row>
    <row r="2" spans="2:20">
      <c r="B2" s="69" t="s">
        <v>92</v>
      </c>
      <c r="C2" s="69"/>
      <c r="D2" s="69"/>
      <c r="E2" s="69"/>
      <c r="F2" s="69"/>
      <c r="G2" s="69"/>
      <c r="H2" s="70"/>
      <c r="I2" s="70"/>
      <c r="J2" s="70"/>
      <c r="K2" s="70"/>
      <c r="L2" s="70"/>
      <c r="M2" s="70"/>
    </row>
    <row r="3" spans="2:20">
      <c r="B3" s="71"/>
      <c r="C3" s="71"/>
      <c r="D3" s="71"/>
      <c r="E3" s="71"/>
      <c r="F3" s="71"/>
      <c r="G3" s="71"/>
      <c r="H3" s="72"/>
      <c r="I3" s="72"/>
      <c r="J3" s="72"/>
      <c r="K3" s="72"/>
      <c r="L3" s="72"/>
      <c r="M3" s="72"/>
    </row>
    <row r="4" spans="2:20">
      <c r="B4" s="73"/>
      <c r="C4" s="74"/>
      <c r="D4" s="75"/>
      <c r="E4" s="140">
        <v>2016</v>
      </c>
      <c r="F4" s="140"/>
      <c r="G4" s="141"/>
      <c r="H4" s="140">
        <v>2017</v>
      </c>
      <c r="I4" s="140"/>
      <c r="J4" s="141"/>
      <c r="K4" s="140">
        <v>2018</v>
      </c>
      <c r="L4" s="140"/>
      <c r="M4" s="141"/>
      <c r="N4" s="140">
        <v>2019</v>
      </c>
      <c r="O4" s="140"/>
      <c r="P4" s="141"/>
      <c r="Q4" s="140">
        <v>2020</v>
      </c>
      <c r="R4" s="140"/>
      <c r="S4" s="141"/>
    </row>
    <row r="5" spans="2:20">
      <c r="B5" s="76" t="s">
        <v>93</v>
      </c>
      <c r="C5" s="77" t="s">
        <v>94</v>
      </c>
      <c r="D5" s="78"/>
      <c r="E5" s="79" t="s">
        <v>95</v>
      </c>
      <c r="F5" s="79" t="s">
        <v>96</v>
      </c>
      <c r="G5" s="80" t="s">
        <v>97</v>
      </c>
      <c r="H5" s="79" t="s">
        <v>95</v>
      </c>
      <c r="I5" s="79" t="s">
        <v>96</v>
      </c>
      <c r="J5" s="80" t="s">
        <v>97</v>
      </c>
      <c r="K5" s="79" t="s">
        <v>95</v>
      </c>
      <c r="L5" s="79" t="s">
        <v>96</v>
      </c>
      <c r="M5" s="80" t="s">
        <v>97</v>
      </c>
      <c r="N5" s="79" t="s">
        <v>95</v>
      </c>
      <c r="O5" s="79" t="s">
        <v>96</v>
      </c>
      <c r="P5" s="80" t="s">
        <v>97</v>
      </c>
      <c r="Q5" s="79" t="s">
        <v>95</v>
      </c>
      <c r="R5" s="79" t="s">
        <v>96</v>
      </c>
      <c r="S5" s="80" t="s">
        <v>97</v>
      </c>
    </row>
    <row r="6" spans="2:20">
      <c r="B6" s="142" t="s">
        <v>98</v>
      </c>
      <c r="C6" s="81" t="s">
        <v>99</v>
      </c>
      <c r="D6" s="81" t="s">
        <v>100</v>
      </c>
      <c r="E6" s="82">
        <v>4.1043299970172309E-2</v>
      </c>
      <c r="F6" s="82">
        <v>0.36500490707401606</v>
      </c>
      <c r="G6" s="82">
        <v>0.40604820704418843</v>
      </c>
      <c r="H6" s="82">
        <v>3.840336951973345E-2</v>
      </c>
      <c r="I6" s="82">
        <v>0.34191353612993181</v>
      </c>
      <c r="J6" s="82">
        <v>0.38031690564966525</v>
      </c>
      <c r="K6" s="82">
        <v>2.8129801515731863E-2</v>
      </c>
      <c r="L6" s="82">
        <v>0.25317052559936559</v>
      </c>
      <c r="M6" s="82">
        <v>0.28130032711509745</v>
      </c>
      <c r="N6" s="82">
        <v>2.6290953080384063E-2</v>
      </c>
      <c r="O6" s="82">
        <v>0.23728334803252984</v>
      </c>
      <c r="P6" s="82">
        <v>0.26357430111291391</v>
      </c>
      <c r="Q6" s="82">
        <v>2.0509560037705998E-2</v>
      </c>
      <c r="R6" s="82">
        <v>0.20180141133804846</v>
      </c>
      <c r="S6" s="82">
        <v>0.22231097137575448</v>
      </c>
      <c r="T6" s="83"/>
    </row>
    <row r="7" spans="2:20">
      <c r="B7" s="142"/>
      <c r="C7" s="84" t="s">
        <v>101</v>
      </c>
      <c r="D7" s="84" t="s">
        <v>102</v>
      </c>
      <c r="E7" s="82">
        <v>1.7226475419984459</v>
      </c>
      <c r="F7" s="82">
        <v>74.375008457318586</v>
      </c>
      <c r="G7" s="82">
        <v>76.097655999317027</v>
      </c>
      <c r="H7" s="82">
        <v>1.7015499861176711</v>
      </c>
      <c r="I7" s="82">
        <v>71.381047006889887</v>
      </c>
      <c r="J7" s="82">
        <v>73.082596993007556</v>
      </c>
      <c r="K7" s="82">
        <v>1.6836473373598009</v>
      </c>
      <c r="L7" s="82">
        <v>69.142864863941469</v>
      </c>
      <c r="M7" s="82">
        <v>70.826512201301256</v>
      </c>
      <c r="N7" s="82">
        <v>1.7473890658216225</v>
      </c>
      <c r="O7" s="82">
        <v>70.158208156247156</v>
      </c>
      <c r="P7" s="82">
        <v>71.905597222068778</v>
      </c>
      <c r="Q7" s="82">
        <v>1.656942015576748</v>
      </c>
      <c r="R7" s="82">
        <v>64.897510143460593</v>
      </c>
      <c r="S7" s="82">
        <v>66.554452159037339</v>
      </c>
      <c r="T7" s="69"/>
    </row>
    <row r="8" spans="2:20">
      <c r="B8" s="142"/>
      <c r="C8" s="84" t="s">
        <v>77</v>
      </c>
      <c r="D8" s="84" t="s">
        <v>103</v>
      </c>
      <c r="E8" s="82">
        <v>0.54319730898113661</v>
      </c>
      <c r="F8" s="82">
        <v>18.961470746574413</v>
      </c>
      <c r="G8" s="82">
        <v>19.504668055555552</v>
      </c>
      <c r="H8" s="82">
        <v>0.57262163706105251</v>
      </c>
      <c r="I8" s="82">
        <v>20.254849474050062</v>
      </c>
      <c r="J8" s="82">
        <v>20.827471111111112</v>
      </c>
      <c r="K8" s="85">
        <v>0.61831370963008647</v>
      </c>
      <c r="L8" s="85">
        <v>21.902795179258803</v>
      </c>
      <c r="M8" s="85">
        <v>22.521108888888886</v>
      </c>
      <c r="N8" s="82">
        <v>0.71394671159728895</v>
      </c>
      <c r="O8" s="82">
        <v>25.342038843958264</v>
      </c>
      <c r="P8" s="82">
        <v>26.055985555555555</v>
      </c>
      <c r="Q8" s="82">
        <v>0.80386866841042603</v>
      </c>
      <c r="R8" s="82">
        <v>26.622720776034015</v>
      </c>
      <c r="S8" s="82">
        <v>27.426589444444442</v>
      </c>
      <c r="T8" s="86"/>
    </row>
    <row r="9" spans="2:20">
      <c r="B9" s="142"/>
      <c r="C9" s="81" t="s">
        <v>75</v>
      </c>
      <c r="D9" s="81" t="s">
        <v>104</v>
      </c>
      <c r="E9" s="82">
        <v>10.986665317563547</v>
      </c>
      <c r="F9" s="82">
        <v>0</v>
      </c>
      <c r="G9" s="82">
        <v>10.986665317563547</v>
      </c>
      <c r="H9" s="82">
        <v>10.711446244054324</v>
      </c>
      <c r="I9" s="82">
        <v>0</v>
      </c>
      <c r="J9" s="82">
        <v>10.711446244054324</v>
      </c>
      <c r="K9" s="82">
        <v>10.823299672563097</v>
      </c>
      <c r="L9" s="82">
        <v>0</v>
      </c>
      <c r="M9" s="82">
        <v>10.823299672563097</v>
      </c>
      <c r="N9" s="82">
        <v>10.976133048290938</v>
      </c>
      <c r="O9" s="82">
        <v>0</v>
      </c>
      <c r="P9" s="82">
        <v>10.976133048290938</v>
      </c>
      <c r="Q9" s="82">
        <v>10.406115234524908</v>
      </c>
      <c r="R9" s="82">
        <v>0</v>
      </c>
      <c r="S9" s="82">
        <v>10.406115234524908</v>
      </c>
      <c r="T9" s="83"/>
    </row>
    <row r="10" spans="2:20">
      <c r="B10" s="142"/>
      <c r="C10" s="81" t="s">
        <v>81</v>
      </c>
      <c r="D10" s="81" t="s">
        <v>10</v>
      </c>
      <c r="E10" s="82">
        <v>12.13652774529924</v>
      </c>
      <c r="F10" s="82">
        <v>26.878606397310509</v>
      </c>
      <c r="G10" s="82">
        <v>39.015134142609746</v>
      </c>
      <c r="H10" s="82">
        <v>11.327305117678124</v>
      </c>
      <c r="I10" s="82">
        <v>25.755930572059189</v>
      </c>
      <c r="J10" s="82">
        <v>37.083235689737315</v>
      </c>
      <c r="K10" s="82">
        <v>10.960710891075196</v>
      </c>
      <c r="L10" s="82">
        <v>25.407615381503092</v>
      </c>
      <c r="M10" s="82">
        <v>36.368326272578287</v>
      </c>
      <c r="N10" s="82">
        <v>11.028489117953992</v>
      </c>
      <c r="O10" s="82">
        <v>25.74897650061126</v>
      </c>
      <c r="P10" s="82">
        <v>36.777465618565252</v>
      </c>
      <c r="Q10" s="82">
        <v>10.272789281567881</v>
      </c>
      <c r="R10" s="82">
        <v>24.474058660956121</v>
      </c>
      <c r="S10" s="82">
        <v>34.746847942524006</v>
      </c>
      <c r="T10" s="83"/>
    </row>
    <row r="11" spans="2:20" s="29" customFormat="1">
      <c r="B11" s="142"/>
      <c r="C11" s="87" t="s">
        <v>71</v>
      </c>
      <c r="D11" s="87" t="s">
        <v>105</v>
      </c>
      <c r="E11" s="88">
        <v>0.32301597238772106</v>
      </c>
      <c r="F11" s="88">
        <v>11.275567477670911</v>
      </c>
      <c r="G11" s="88">
        <v>11.598583450058634</v>
      </c>
      <c r="H11" s="88">
        <v>0.34224842826752849</v>
      </c>
      <c r="I11" s="88">
        <v>12.106057383489867</v>
      </c>
      <c r="J11" s="88">
        <v>12.448305811757395</v>
      </c>
      <c r="K11" s="88">
        <v>0.37145313041392047</v>
      </c>
      <c r="L11" s="88">
        <v>13.158145626461986</v>
      </c>
      <c r="M11" s="88">
        <v>13.529598756875904</v>
      </c>
      <c r="N11" s="88">
        <v>0.431448524620554</v>
      </c>
      <c r="O11" s="88">
        <v>15.314567729628971</v>
      </c>
      <c r="P11" s="88">
        <v>15.746016254249525</v>
      </c>
      <c r="Q11" s="88">
        <v>0.48826926181270508</v>
      </c>
      <c r="R11" s="88">
        <v>16.170621808739348</v>
      </c>
      <c r="S11" s="88">
        <v>16.658891070552055</v>
      </c>
      <c r="T11" s="89"/>
    </row>
    <row r="12" spans="2:20">
      <c r="B12" s="142"/>
      <c r="C12" s="81" t="s">
        <v>73</v>
      </c>
      <c r="D12" s="81" t="s">
        <v>106</v>
      </c>
      <c r="E12" s="82">
        <v>5.5322568573010278</v>
      </c>
      <c r="F12" s="82">
        <v>37.490989652831544</v>
      </c>
      <c r="G12" s="82">
        <v>43.02324651013258</v>
      </c>
      <c r="H12" s="82">
        <v>5.3919278870218061</v>
      </c>
      <c r="I12" s="82">
        <v>36.772392232421446</v>
      </c>
      <c r="J12" s="82">
        <v>42.164320119443246</v>
      </c>
      <c r="K12" s="82">
        <v>4.7158210495162409</v>
      </c>
      <c r="L12" s="82">
        <v>32.39683945593373</v>
      </c>
      <c r="M12" s="82">
        <v>37.112660505449973</v>
      </c>
      <c r="N12" s="82">
        <v>4.3987260070494338</v>
      </c>
      <c r="O12" s="82">
        <v>30.251524422952006</v>
      </c>
      <c r="P12" s="82">
        <v>34.650250430001435</v>
      </c>
      <c r="Q12" s="82">
        <v>4.1552140818684915</v>
      </c>
      <c r="R12" s="82">
        <v>29.347092137045909</v>
      </c>
      <c r="S12" s="82">
        <v>33.502306218914399</v>
      </c>
      <c r="T12" s="83"/>
    </row>
    <row r="13" spans="2:20">
      <c r="B13" s="142"/>
      <c r="C13" s="81" t="s">
        <v>72</v>
      </c>
      <c r="D13" s="81" t="s">
        <v>52</v>
      </c>
      <c r="E13" s="82">
        <v>59.625750805920234</v>
      </c>
      <c r="F13" s="82">
        <v>74.687759272254311</v>
      </c>
      <c r="G13" s="82">
        <v>134.31351007817455</v>
      </c>
      <c r="H13" s="82">
        <v>57.418521219994339</v>
      </c>
      <c r="I13" s="82">
        <v>71.827995767730229</v>
      </c>
      <c r="J13" s="82">
        <v>129.24651698772456</v>
      </c>
      <c r="K13" s="82">
        <v>53.803302815443331</v>
      </c>
      <c r="L13" s="82">
        <v>66.583350512965467</v>
      </c>
      <c r="M13" s="82">
        <v>120.38665332840881</v>
      </c>
      <c r="N13" s="82">
        <v>52.747609757025771</v>
      </c>
      <c r="O13" s="82">
        <v>65.109736459062731</v>
      </c>
      <c r="P13" s="82">
        <v>117.85734621608852</v>
      </c>
      <c r="Q13" s="82">
        <v>49.540290113241056</v>
      </c>
      <c r="R13" s="82">
        <v>60.11547718194111</v>
      </c>
      <c r="S13" s="82">
        <v>109.65576729518217</v>
      </c>
      <c r="T13" s="83"/>
    </row>
    <row r="14" spans="2:20">
      <c r="B14" s="142"/>
      <c r="C14" s="81" t="s">
        <v>74</v>
      </c>
      <c r="D14" s="81" t="s">
        <v>107</v>
      </c>
      <c r="E14" s="82">
        <v>7.1745220931434442E-2</v>
      </c>
      <c r="F14" s="82">
        <v>3.1241439202229131</v>
      </c>
      <c r="G14" s="82">
        <v>3.1958891411543471</v>
      </c>
      <c r="H14" s="82">
        <v>6.6073846343337531E-2</v>
      </c>
      <c r="I14" s="82">
        <v>3.0911584072488401</v>
      </c>
      <c r="J14" s="82">
        <v>3.157232253592178</v>
      </c>
      <c r="K14" s="82">
        <v>5.6877389657714092E-2</v>
      </c>
      <c r="L14" s="82">
        <v>2.8713117719013104</v>
      </c>
      <c r="M14" s="82">
        <v>2.9281891615590245</v>
      </c>
      <c r="N14" s="82">
        <v>5.1525347541709184E-2</v>
      </c>
      <c r="O14" s="82">
        <v>2.7023262862744555</v>
      </c>
      <c r="P14" s="82">
        <v>2.7538516338161645</v>
      </c>
      <c r="Q14" s="82">
        <v>5.1614115711567148E-2</v>
      </c>
      <c r="R14" s="82">
        <v>2.6136433513029322</v>
      </c>
      <c r="S14" s="82">
        <v>2.6652574670144995</v>
      </c>
      <c r="T14" s="83"/>
    </row>
    <row r="15" spans="2:20">
      <c r="B15" s="142"/>
      <c r="C15" s="81" t="s">
        <v>108</v>
      </c>
      <c r="D15" s="81" t="s">
        <v>109</v>
      </c>
      <c r="E15" s="82">
        <v>84.697259017373213</v>
      </c>
      <c r="F15" s="82">
        <v>228.41420742636089</v>
      </c>
      <c r="G15" s="82">
        <v>313.11146644373406</v>
      </c>
      <c r="H15" s="82">
        <v>81.485997185790964</v>
      </c>
      <c r="I15" s="82">
        <v>222.24248741975657</v>
      </c>
      <c r="J15" s="82">
        <v>303.72848460554746</v>
      </c>
      <c r="K15" s="82">
        <v>77.309772385216874</v>
      </c>
      <c r="L15" s="82">
        <v>211.89961263980669</v>
      </c>
      <c r="M15" s="82">
        <v>289.20938502502355</v>
      </c>
      <c r="N15" s="82">
        <v>76.415349032658568</v>
      </c>
      <c r="O15" s="82">
        <v>213.03912037123214</v>
      </c>
      <c r="P15" s="82">
        <v>289.45446940389064</v>
      </c>
      <c r="Q15" s="82">
        <v>71.953314059614684</v>
      </c>
      <c r="R15" s="82">
        <v>202.26075594388462</v>
      </c>
      <c r="S15" s="82">
        <v>274.21407000349927</v>
      </c>
      <c r="T15" s="69"/>
    </row>
    <row r="16" spans="2:20">
      <c r="B16" s="143" t="s">
        <v>110</v>
      </c>
      <c r="C16" s="90" t="s">
        <v>99</v>
      </c>
      <c r="D16" s="90" t="s">
        <v>100</v>
      </c>
      <c r="E16" s="91">
        <v>2.9878638904665441E-3</v>
      </c>
      <c r="F16" s="91">
        <v>1.6563732246773478E-2</v>
      </c>
      <c r="G16" s="91">
        <v>1.9551596137240019E-2</v>
      </c>
      <c r="H16" s="91">
        <v>2.9251794970122382E-3</v>
      </c>
      <c r="I16" s="91">
        <v>1.7748232394703634E-2</v>
      </c>
      <c r="J16" s="91">
        <v>2.067341189171587E-2</v>
      </c>
      <c r="K16" s="91">
        <v>2.1929279653423507E-3</v>
      </c>
      <c r="L16" s="91">
        <v>1.3519976622399692E-2</v>
      </c>
      <c r="M16" s="91">
        <v>1.5712904587742042E-2</v>
      </c>
      <c r="N16" s="92">
        <v>2.0798100081426785E-3</v>
      </c>
      <c r="O16" s="92">
        <v>1.2727574307453388E-2</v>
      </c>
      <c r="P16" s="91">
        <v>1.4807384315596066E-2</v>
      </c>
      <c r="Q16" s="91">
        <v>1.6936095473440366E-3</v>
      </c>
      <c r="R16" s="91">
        <v>1.2065591741198395E-2</v>
      </c>
      <c r="S16" s="91">
        <v>1.375920128854243E-2</v>
      </c>
    </row>
    <row r="17" spans="2:19">
      <c r="B17" s="143"/>
      <c r="C17" s="90" t="s">
        <v>101</v>
      </c>
      <c r="D17" s="90" t="s">
        <v>102</v>
      </c>
      <c r="E17" s="91">
        <v>1.2397401378966656E-2</v>
      </c>
      <c r="F17" s="91">
        <v>0.70515478951026189</v>
      </c>
      <c r="G17" s="91">
        <v>0.7175521908892285</v>
      </c>
      <c r="H17" s="91">
        <v>1.1230096934097968E-2</v>
      </c>
      <c r="I17" s="91">
        <v>0.65855384316244625</v>
      </c>
      <c r="J17" s="91">
        <v>0.66978394009654418</v>
      </c>
      <c r="K17" s="91">
        <v>1.0909214083163124E-2</v>
      </c>
      <c r="L17" s="91">
        <v>0.64915039947384467</v>
      </c>
      <c r="M17" s="91">
        <v>0.66005961355700771</v>
      </c>
      <c r="N17" s="92">
        <v>4.1855606139221827E-3</v>
      </c>
      <c r="O17" s="92">
        <v>0.35095843093363377</v>
      </c>
      <c r="P17" s="91">
        <v>0.35514399154755599</v>
      </c>
      <c r="Q17" s="91">
        <v>4.1122472721725452E-3</v>
      </c>
      <c r="R17" s="91">
        <v>0.35101255785524271</v>
      </c>
      <c r="S17" s="91">
        <v>0.35512480512741529</v>
      </c>
    </row>
    <row r="18" spans="2:19">
      <c r="B18" s="143"/>
      <c r="C18" s="90" t="s">
        <v>75</v>
      </c>
      <c r="D18" s="90" t="s">
        <v>104</v>
      </c>
      <c r="E18" s="91">
        <v>3.0667483430162372</v>
      </c>
      <c r="F18" s="91">
        <v>0</v>
      </c>
      <c r="G18" s="91">
        <v>3.0667483430162372</v>
      </c>
      <c r="H18" s="91">
        <v>3.1739366557081325</v>
      </c>
      <c r="I18" s="91">
        <v>0</v>
      </c>
      <c r="J18" s="91">
        <v>3.1739366557081325</v>
      </c>
      <c r="K18" s="91">
        <v>3.238522785954812</v>
      </c>
      <c r="L18" s="91">
        <v>0</v>
      </c>
      <c r="M18" s="91">
        <v>3.238522785954812</v>
      </c>
      <c r="N18" s="92">
        <v>3.3565785470818517</v>
      </c>
      <c r="O18" s="92">
        <v>0</v>
      </c>
      <c r="P18" s="91">
        <v>3.3565785470818517</v>
      </c>
      <c r="Q18" s="91">
        <v>3.3857970646292652</v>
      </c>
      <c r="R18" s="91">
        <v>0</v>
      </c>
      <c r="S18" s="91">
        <v>3.3857970646292652</v>
      </c>
    </row>
    <row r="19" spans="2:19">
      <c r="B19" s="143"/>
      <c r="C19" s="90" t="s">
        <v>81</v>
      </c>
      <c r="D19" s="90" t="s">
        <v>10</v>
      </c>
      <c r="E19" s="91">
        <v>6.1170992004729134</v>
      </c>
      <c r="F19" s="91">
        <v>18.928675820932455</v>
      </c>
      <c r="G19" s="91">
        <v>25.045775021405365</v>
      </c>
      <c r="H19" s="91">
        <v>6.1434233267495388</v>
      </c>
      <c r="I19" s="91">
        <v>18.697137770401177</v>
      </c>
      <c r="J19" s="91">
        <v>24.840561097150715</v>
      </c>
      <c r="K19" s="91">
        <v>6.1269961593869509</v>
      </c>
      <c r="L19" s="91">
        <v>18.604556182823192</v>
      </c>
      <c r="M19" s="91">
        <v>24.731552342210147</v>
      </c>
      <c r="N19" s="92">
        <v>6.0891893524194973</v>
      </c>
      <c r="O19" s="92">
        <v>18.374345644230445</v>
      </c>
      <c r="P19" s="91">
        <v>24.463534996649944</v>
      </c>
      <c r="Q19" s="91">
        <v>6.2397740905935111</v>
      </c>
      <c r="R19" s="91">
        <v>18.861779753611501</v>
      </c>
      <c r="S19" s="91">
        <v>25.101553844205011</v>
      </c>
    </row>
    <row r="20" spans="2:19">
      <c r="B20" s="143"/>
      <c r="C20" s="90" t="s">
        <v>73</v>
      </c>
      <c r="D20" s="90" t="s">
        <v>106</v>
      </c>
      <c r="E20" s="91">
        <v>0.84379491687831787</v>
      </c>
      <c r="F20" s="91">
        <v>4.6742232196286002</v>
      </c>
      <c r="G20" s="91">
        <v>5.5180181365069174</v>
      </c>
      <c r="H20" s="91">
        <v>0.87142197855473769</v>
      </c>
      <c r="I20" s="91">
        <v>4.8700052707621131</v>
      </c>
      <c r="J20" s="91">
        <v>5.7414272493168514</v>
      </c>
      <c r="K20" s="91">
        <v>0.8210058765428383</v>
      </c>
      <c r="L20" s="91">
        <v>4.5950212674910933</v>
      </c>
      <c r="M20" s="91">
        <v>5.416027144033932</v>
      </c>
      <c r="N20" s="92">
        <v>0.77780910986106511</v>
      </c>
      <c r="O20" s="92">
        <v>4.3894060816159159</v>
      </c>
      <c r="P20" s="91">
        <v>5.1672151914769815</v>
      </c>
      <c r="Q20" s="91">
        <v>0.80585000104228766</v>
      </c>
      <c r="R20" s="91">
        <v>4.6844727234881161</v>
      </c>
      <c r="S20" s="91">
        <v>5.4903227245304036</v>
      </c>
    </row>
    <row r="21" spans="2:19">
      <c r="B21" s="143"/>
      <c r="C21" s="90" t="s">
        <v>72</v>
      </c>
      <c r="D21" s="90" t="s">
        <v>52</v>
      </c>
      <c r="E21" s="91">
        <v>8.3279079262748859</v>
      </c>
      <c r="F21" s="91">
        <v>8.0011363586634161</v>
      </c>
      <c r="G21" s="91">
        <v>16.329044284938302</v>
      </c>
      <c r="H21" s="91">
        <v>8.4963219001162411</v>
      </c>
      <c r="I21" s="91">
        <v>8.1050662509586573</v>
      </c>
      <c r="J21" s="91">
        <v>16.601388151074897</v>
      </c>
      <c r="K21" s="91">
        <v>8.4208606265261601</v>
      </c>
      <c r="L21" s="91">
        <v>8.009872165836228</v>
      </c>
      <c r="M21" s="91">
        <v>16.430732792362388</v>
      </c>
      <c r="N21" s="92">
        <v>8.5144689834218372</v>
      </c>
      <c r="O21" s="92">
        <v>8.0465474624937929</v>
      </c>
      <c r="P21" s="91">
        <v>16.56101644591563</v>
      </c>
      <c r="Q21" s="91">
        <v>8.6742912577780462</v>
      </c>
      <c r="R21" s="91">
        <v>8.1541353501752187</v>
      </c>
      <c r="S21" s="91">
        <v>16.828426607953265</v>
      </c>
    </row>
    <row r="22" spans="2:19" ht="15.75" customHeight="1">
      <c r="B22" s="143"/>
      <c r="C22" s="93" t="s">
        <v>74</v>
      </c>
      <c r="D22" s="93" t="s">
        <v>107</v>
      </c>
      <c r="E22" s="94">
        <v>4.6192787248513952E-2</v>
      </c>
      <c r="F22" s="94">
        <v>0.64848647363191436</v>
      </c>
      <c r="G22" s="94">
        <v>0.69467926088042831</v>
      </c>
      <c r="H22" s="94">
        <v>4.8862667719292777E-2</v>
      </c>
      <c r="I22" s="94">
        <v>0.68320608774284841</v>
      </c>
      <c r="J22" s="94">
        <v>0.73206875546214112</v>
      </c>
      <c r="K22" s="94">
        <v>4.8029615077511315E-2</v>
      </c>
      <c r="L22" s="94">
        <v>0.67363670133102882</v>
      </c>
      <c r="M22" s="94">
        <v>0.72166631640854007</v>
      </c>
      <c r="N22" s="95">
        <v>4.7421782808294025E-2</v>
      </c>
      <c r="O22" s="95">
        <v>0.65015330895281775</v>
      </c>
      <c r="P22" s="94">
        <v>0.69757509176111177</v>
      </c>
      <c r="Q22" s="94">
        <v>5.1594549097593805E-2</v>
      </c>
      <c r="R22" s="94">
        <v>0.6991349534993011</v>
      </c>
      <c r="S22" s="94">
        <v>0.75072950259689497</v>
      </c>
    </row>
    <row r="23" spans="2:19">
      <c r="B23" s="144"/>
      <c r="C23" s="93" t="s">
        <v>108</v>
      </c>
      <c r="D23" s="93" t="s">
        <v>109</v>
      </c>
      <c r="E23" s="94">
        <v>17.584337646532816</v>
      </c>
      <c r="F23" s="94">
        <v>32.174126758747079</v>
      </c>
      <c r="G23" s="94">
        <v>49.758464405279888</v>
      </c>
      <c r="H23" s="94">
        <v>17.89848961526743</v>
      </c>
      <c r="I23" s="94">
        <v>32.221210830326079</v>
      </c>
      <c r="J23" s="94">
        <v>50.119700445593509</v>
      </c>
      <c r="K23" s="94">
        <v>17.826431142884161</v>
      </c>
      <c r="L23" s="94">
        <v>31.744769476994165</v>
      </c>
      <c r="M23" s="94">
        <v>49.571200619878326</v>
      </c>
      <c r="N23" s="95">
        <v>17.940286247872425</v>
      </c>
      <c r="O23" s="95">
        <v>31.019483756284682</v>
      </c>
      <c r="P23" s="94">
        <v>48.959770004157107</v>
      </c>
      <c r="Q23" s="94">
        <v>18.295683694182415</v>
      </c>
      <c r="R23" s="94">
        <v>31.947187395353055</v>
      </c>
      <c r="S23" s="94">
        <v>50.24287108953547</v>
      </c>
    </row>
    <row r="24" spans="2:19">
      <c r="B24" s="143" t="s">
        <v>111</v>
      </c>
      <c r="C24" s="90" t="s">
        <v>81</v>
      </c>
      <c r="D24" s="90" t="s">
        <v>10</v>
      </c>
      <c r="E24" s="91">
        <v>3.8817305103740876</v>
      </c>
      <c r="F24" s="91">
        <v>7.7853431133018578</v>
      </c>
      <c r="G24" s="91">
        <v>11.667073623675945</v>
      </c>
      <c r="H24" s="91">
        <v>3.9448006548081707</v>
      </c>
      <c r="I24" s="91">
        <v>7.8857251562691841</v>
      </c>
      <c r="J24" s="91">
        <v>11.830525811077354</v>
      </c>
      <c r="K24" s="91">
        <v>3.9711578958081981</v>
      </c>
      <c r="L24" s="91">
        <v>7.9705244932961374</v>
      </c>
      <c r="M24" s="91">
        <v>11.941682389104336</v>
      </c>
      <c r="N24" s="92">
        <v>3.9843275640800999</v>
      </c>
      <c r="O24" s="92">
        <v>7.9830771467972435</v>
      </c>
      <c r="P24" s="91">
        <v>11.967404710877341</v>
      </c>
      <c r="Q24" s="91">
        <v>4.1288402786288305</v>
      </c>
      <c r="R24" s="91">
        <v>8.2863355579237563</v>
      </c>
      <c r="S24" s="91">
        <v>12.415175836552587</v>
      </c>
    </row>
    <row r="25" spans="2:19">
      <c r="B25" s="143"/>
      <c r="C25" s="90" t="s">
        <v>72</v>
      </c>
      <c r="D25" s="90" t="s">
        <v>52</v>
      </c>
      <c r="E25" s="91">
        <v>4.7529768190225532</v>
      </c>
      <c r="F25" s="91">
        <v>4.3063712666896423</v>
      </c>
      <c r="G25" s="91">
        <v>9.0593480857121946</v>
      </c>
      <c r="H25" s="91">
        <v>4.8026840057830924</v>
      </c>
      <c r="I25" s="91">
        <v>4.3157921873677703</v>
      </c>
      <c r="J25" s="91">
        <v>9.1184761931508636</v>
      </c>
      <c r="K25" s="91">
        <v>4.716178279690677</v>
      </c>
      <c r="L25" s="91">
        <v>4.2213425795639115</v>
      </c>
      <c r="M25" s="91">
        <v>8.9375208592545885</v>
      </c>
      <c r="N25" s="92">
        <v>4.7208294157963238</v>
      </c>
      <c r="O25" s="92">
        <v>4.1981499685324728</v>
      </c>
      <c r="P25" s="91">
        <v>8.9189793843287966</v>
      </c>
      <c r="Q25" s="91">
        <v>4.8195703894610187</v>
      </c>
      <c r="R25" s="91">
        <v>4.2676334021278368</v>
      </c>
      <c r="S25" s="91">
        <v>9.0872037915888537</v>
      </c>
    </row>
    <row r="26" spans="2:19">
      <c r="B26" s="143"/>
      <c r="C26" s="93" t="s">
        <v>74</v>
      </c>
      <c r="D26" s="93" t="s">
        <v>107</v>
      </c>
      <c r="E26" s="94">
        <v>0.75557104992677004</v>
      </c>
      <c r="F26" s="94">
        <v>3.9492994086846025</v>
      </c>
      <c r="G26" s="94">
        <v>4.7048704586113734</v>
      </c>
      <c r="H26" s="94">
        <v>0.78505819919707176</v>
      </c>
      <c r="I26" s="94">
        <v>4.0888779661763213</v>
      </c>
      <c r="J26" s="94">
        <v>4.8739361653733937</v>
      </c>
      <c r="K26" s="94">
        <v>0.75584962563282387</v>
      </c>
      <c r="L26" s="94">
        <v>3.9395371079149331</v>
      </c>
      <c r="M26" s="94">
        <v>4.6953867335477568</v>
      </c>
      <c r="N26" s="95">
        <v>0.72428628987446975</v>
      </c>
      <c r="O26" s="95">
        <v>3.7531517466933417</v>
      </c>
      <c r="P26" s="94">
        <v>4.4774380365678121</v>
      </c>
      <c r="Q26" s="94">
        <v>0.77603847854303465</v>
      </c>
      <c r="R26" s="94">
        <v>4.0034749500573801</v>
      </c>
      <c r="S26" s="94">
        <v>4.7795134286004153</v>
      </c>
    </row>
    <row r="27" spans="2:19">
      <c r="B27" s="144"/>
      <c r="C27" s="93" t="s">
        <v>108</v>
      </c>
      <c r="D27" s="93"/>
      <c r="E27" s="94">
        <v>8.9149806974211554</v>
      </c>
      <c r="F27" s="94">
        <v>15.610376662007138</v>
      </c>
      <c r="G27" s="94">
        <v>24.525357359428295</v>
      </c>
      <c r="H27" s="94">
        <v>9.052274459210027</v>
      </c>
      <c r="I27" s="94">
        <v>15.858816091076498</v>
      </c>
      <c r="J27" s="94">
        <v>24.911090550286524</v>
      </c>
      <c r="K27" s="94">
        <v>8.9715679731626317</v>
      </c>
      <c r="L27" s="94">
        <v>15.709269922818592</v>
      </c>
      <c r="M27" s="94">
        <v>24.680837895981224</v>
      </c>
      <c r="N27" s="95">
        <v>8.9573603281712622</v>
      </c>
      <c r="O27" s="95">
        <v>15.514563865169812</v>
      </c>
      <c r="P27" s="94">
        <v>24.471924193341067</v>
      </c>
      <c r="Q27" s="94">
        <v>9.2424921076867808</v>
      </c>
      <c r="R27" s="94">
        <v>16.130680569896189</v>
      </c>
      <c r="S27" s="94">
        <v>25.373172677582971</v>
      </c>
    </row>
    <row r="28" spans="2:19">
      <c r="B28" s="96" t="s">
        <v>112</v>
      </c>
      <c r="C28" s="93" t="s">
        <v>81</v>
      </c>
      <c r="D28" s="93"/>
      <c r="E28" s="94">
        <v>24.798698509508533</v>
      </c>
      <c r="F28" s="94">
        <v>53.740845738481966</v>
      </c>
      <c r="G28" s="94">
        <v>78.539544247990506</v>
      </c>
      <c r="H28" s="94">
        <v>25.040007280147773</v>
      </c>
      <c r="I28" s="94">
        <v>53.417426496759923</v>
      </c>
      <c r="J28" s="94">
        <v>78.457433776907692</v>
      </c>
      <c r="K28" s="94">
        <v>25.198389339135421</v>
      </c>
      <c r="L28" s="94">
        <v>52.997622244010948</v>
      </c>
      <c r="M28" s="94">
        <v>78.196011583146372</v>
      </c>
      <c r="N28" s="97">
        <v>24.737823544426483</v>
      </c>
      <c r="O28" s="97">
        <v>52.573415760806789</v>
      </c>
      <c r="P28" s="94">
        <v>77.311239305233272</v>
      </c>
      <c r="Q28" s="94">
        <v>25.315433673165863</v>
      </c>
      <c r="R28" s="94">
        <v>54.068607979996059</v>
      </c>
      <c r="S28" s="94">
        <v>79.38404165316193</v>
      </c>
    </row>
    <row r="29" spans="2:19">
      <c r="B29" s="96" t="s">
        <v>113</v>
      </c>
      <c r="C29" s="93" t="s">
        <v>81</v>
      </c>
      <c r="D29" s="93" t="s">
        <v>114</v>
      </c>
      <c r="E29" s="94">
        <v>9.8329966558217657E-2</v>
      </c>
      <c r="F29" s="94">
        <v>0.73009179841613214</v>
      </c>
      <c r="G29" s="94">
        <v>0.82842176497434983</v>
      </c>
      <c r="H29" s="94">
        <v>9.911158392063639E-2</v>
      </c>
      <c r="I29" s="94">
        <v>0.73589524212485857</v>
      </c>
      <c r="J29" s="94">
        <v>0.83500682604549503</v>
      </c>
      <c r="K29" s="94">
        <v>0.11478783016918687</v>
      </c>
      <c r="L29" s="94">
        <v>0.85229006271337293</v>
      </c>
      <c r="M29" s="94">
        <v>0.96707789288255974</v>
      </c>
      <c r="N29" s="97">
        <v>0.1426038735644885</v>
      </c>
      <c r="O29" s="97">
        <v>1.0588218643414469</v>
      </c>
      <c r="P29" s="94">
        <v>1.2014257379059354</v>
      </c>
      <c r="Q29" s="94">
        <v>0.19211951112556863</v>
      </c>
      <c r="R29" s="94">
        <v>1.4264713423394555</v>
      </c>
      <c r="S29" s="94">
        <v>1.6185908534650242</v>
      </c>
    </row>
    <row r="30" spans="2:19">
      <c r="G30" s="98"/>
      <c r="H30" s="98"/>
      <c r="I30" s="98"/>
      <c r="J30" s="98"/>
      <c r="K30" s="98"/>
      <c r="L30" s="98"/>
      <c r="M30" s="98"/>
      <c r="P30" s="98"/>
      <c r="S30" s="98"/>
    </row>
    <row r="31" spans="2:19" ht="60" customHeight="1">
      <c r="B31" s="145" t="s">
        <v>115</v>
      </c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</row>
    <row r="32" spans="2:19">
      <c r="B32" t="s">
        <v>116</v>
      </c>
      <c r="I32" s="39"/>
      <c r="J32" s="39"/>
      <c r="K32" s="70"/>
    </row>
    <row r="33" spans="2:16">
      <c r="B33" s="67" t="s">
        <v>117</v>
      </c>
      <c r="I33" s="39"/>
      <c r="J33" s="39"/>
      <c r="K33" s="70"/>
    </row>
    <row r="34" spans="2:16">
      <c r="G34" s="98"/>
      <c r="I34" s="39"/>
      <c r="J34" s="39"/>
      <c r="K34" s="70"/>
      <c r="L34" s="70"/>
      <c r="M34" s="70"/>
      <c r="N34" s="70"/>
      <c r="O34" s="70"/>
      <c r="P34" s="70"/>
    </row>
    <row r="35" spans="2:16"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9" spans="5:16"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2" spans="5:16">
      <c r="H52" s="70"/>
      <c r="I52" s="70"/>
      <c r="J52" s="70"/>
      <c r="K52" s="70"/>
      <c r="L52" s="70"/>
      <c r="M52" s="70"/>
    </row>
    <row r="53" spans="5:16">
      <c r="H53" s="70"/>
      <c r="I53" s="70"/>
      <c r="J53" s="70"/>
      <c r="K53" s="70"/>
      <c r="L53" s="70"/>
      <c r="M53" s="70"/>
    </row>
    <row r="54" spans="5:16">
      <c r="H54" s="70"/>
      <c r="I54" s="70"/>
      <c r="J54" s="70"/>
      <c r="K54" s="70"/>
      <c r="L54" s="70"/>
      <c r="M54" s="70"/>
    </row>
    <row r="55" spans="5:16">
      <c r="H55" s="70"/>
      <c r="I55" s="70"/>
      <c r="J55" s="70"/>
      <c r="K55" s="70"/>
      <c r="L55" s="70"/>
      <c r="M55" s="70"/>
    </row>
    <row r="56" spans="5:16">
      <c r="H56" s="70"/>
      <c r="I56" s="70"/>
      <c r="J56" s="70"/>
      <c r="K56" s="70"/>
      <c r="L56" s="70"/>
      <c r="M56" s="70"/>
    </row>
    <row r="57" spans="5:16">
      <c r="H57" s="70"/>
      <c r="I57" s="70"/>
      <c r="J57" s="70"/>
      <c r="K57" s="70"/>
      <c r="L57" s="70"/>
      <c r="M57" s="70"/>
    </row>
    <row r="58" spans="5:16">
      <c r="H58" s="70"/>
      <c r="I58" s="70"/>
      <c r="J58" s="70"/>
      <c r="K58" s="70"/>
      <c r="L58" s="70"/>
      <c r="M58" s="70"/>
    </row>
    <row r="59" spans="5:16">
      <c r="H59" s="70"/>
      <c r="I59" s="70"/>
      <c r="J59" s="70"/>
      <c r="K59" s="70"/>
      <c r="L59" s="70"/>
      <c r="M59" s="70"/>
    </row>
    <row r="60" spans="5:16">
      <c r="H60" s="70"/>
      <c r="I60" s="70"/>
      <c r="J60" s="70"/>
      <c r="K60" s="70"/>
      <c r="L60" s="70"/>
      <c r="M60" s="70"/>
    </row>
    <row r="61" spans="5:16">
      <c r="H61" s="70"/>
      <c r="I61" s="70"/>
      <c r="J61" s="70"/>
      <c r="K61" s="70"/>
      <c r="L61" s="70"/>
      <c r="M61" s="70"/>
    </row>
    <row r="62" spans="5:16">
      <c r="H62" s="70"/>
      <c r="I62" s="70"/>
      <c r="J62" s="70"/>
      <c r="K62" s="70"/>
      <c r="L62" s="70"/>
      <c r="M62" s="70"/>
    </row>
    <row r="63" spans="5:16">
      <c r="H63" s="70"/>
      <c r="I63" s="70"/>
      <c r="J63" s="70"/>
      <c r="K63" s="70"/>
      <c r="L63" s="70"/>
      <c r="M63" s="70"/>
    </row>
  </sheetData>
  <mergeCells count="9">
    <mergeCell ref="Q4:S4"/>
    <mergeCell ref="B6:B15"/>
    <mergeCell ref="B16:B23"/>
    <mergeCell ref="B24:B27"/>
    <mergeCell ref="B31:M31"/>
    <mergeCell ref="E4:G4"/>
    <mergeCell ref="H4:J4"/>
    <mergeCell ref="K4:M4"/>
    <mergeCell ref="N4:P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BD94-047A-41D9-8417-CE2704A46DF4}">
  <dimension ref="B2:K74"/>
  <sheetViews>
    <sheetView showGridLines="0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9" sqref="N9"/>
    </sheetView>
  </sheetViews>
  <sheetFormatPr defaultColWidth="8.5703125" defaultRowHeight="15"/>
  <cols>
    <col min="1" max="1" width="2.85546875" style="41" customWidth="1"/>
    <col min="2" max="2" width="34.5703125" style="41" customWidth="1"/>
    <col min="3" max="3" width="9.42578125" style="41" bestFit="1" customWidth="1"/>
    <col min="4" max="4" width="8.7109375" style="41" bestFit="1" customWidth="1"/>
    <col min="5" max="8" width="9.42578125" style="41" bestFit="1" customWidth="1"/>
    <col min="9" max="9" width="11.5703125" style="41" bestFit="1" customWidth="1"/>
    <col min="10" max="10" width="13.85546875" style="42" bestFit="1" customWidth="1"/>
    <col min="11" max="11" width="12" style="41" bestFit="1" customWidth="1"/>
    <col min="12" max="166" width="8.5703125" style="41"/>
    <col min="167" max="167" width="2.85546875" style="41" customWidth="1"/>
    <col min="168" max="168" width="22" style="41" customWidth="1"/>
    <col min="169" max="169" width="9.42578125" style="41" bestFit="1" customWidth="1"/>
    <col min="170" max="170" width="8.7109375" style="41" bestFit="1" customWidth="1"/>
    <col min="171" max="175" width="9.42578125" style="41" bestFit="1" customWidth="1"/>
    <col min="176" max="176" width="14.85546875" style="41" customWidth="1"/>
    <col min="177" max="177" width="14.85546875" style="41" bestFit="1" customWidth="1"/>
    <col min="178" max="178" width="6.5703125" style="41" customWidth="1"/>
    <col min="179" max="179" width="12.140625" style="41" customWidth="1"/>
    <col min="180" max="180" width="12" style="41" bestFit="1" customWidth="1"/>
    <col min="181" max="182" width="17.85546875" style="41" bestFit="1" customWidth="1"/>
    <col min="183" max="183" width="21.28515625" style="41" bestFit="1" customWidth="1"/>
    <col min="184" max="184" width="9.5703125" style="41" bestFit="1" customWidth="1"/>
    <col min="185" max="204" width="6.28515625" style="41" bestFit="1" customWidth="1"/>
    <col min="205" max="205" width="6.28515625" style="41" customWidth="1"/>
    <col min="206" max="206" width="6.28515625" style="41" bestFit="1" customWidth="1"/>
    <col min="207" max="207" width="8.5703125" style="41"/>
    <col min="208" max="208" width="9.5703125" style="41" bestFit="1" customWidth="1"/>
    <col min="209" max="422" width="8.5703125" style="41"/>
    <col min="423" max="423" width="2.85546875" style="41" customWidth="1"/>
    <col min="424" max="424" width="22" style="41" customWidth="1"/>
    <col min="425" max="425" width="9.42578125" style="41" bestFit="1" customWidth="1"/>
    <col min="426" max="426" width="8.7109375" style="41" bestFit="1" customWidth="1"/>
    <col min="427" max="431" width="9.42578125" style="41" bestFit="1" customWidth="1"/>
    <col min="432" max="432" width="14.85546875" style="41" customWidth="1"/>
    <col min="433" max="433" width="14.85546875" style="41" bestFit="1" customWidth="1"/>
    <col min="434" max="434" width="6.5703125" style="41" customWidth="1"/>
    <col min="435" max="435" width="12.140625" style="41" customWidth="1"/>
    <col min="436" max="436" width="12" style="41" bestFit="1" customWidth="1"/>
    <col min="437" max="438" width="17.85546875" style="41" bestFit="1" customWidth="1"/>
    <col min="439" max="439" width="21.28515625" style="41" bestFit="1" customWidth="1"/>
    <col min="440" max="440" width="9.5703125" style="41" bestFit="1" customWidth="1"/>
    <col min="441" max="460" width="6.28515625" style="41" bestFit="1" customWidth="1"/>
    <col min="461" max="461" width="6.28515625" style="41" customWidth="1"/>
    <col min="462" max="462" width="6.28515625" style="41" bestFit="1" customWidth="1"/>
    <col min="463" max="463" width="8.5703125" style="41"/>
    <col min="464" max="464" width="9.5703125" style="41" bestFit="1" customWidth="1"/>
    <col min="465" max="678" width="8.5703125" style="41"/>
    <col min="679" max="679" width="2.85546875" style="41" customWidth="1"/>
    <col min="680" max="680" width="22" style="41" customWidth="1"/>
    <col min="681" max="681" width="9.42578125" style="41" bestFit="1" customWidth="1"/>
    <col min="682" max="682" width="8.7109375" style="41" bestFit="1" customWidth="1"/>
    <col min="683" max="687" width="9.42578125" style="41" bestFit="1" customWidth="1"/>
    <col min="688" max="688" width="14.85546875" style="41" customWidth="1"/>
    <col min="689" max="689" width="14.85546875" style="41" bestFit="1" customWidth="1"/>
    <col min="690" max="690" width="6.5703125" style="41" customWidth="1"/>
    <col min="691" max="691" width="12.140625" style="41" customWidth="1"/>
    <col min="692" max="692" width="12" style="41" bestFit="1" customWidth="1"/>
    <col min="693" max="694" width="17.85546875" style="41" bestFit="1" customWidth="1"/>
    <col min="695" max="695" width="21.28515625" style="41" bestFit="1" customWidth="1"/>
    <col min="696" max="696" width="9.5703125" style="41" bestFit="1" customWidth="1"/>
    <col min="697" max="716" width="6.28515625" style="41" bestFit="1" customWidth="1"/>
    <col min="717" max="717" width="6.28515625" style="41" customWidth="1"/>
    <col min="718" max="718" width="6.28515625" style="41" bestFit="1" customWidth="1"/>
    <col min="719" max="719" width="8.5703125" style="41"/>
    <col min="720" max="720" width="9.5703125" style="41" bestFit="1" customWidth="1"/>
    <col min="721" max="934" width="8.5703125" style="41"/>
    <col min="935" max="935" width="2.85546875" style="41" customWidth="1"/>
    <col min="936" max="936" width="22" style="41" customWidth="1"/>
    <col min="937" max="937" width="9.42578125" style="41" bestFit="1" customWidth="1"/>
    <col min="938" max="938" width="8.7109375" style="41" bestFit="1" customWidth="1"/>
    <col min="939" max="943" width="9.42578125" style="41" bestFit="1" customWidth="1"/>
    <col min="944" max="944" width="14.85546875" style="41" customWidth="1"/>
    <col min="945" max="945" width="14.85546875" style="41" bestFit="1" customWidth="1"/>
    <col min="946" max="946" width="6.5703125" style="41" customWidth="1"/>
    <col min="947" max="947" width="12.140625" style="41" customWidth="1"/>
    <col min="948" max="948" width="12" style="41" bestFit="1" customWidth="1"/>
    <col min="949" max="950" width="17.85546875" style="41" bestFit="1" customWidth="1"/>
    <col min="951" max="951" width="21.28515625" style="41" bestFit="1" customWidth="1"/>
    <col min="952" max="952" width="9.5703125" style="41" bestFit="1" customWidth="1"/>
    <col min="953" max="972" width="6.28515625" style="41" bestFit="1" customWidth="1"/>
    <col min="973" max="973" width="6.28515625" style="41" customWidth="1"/>
    <col min="974" max="974" width="6.28515625" style="41" bestFit="1" customWidth="1"/>
    <col min="975" max="975" width="8.5703125" style="41"/>
    <col min="976" max="976" width="9.5703125" style="41" bestFit="1" customWidth="1"/>
    <col min="977" max="1190" width="8.5703125" style="41"/>
    <col min="1191" max="1191" width="2.85546875" style="41" customWidth="1"/>
    <col min="1192" max="1192" width="22" style="41" customWidth="1"/>
    <col min="1193" max="1193" width="9.42578125" style="41" bestFit="1" customWidth="1"/>
    <col min="1194" max="1194" width="8.7109375" style="41" bestFit="1" customWidth="1"/>
    <col min="1195" max="1199" width="9.42578125" style="41" bestFit="1" customWidth="1"/>
    <col min="1200" max="1200" width="14.85546875" style="41" customWidth="1"/>
    <col min="1201" max="1201" width="14.85546875" style="41" bestFit="1" customWidth="1"/>
    <col min="1202" max="1202" width="6.5703125" style="41" customWidth="1"/>
    <col min="1203" max="1203" width="12.140625" style="41" customWidth="1"/>
    <col min="1204" max="1204" width="12" style="41" bestFit="1" customWidth="1"/>
    <col min="1205" max="1206" width="17.85546875" style="41" bestFit="1" customWidth="1"/>
    <col min="1207" max="1207" width="21.28515625" style="41" bestFit="1" customWidth="1"/>
    <col min="1208" max="1208" width="9.5703125" style="41" bestFit="1" customWidth="1"/>
    <col min="1209" max="1228" width="6.28515625" style="41" bestFit="1" customWidth="1"/>
    <col min="1229" max="1229" width="6.28515625" style="41" customWidth="1"/>
    <col min="1230" max="1230" width="6.28515625" style="41" bestFit="1" customWidth="1"/>
    <col min="1231" max="1231" width="8.5703125" style="41"/>
    <col min="1232" max="1232" width="9.5703125" style="41" bestFit="1" customWidth="1"/>
    <col min="1233" max="1446" width="8.5703125" style="41"/>
    <col min="1447" max="1447" width="2.85546875" style="41" customWidth="1"/>
    <col min="1448" max="1448" width="22" style="41" customWidth="1"/>
    <col min="1449" max="1449" width="9.42578125" style="41" bestFit="1" customWidth="1"/>
    <col min="1450" max="1450" width="8.7109375" style="41" bestFit="1" customWidth="1"/>
    <col min="1451" max="1455" width="9.42578125" style="41" bestFit="1" customWidth="1"/>
    <col min="1456" max="1456" width="14.85546875" style="41" customWidth="1"/>
    <col min="1457" max="1457" width="14.85546875" style="41" bestFit="1" customWidth="1"/>
    <col min="1458" max="1458" width="6.5703125" style="41" customWidth="1"/>
    <col min="1459" max="1459" width="12.140625" style="41" customWidth="1"/>
    <col min="1460" max="1460" width="12" style="41" bestFit="1" customWidth="1"/>
    <col min="1461" max="1462" width="17.85546875" style="41" bestFit="1" customWidth="1"/>
    <col min="1463" max="1463" width="21.28515625" style="41" bestFit="1" customWidth="1"/>
    <col min="1464" max="1464" width="9.5703125" style="41" bestFit="1" customWidth="1"/>
    <col min="1465" max="1484" width="6.28515625" style="41" bestFit="1" customWidth="1"/>
    <col min="1485" max="1485" width="6.28515625" style="41" customWidth="1"/>
    <col min="1486" max="1486" width="6.28515625" style="41" bestFit="1" customWidth="1"/>
    <col min="1487" max="1487" width="8.5703125" style="41"/>
    <col min="1488" max="1488" width="9.5703125" style="41" bestFit="1" customWidth="1"/>
    <col min="1489" max="1702" width="8.5703125" style="41"/>
    <col min="1703" max="1703" width="2.85546875" style="41" customWidth="1"/>
    <col min="1704" max="1704" width="22" style="41" customWidth="1"/>
    <col min="1705" max="1705" width="9.42578125" style="41" bestFit="1" customWidth="1"/>
    <col min="1706" max="1706" width="8.7109375" style="41" bestFit="1" customWidth="1"/>
    <col min="1707" max="1711" width="9.42578125" style="41" bestFit="1" customWidth="1"/>
    <col min="1712" max="1712" width="14.85546875" style="41" customWidth="1"/>
    <col min="1713" max="1713" width="14.85546875" style="41" bestFit="1" customWidth="1"/>
    <col min="1714" max="1714" width="6.5703125" style="41" customWidth="1"/>
    <col min="1715" max="1715" width="12.140625" style="41" customWidth="1"/>
    <col min="1716" max="1716" width="12" style="41" bestFit="1" customWidth="1"/>
    <col min="1717" max="1718" width="17.85546875" style="41" bestFit="1" customWidth="1"/>
    <col min="1719" max="1719" width="21.28515625" style="41" bestFit="1" customWidth="1"/>
    <col min="1720" max="1720" width="9.5703125" style="41" bestFit="1" customWidth="1"/>
    <col min="1721" max="1740" width="6.28515625" style="41" bestFit="1" customWidth="1"/>
    <col min="1741" max="1741" width="6.28515625" style="41" customWidth="1"/>
    <col min="1742" max="1742" width="6.28515625" style="41" bestFit="1" customWidth="1"/>
    <col min="1743" max="1743" width="8.5703125" style="41"/>
    <col min="1744" max="1744" width="9.5703125" style="41" bestFit="1" customWidth="1"/>
    <col min="1745" max="1958" width="8.5703125" style="41"/>
    <col min="1959" max="1959" width="2.85546875" style="41" customWidth="1"/>
    <col min="1960" max="1960" width="22" style="41" customWidth="1"/>
    <col min="1961" max="1961" width="9.42578125" style="41" bestFit="1" customWidth="1"/>
    <col min="1962" max="1962" width="8.7109375" style="41" bestFit="1" customWidth="1"/>
    <col min="1963" max="1967" width="9.42578125" style="41" bestFit="1" customWidth="1"/>
    <col min="1968" max="1968" width="14.85546875" style="41" customWidth="1"/>
    <col min="1969" max="1969" width="14.85546875" style="41" bestFit="1" customWidth="1"/>
    <col min="1970" max="1970" width="6.5703125" style="41" customWidth="1"/>
    <col min="1971" max="1971" width="12.140625" style="41" customWidth="1"/>
    <col min="1972" max="1972" width="12" style="41" bestFit="1" customWidth="1"/>
    <col min="1973" max="1974" width="17.85546875" style="41" bestFit="1" customWidth="1"/>
    <col min="1975" max="1975" width="21.28515625" style="41" bestFit="1" customWidth="1"/>
    <col min="1976" max="1976" width="9.5703125" style="41" bestFit="1" customWidth="1"/>
    <col min="1977" max="1996" width="6.28515625" style="41" bestFit="1" customWidth="1"/>
    <col min="1997" max="1997" width="6.28515625" style="41" customWidth="1"/>
    <col min="1998" max="1998" width="6.28515625" style="41" bestFit="1" customWidth="1"/>
    <col min="1999" max="1999" width="8.5703125" style="41"/>
    <col min="2000" max="2000" width="9.5703125" style="41" bestFit="1" customWidth="1"/>
    <col min="2001" max="2214" width="8.5703125" style="41"/>
    <col min="2215" max="2215" width="2.85546875" style="41" customWidth="1"/>
    <col min="2216" max="2216" width="22" style="41" customWidth="1"/>
    <col min="2217" max="2217" width="9.42578125" style="41" bestFit="1" customWidth="1"/>
    <col min="2218" max="2218" width="8.7109375" style="41" bestFit="1" customWidth="1"/>
    <col min="2219" max="2223" width="9.42578125" style="41" bestFit="1" customWidth="1"/>
    <col min="2224" max="2224" width="14.85546875" style="41" customWidth="1"/>
    <col min="2225" max="2225" width="14.85546875" style="41" bestFit="1" customWidth="1"/>
    <col min="2226" max="2226" width="6.5703125" style="41" customWidth="1"/>
    <col min="2227" max="2227" width="12.140625" style="41" customWidth="1"/>
    <col min="2228" max="2228" width="12" style="41" bestFit="1" customWidth="1"/>
    <col min="2229" max="2230" width="17.85546875" style="41" bestFit="1" customWidth="1"/>
    <col min="2231" max="2231" width="21.28515625" style="41" bestFit="1" customWidth="1"/>
    <col min="2232" max="2232" width="9.5703125" style="41" bestFit="1" customWidth="1"/>
    <col min="2233" max="2252" width="6.28515625" style="41" bestFit="1" customWidth="1"/>
    <col min="2253" max="2253" width="6.28515625" style="41" customWidth="1"/>
    <col min="2254" max="2254" width="6.28515625" style="41" bestFit="1" customWidth="1"/>
    <col min="2255" max="2255" width="8.5703125" style="41"/>
    <col min="2256" max="2256" width="9.5703125" style="41" bestFit="1" customWidth="1"/>
    <col min="2257" max="2470" width="8.5703125" style="41"/>
    <col min="2471" max="2471" width="2.85546875" style="41" customWidth="1"/>
    <col min="2472" max="2472" width="22" style="41" customWidth="1"/>
    <col min="2473" max="2473" width="9.42578125" style="41" bestFit="1" customWidth="1"/>
    <col min="2474" max="2474" width="8.7109375" style="41" bestFit="1" customWidth="1"/>
    <col min="2475" max="2479" width="9.42578125" style="41" bestFit="1" customWidth="1"/>
    <col min="2480" max="2480" width="14.85546875" style="41" customWidth="1"/>
    <col min="2481" max="2481" width="14.85546875" style="41" bestFit="1" customWidth="1"/>
    <col min="2482" max="2482" width="6.5703125" style="41" customWidth="1"/>
    <col min="2483" max="2483" width="12.140625" style="41" customWidth="1"/>
    <col min="2484" max="2484" width="12" style="41" bestFit="1" customWidth="1"/>
    <col min="2485" max="2486" width="17.85546875" style="41" bestFit="1" customWidth="1"/>
    <col min="2487" max="2487" width="21.28515625" style="41" bestFit="1" customWidth="1"/>
    <col min="2488" max="2488" width="9.5703125" style="41" bestFit="1" customWidth="1"/>
    <col min="2489" max="2508" width="6.28515625" style="41" bestFit="1" customWidth="1"/>
    <col min="2509" max="2509" width="6.28515625" style="41" customWidth="1"/>
    <col min="2510" max="2510" width="6.28515625" style="41" bestFit="1" customWidth="1"/>
    <col min="2511" max="2511" width="8.5703125" style="41"/>
    <col min="2512" max="2512" width="9.5703125" style="41" bestFit="1" customWidth="1"/>
    <col min="2513" max="2726" width="8.5703125" style="41"/>
    <col min="2727" max="2727" width="2.85546875" style="41" customWidth="1"/>
    <col min="2728" max="2728" width="22" style="41" customWidth="1"/>
    <col min="2729" max="2729" width="9.42578125" style="41" bestFit="1" customWidth="1"/>
    <col min="2730" max="2730" width="8.7109375" style="41" bestFit="1" customWidth="1"/>
    <col min="2731" max="2735" width="9.42578125" style="41" bestFit="1" customWidth="1"/>
    <col min="2736" max="2736" width="14.85546875" style="41" customWidth="1"/>
    <col min="2737" max="2737" width="14.85546875" style="41" bestFit="1" customWidth="1"/>
    <col min="2738" max="2738" width="6.5703125" style="41" customWidth="1"/>
    <col min="2739" max="2739" width="12.140625" style="41" customWidth="1"/>
    <col min="2740" max="2740" width="12" style="41" bestFit="1" customWidth="1"/>
    <col min="2741" max="2742" width="17.85546875" style="41" bestFit="1" customWidth="1"/>
    <col min="2743" max="2743" width="21.28515625" style="41" bestFit="1" customWidth="1"/>
    <col min="2744" max="2744" width="9.5703125" style="41" bestFit="1" customWidth="1"/>
    <col min="2745" max="2764" width="6.28515625" style="41" bestFit="1" customWidth="1"/>
    <col min="2765" max="2765" width="6.28515625" style="41" customWidth="1"/>
    <col min="2766" max="2766" width="6.28515625" style="41" bestFit="1" customWidth="1"/>
    <col min="2767" max="2767" width="8.5703125" style="41"/>
    <col min="2768" max="2768" width="9.5703125" style="41" bestFit="1" customWidth="1"/>
    <col min="2769" max="2982" width="8.5703125" style="41"/>
    <col min="2983" max="2983" width="2.85546875" style="41" customWidth="1"/>
    <col min="2984" max="2984" width="22" style="41" customWidth="1"/>
    <col min="2985" max="2985" width="9.42578125" style="41" bestFit="1" customWidth="1"/>
    <col min="2986" max="2986" width="8.7109375" style="41" bestFit="1" customWidth="1"/>
    <col min="2987" max="2991" width="9.42578125" style="41" bestFit="1" customWidth="1"/>
    <col min="2992" max="2992" width="14.85546875" style="41" customWidth="1"/>
    <col min="2993" max="2993" width="14.85546875" style="41" bestFit="1" customWidth="1"/>
    <col min="2994" max="2994" width="6.5703125" style="41" customWidth="1"/>
    <col min="2995" max="2995" width="12.140625" style="41" customWidth="1"/>
    <col min="2996" max="2996" width="12" style="41" bestFit="1" customWidth="1"/>
    <col min="2997" max="2998" width="17.85546875" style="41" bestFit="1" customWidth="1"/>
    <col min="2999" max="2999" width="21.28515625" style="41" bestFit="1" customWidth="1"/>
    <col min="3000" max="3000" width="9.5703125" style="41" bestFit="1" customWidth="1"/>
    <col min="3001" max="3020" width="6.28515625" style="41" bestFit="1" customWidth="1"/>
    <col min="3021" max="3021" width="6.28515625" style="41" customWidth="1"/>
    <col min="3022" max="3022" width="6.28515625" style="41" bestFit="1" customWidth="1"/>
    <col min="3023" max="3023" width="8.5703125" style="41"/>
    <col min="3024" max="3024" width="9.5703125" style="41" bestFit="1" customWidth="1"/>
    <col min="3025" max="3238" width="8.5703125" style="41"/>
    <col min="3239" max="3239" width="2.85546875" style="41" customWidth="1"/>
    <col min="3240" max="3240" width="22" style="41" customWidth="1"/>
    <col min="3241" max="3241" width="9.42578125" style="41" bestFit="1" customWidth="1"/>
    <col min="3242" max="3242" width="8.7109375" style="41" bestFit="1" customWidth="1"/>
    <col min="3243" max="3247" width="9.42578125" style="41" bestFit="1" customWidth="1"/>
    <col min="3248" max="3248" width="14.85546875" style="41" customWidth="1"/>
    <col min="3249" max="3249" width="14.85546875" style="41" bestFit="1" customWidth="1"/>
    <col min="3250" max="3250" width="6.5703125" style="41" customWidth="1"/>
    <col min="3251" max="3251" width="12.140625" style="41" customWidth="1"/>
    <col min="3252" max="3252" width="12" style="41" bestFit="1" customWidth="1"/>
    <col min="3253" max="3254" width="17.85546875" style="41" bestFit="1" customWidth="1"/>
    <col min="3255" max="3255" width="21.28515625" style="41" bestFit="1" customWidth="1"/>
    <col min="3256" max="3256" width="9.5703125" style="41" bestFit="1" customWidth="1"/>
    <col min="3257" max="3276" width="6.28515625" style="41" bestFit="1" customWidth="1"/>
    <col min="3277" max="3277" width="6.28515625" style="41" customWidth="1"/>
    <col min="3278" max="3278" width="6.28515625" style="41" bestFit="1" customWidth="1"/>
    <col min="3279" max="3279" width="8.5703125" style="41"/>
    <col min="3280" max="3280" width="9.5703125" style="41" bestFit="1" customWidth="1"/>
    <col min="3281" max="3494" width="8.5703125" style="41"/>
    <col min="3495" max="3495" width="2.85546875" style="41" customWidth="1"/>
    <col min="3496" max="3496" width="22" style="41" customWidth="1"/>
    <col min="3497" max="3497" width="9.42578125" style="41" bestFit="1" customWidth="1"/>
    <col min="3498" max="3498" width="8.7109375" style="41" bestFit="1" customWidth="1"/>
    <col min="3499" max="3503" width="9.42578125" style="41" bestFit="1" customWidth="1"/>
    <col min="3504" max="3504" width="14.85546875" style="41" customWidth="1"/>
    <col min="3505" max="3505" width="14.85546875" style="41" bestFit="1" customWidth="1"/>
    <col min="3506" max="3506" width="6.5703125" style="41" customWidth="1"/>
    <col min="3507" max="3507" width="12.140625" style="41" customWidth="1"/>
    <col min="3508" max="3508" width="12" style="41" bestFit="1" customWidth="1"/>
    <col min="3509" max="3510" width="17.85546875" style="41" bestFit="1" customWidth="1"/>
    <col min="3511" max="3511" width="21.28515625" style="41" bestFit="1" customWidth="1"/>
    <col min="3512" max="3512" width="9.5703125" style="41" bestFit="1" customWidth="1"/>
    <col min="3513" max="3532" width="6.28515625" style="41" bestFit="1" customWidth="1"/>
    <col min="3533" max="3533" width="6.28515625" style="41" customWidth="1"/>
    <col min="3534" max="3534" width="6.28515625" style="41" bestFit="1" customWidth="1"/>
    <col min="3535" max="3535" width="8.5703125" style="41"/>
    <col min="3536" max="3536" width="9.5703125" style="41" bestFit="1" customWidth="1"/>
    <col min="3537" max="3750" width="8.5703125" style="41"/>
    <col min="3751" max="3751" width="2.85546875" style="41" customWidth="1"/>
    <col min="3752" max="3752" width="22" style="41" customWidth="1"/>
    <col min="3753" max="3753" width="9.42578125" style="41" bestFit="1" customWidth="1"/>
    <col min="3754" max="3754" width="8.7109375" style="41" bestFit="1" customWidth="1"/>
    <col min="3755" max="3759" width="9.42578125" style="41" bestFit="1" customWidth="1"/>
    <col min="3760" max="3760" width="14.85546875" style="41" customWidth="1"/>
    <col min="3761" max="3761" width="14.85546875" style="41" bestFit="1" customWidth="1"/>
    <col min="3762" max="3762" width="6.5703125" style="41" customWidth="1"/>
    <col min="3763" max="3763" width="12.140625" style="41" customWidth="1"/>
    <col min="3764" max="3764" width="12" style="41" bestFit="1" customWidth="1"/>
    <col min="3765" max="3766" width="17.85546875" style="41" bestFit="1" customWidth="1"/>
    <col min="3767" max="3767" width="21.28515625" style="41" bestFit="1" customWidth="1"/>
    <col min="3768" max="3768" width="9.5703125" style="41" bestFit="1" customWidth="1"/>
    <col min="3769" max="3788" width="6.28515625" style="41" bestFit="1" customWidth="1"/>
    <col min="3789" max="3789" width="6.28515625" style="41" customWidth="1"/>
    <col min="3790" max="3790" width="6.28515625" style="41" bestFit="1" customWidth="1"/>
    <col min="3791" max="3791" width="8.5703125" style="41"/>
    <col min="3792" max="3792" width="9.5703125" style="41" bestFit="1" customWidth="1"/>
    <col min="3793" max="4006" width="8.5703125" style="41"/>
    <col min="4007" max="4007" width="2.85546875" style="41" customWidth="1"/>
    <col min="4008" max="4008" width="22" style="41" customWidth="1"/>
    <col min="4009" max="4009" width="9.42578125" style="41" bestFit="1" customWidth="1"/>
    <col min="4010" max="4010" width="8.7109375" style="41" bestFit="1" customWidth="1"/>
    <col min="4011" max="4015" width="9.42578125" style="41" bestFit="1" customWidth="1"/>
    <col min="4016" max="4016" width="14.85546875" style="41" customWidth="1"/>
    <col min="4017" max="4017" width="14.85546875" style="41" bestFit="1" customWidth="1"/>
    <col min="4018" max="4018" width="6.5703125" style="41" customWidth="1"/>
    <col min="4019" max="4019" width="12.140625" style="41" customWidth="1"/>
    <col min="4020" max="4020" width="12" style="41" bestFit="1" customWidth="1"/>
    <col min="4021" max="4022" width="17.85546875" style="41" bestFit="1" customWidth="1"/>
    <col min="4023" max="4023" width="21.28515625" style="41" bestFit="1" customWidth="1"/>
    <col min="4024" max="4024" width="9.5703125" style="41" bestFit="1" customWidth="1"/>
    <col min="4025" max="4044" width="6.28515625" style="41" bestFit="1" customWidth="1"/>
    <col min="4045" max="4045" width="6.28515625" style="41" customWidth="1"/>
    <col min="4046" max="4046" width="6.28515625" style="41" bestFit="1" customWidth="1"/>
    <col min="4047" max="4047" width="8.5703125" style="41"/>
    <col min="4048" max="4048" width="9.5703125" style="41" bestFit="1" customWidth="1"/>
    <col min="4049" max="4262" width="8.5703125" style="41"/>
    <col min="4263" max="4263" width="2.85546875" style="41" customWidth="1"/>
    <col min="4264" max="4264" width="22" style="41" customWidth="1"/>
    <col min="4265" max="4265" width="9.42578125" style="41" bestFit="1" customWidth="1"/>
    <col min="4266" max="4266" width="8.7109375" style="41" bestFit="1" customWidth="1"/>
    <col min="4267" max="4271" width="9.42578125" style="41" bestFit="1" customWidth="1"/>
    <col min="4272" max="4272" width="14.85546875" style="41" customWidth="1"/>
    <col min="4273" max="4273" width="14.85546875" style="41" bestFit="1" customWidth="1"/>
    <col min="4274" max="4274" width="6.5703125" style="41" customWidth="1"/>
    <col min="4275" max="4275" width="12.140625" style="41" customWidth="1"/>
    <col min="4276" max="4276" width="12" style="41" bestFit="1" customWidth="1"/>
    <col min="4277" max="4278" width="17.85546875" style="41" bestFit="1" customWidth="1"/>
    <col min="4279" max="4279" width="21.28515625" style="41" bestFit="1" customWidth="1"/>
    <col min="4280" max="4280" width="9.5703125" style="41" bestFit="1" customWidth="1"/>
    <col min="4281" max="4300" width="6.28515625" style="41" bestFit="1" customWidth="1"/>
    <col min="4301" max="4301" width="6.28515625" style="41" customWidth="1"/>
    <col min="4302" max="4302" width="6.28515625" style="41" bestFit="1" customWidth="1"/>
    <col min="4303" max="4303" width="8.5703125" style="41"/>
    <col min="4304" max="4304" width="9.5703125" style="41" bestFit="1" customWidth="1"/>
    <col min="4305" max="4518" width="8.5703125" style="41"/>
    <col min="4519" max="4519" width="2.85546875" style="41" customWidth="1"/>
    <col min="4520" max="4520" width="22" style="41" customWidth="1"/>
    <col min="4521" max="4521" width="9.42578125" style="41" bestFit="1" customWidth="1"/>
    <col min="4522" max="4522" width="8.7109375" style="41" bestFit="1" customWidth="1"/>
    <col min="4523" max="4527" width="9.42578125" style="41" bestFit="1" customWidth="1"/>
    <col min="4528" max="4528" width="14.85546875" style="41" customWidth="1"/>
    <col min="4529" max="4529" width="14.85546875" style="41" bestFit="1" customWidth="1"/>
    <col min="4530" max="4530" width="6.5703125" style="41" customWidth="1"/>
    <col min="4531" max="4531" width="12.140625" style="41" customWidth="1"/>
    <col min="4532" max="4532" width="12" style="41" bestFit="1" customWidth="1"/>
    <col min="4533" max="4534" width="17.85546875" style="41" bestFit="1" customWidth="1"/>
    <col min="4535" max="4535" width="21.28515625" style="41" bestFit="1" customWidth="1"/>
    <col min="4536" max="4536" width="9.5703125" style="41" bestFit="1" customWidth="1"/>
    <col min="4537" max="4556" width="6.28515625" style="41" bestFit="1" customWidth="1"/>
    <col min="4557" max="4557" width="6.28515625" style="41" customWidth="1"/>
    <col min="4558" max="4558" width="6.28515625" style="41" bestFit="1" customWidth="1"/>
    <col min="4559" max="4559" width="8.5703125" style="41"/>
    <col min="4560" max="4560" width="9.5703125" style="41" bestFit="1" customWidth="1"/>
    <col min="4561" max="4774" width="8.5703125" style="41"/>
    <col min="4775" max="4775" width="2.85546875" style="41" customWidth="1"/>
    <col min="4776" max="4776" width="22" style="41" customWidth="1"/>
    <col min="4777" max="4777" width="9.42578125" style="41" bestFit="1" customWidth="1"/>
    <col min="4778" max="4778" width="8.7109375" style="41" bestFit="1" customWidth="1"/>
    <col min="4779" max="4783" width="9.42578125" style="41" bestFit="1" customWidth="1"/>
    <col min="4784" max="4784" width="14.85546875" style="41" customWidth="1"/>
    <col min="4785" max="4785" width="14.85546875" style="41" bestFit="1" customWidth="1"/>
    <col min="4786" max="4786" width="6.5703125" style="41" customWidth="1"/>
    <col min="4787" max="4787" width="12.140625" style="41" customWidth="1"/>
    <col min="4788" max="4788" width="12" style="41" bestFit="1" customWidth="1"/>
    <col min="4789" max="4790" width="17.85546875" style="41" bestFit="1" customWidth="1"/>
    <col min="4791" max="4791" width="21.28515625" style="41" bestFit="1" customWidth="1"/>
    <col min="4792" max="4792" width="9.5703125" style="41" bestFit="1" customWidth="1"/>
    <col min="4793" max="4812" width="6.28515625" style="41" bestFit="1" customWidth="1"/>
    <col min="4813" max="4813" width="6.28515625" style="41" customWidth="1"/>
    <col min="4814" max="4814" width="6.28515625" style="41" bestFit="1" customWidth="1"/>
    <col min="4815" max="4815" width="8.5703125" style="41"/>
    <col min="4816" max="4816" width="9.5703125" style="41" bestFit="1" customWidth="1"/>
    <col min="4817" max="5030" width="8.5703125" style="41"/>
    <col min="5031" max="5031" width="2.85546875" style="41" customWidth="1"/>
    <col min="5032" max="5032" width="22" style="41" customWidth="1"/>
    <col min="5033" max="5033" width="9.42578125" style="41" bestFit="1" customWidth="1"/>
    <col min="5034" max="5034" width="8.7109375" style="41" bestFit="1" customWidth="1"/>
    <col min="5035" max="5039" width="9.42578125" style="41" bestFit="1" customWidth="1"/>
    <col min="5040" max="5040" width="14.85546875" style="41" customWidth="1"/>
    <col min="5041" max="5041" width="14.85546875" style="41" bestFit="1" customWidth="1"/>
    <col min="5042" max="5042" width="6.5703125" style="41" customWidth="1"/>
    <col min="5043" max="5043" width="12.140625" style="41" customWidth="1"/>
    <col min="5044" max="5044" width="12" style="41" bestFit="1" customWidth="1"/>
    <col min="5045" max="5046" width="17.85546875" style="41" bestFit="1" customWidth="1"/>
    <col min="5047" max="5047" width="21.28515625" style="41" bestFit="1" customWidth="1"/>
    <col min="5048" max="5048" width="9.5703125" style="41" bestFit="1" customWidth="1"/>
    <col min="5049" max="5068" width="6.28515625" style="41" bestFit="1" customWidth="1"/>
    <col min="5069" max="5069" width="6.28515625" style="41" customWidth="1"/>
    <col min="5070" max="5070" width="6.28515625" style="41" bestFit="1" customWidth="1"/>
    <col min="5071" max="5071" width="8.5703125" style="41"/>
    <col min="5072" max="5072" width="9.5703125" style="41" bestFit="1" customWidth="1"/>
    <col min="5073" max="5286" width="8.5703125" style="41"/>
    <col min="5287" max="5287" width="2.85546875" style="41" customWidth="1"/>
    <col min="5288" max="5288" width="22" style="41" customWidth="1"/>
    <col min="5289" max="5289" width="9.42578125" style="41" bestFit="1" customWidth="1"/>
    <col min="5290" max="5290" width="8.7109375" style="41" bestFit="1" customWidth="1"/>
    <col min="5291" max="5295" width="9.42578125" style="41" bestFit="1" customWidth="1"/>
    <col min="5296" max="5296" width="14.85546875" style="41" customWidth="1"/>
    <col min="5297" max="5297" width="14.85546875" style="41" bestFit="1" customWidth="1"/>
    <col min="5298" max="5298" width="6.5703125" style="41" customWidth="1"/>
    <col min="5299" max="5299" width="12.140625" style="41" customWidth="1"/>
    <col min="5300" max="5300" width="12" style="41" bestFit="1" customWidth="1"/>
    <col min="5301" max="5302" width="17.85546875" style="41" bestFit="1" customWidth="1"/>
    <col min="5303" max="5303" width="21.28515625" style="41" bestFit="1" customWidth="1"/>
    <col min="5304" max="5304" width="9.5703125" style="41" bestFit="1" customWidth="1"/>
    <col min="5305" max="5324" width="6.28515625" style="41" bestFit="1" customWidth="1"/>
    <col min="5325" max="5325" width="6.28515625" style="41" customWidth="1"/>
    <col min="5326" max="5326" width="6.28515625" style="41" bestFit="1" customWidth="1"/>
    <col min="5327" max="5327" width="8.5703125" style="41"/>
    <col min="5328" max="5328" width="9.5703125" style="41" bestFit="1" customWidth="1"/>
    <col min="5329" max="5542" width="8.5703125" style="41"/>
    <col min="5543" max="5543" width="2.85546875" style="41" customWidth="1"/>
    <col min="5544" max="5544" width="22" style="41" customWidth="1"/>
    <col min="5545" max="5545" width="9.42578125" style="41" bestFit="1" customWidth="1"/>
    <col min="5546" max="5546" width="8.7109375" style="41" bestFit="1" customWidth="1"/>
    <col min="5547" max="5551" width="9.42578125" style="41" bestFit="1" customWidth="1"/>
    <col min="5552" max="5552" width="14.85546875" style="41" customWidth="1"/>
    <col min="5553" max="5553" width="14.85546875" style="41" bestFit="1" customWidth="1"/>
    <col min="5554" max="5554" width="6.5703125" style="41" customWidth="1"/>
    <col min="5555" max="5555" width="12.140625" style="41" customWidth="1"/>
    <col min="5556" max="5556" width="12" style="41" bestFit="1" customWidth="1"/>
    <col min="5557" max="5558" width="17.85546875" style="41" bestFit="1" customWidth="1"/>
    <col min="5559" max="5559" width="21.28515625" style="41" bestFit="1" customWidth="1"/>
    <col min="5560" max="5560" width="9.5703125" style="41" bestFit="1" customWidth="1"/>
    <col min="5561" max="5580" width="6.28515625" style="41" bestFit="1" customWidth="1"/>
    <col min="5581" max="5581" width="6.28515625" style="41" customWidth="1"/>
    <col min="5582" max="5582" width="6.28515625" style="41" bestFit="1" customWidth="1"/>
    <col min="5583" max="5583" width="8.5703125" style="41"/>
    <col min="5584" max="5584" width="9.5703125" style="41" bestFit="1" customWidth="1"/>
    <col min="5585" max="5798" width="8.5703125" style="41"/>
    <col min="5799" max="5799" width="2.85546875" style="41" customWidth="1"/>
    <col min="5800" max="5800" width="22" style="41" customWidth="1"/>
    <col min="5801" max="5801" width="9.42578125" style="41" bestFit="1" customWidth="1"/>
    <col min="5802" max="5802" width="8.7109375" style="41" bestFit="1" customWidth="1"/>
    <col min="5803" max="5807" width="9.42578125" style="41" bestFit="1" customWidth="1"/>
    <col min="5808" max="5808" width="14.85546875" style="41" customWidth="1"/>
    <col min="5809" max="5809" width="14.85546875" style="41" bestFit="1" customWidth="1"/>
    <col min="5810" max="5810" width="6.5703125" style="41" customWidth="1"/>
    <col min="5811" max="5811" width="12.140625" style="41" customWidth="1"/>
    <col min="5812" max="5812" width="12" style="41" bestFit="1" customWidth="1"/>
    <col min="5813" max="5814" width="17.85546875" style="41" bestFit="1" customWidth="1"/>
    <col min="5815" max="5815" width="21.28515625" style="41" bestFit="1" customWidth="1"/>
    <col min="5816" max="5816" width="9.5703125" style="41" bestFit="1" customWidth="1"/>
    <col min="5817" max="5836" width="6.28515625" style="41" bestFit="1" customWidth="1"/>
    <col min="5837" max="5837" width="6.28515625" style="41" customWidth="1"/>
    <col min="5838" max="5838" width="6.28515625" style="41" bestFit="1" customWidth="1"/>
    <col min="5839" max="5839" width="8.5703125" style="41"/>
    <col min="5840" max="5840" width="9.5703125" style="41" bestFit="1" customWidth="1"/>
    <col min="5841" max="6054" width="8.5703125" style="41"/>
    <col min="6055" max="6055" width="2.85546875" style="41" customWidth="1"/>
    <col min="6056" max="6056" width="22" style="41" customWidth="1"/>
    <col min="6057" max="6057" width="9.42578125" style="41" bestFit="1" customWidth="1"/>
    <col min="6058" max="6058" width="8.7109375" style="41" bestFit="1" customWidth="1"/>
    <col min="6059" max="6063" width="9.42578125" style="41" bestFit="1" customWidth="1"/>
    <col min="6064" max="6064" width="14.85546875" style="41" customWidth="1"/>
    <col min="6065" max="6065" width="14.85546875" style="41" bestFit="1" customWidth="1"/>
    <col min="6066" max="6066" width="6.5703125" style="41" customWidth="1"/>
    <col min="6067" max="6067" width="12.140625" style="41" customWidth="1"/>
    <col min="6068" max="6068" width="12" style="41" bestFit="1" customWidth="1"/>
    <col min="6069" max="6070" width="17.85546875" style="41" bestFit="1" customWidth="1"/>
    <col min="6071" max="6071" width="21.28515625" style="41" bestFit="1" customWidth="1"/>
    <col min="6072" max="6072" width="9.5703125" style="41" bestFit="1" customWidth="1"/>
    <col min="6073" max="6092" width="6.28515625" style="41" bestFit="1" customWidth="1"/>
    <col min="6093" max="6093" width="6.28515625" style="41" customWidth="1"/>
    <col min="6094" max="6094" width="6.28515625" style="41" bestFit="1" customWidth="1"/>
    <col min="6095" max="6095" width="8.5703125" style="41"/>
    <col min="6096" max="6096" width="9.5703125" style="41" bestFit="1" customWidth="1"/>
    <col min="6097" max="6310" width="8.5703125" style="41"/>
    <col min="6311" max="6311" width="2.85546875" style="41" customWidth="1"/>
    <col min="6312" max="6312" width="22" style="41" customWidth="1"/>
    <col min="6313" max="6313" width="9.42578125" style="41" bestFit="1" customWidth="1"/>
    <col min="6314" max="6314" width="8.7109375" style="41" bestFit="1" customWidth="1"/>
    <col min="6315" max="6319" width="9.42578125" style="41" bestFit="1" customWidth="1"/>
    <col min="6320" max="6320" width="14.85546875" style="41" customWidth="1"/>
    <col min="6321" max="6321" width="14.85546875" style="41" bestFit="1" customWidth="1"/>
    <col min="6322" max="6322" width="6.5703125" style="41" customWidth="1"/>
    <col min="6323" max="6323" width="12.140625" style="41" customWidth="1"/>
    <col min="6324" max="6324" width="12" style="41" bestFit="1" customWidth="1"/>
    <col min="6325" max="6326" width="17.85546875" style="41" bestFit="1" customWidth="1"/>
    <col min="6327" max="6327" width="21.28515625" style="41" bestFit="1" customWidth="1"/>
    <col min="6328" max="6328" width="9.5703125" style="41" bestFit="1" customWidth="1"/>
    <col min="6329" max="6348" width="6.28515625" style="41" bestFit="1" customWidth="1"/>
    <col min="6349" max="6349" width="6.28515625" style="41" customWidth="1"/>
    <col min="6350" max="6350" width="6.28515625" style="41" bestFit="1" customWidth="1"/>
    <col min="6351" max="6351" width="8.5703125" style="41"/>
    <col min="6352" max="6352" width="9.5703125" style="41" bestFit="1" customWidth="1"/>
    <col min="6353" max="6566" width="8.5703125" style="41"/>
    <col min="6567" max="6567" width="2.85546875" style="41" customWidth="1"/>
    <col min="6568" max="6568" width="22" style="41" customWidth="1"/>
    <col min="6569" max="6569" width="9.42578125" style="41" bestFit="1" customWidth="1"/>
    <col min="6570" max="6570" width="8.7109375" style="41" bestFit="1" customWidth="1"/>
    <col min="6571" max="6575" width="9.42578125" style="41" bestFit="1" customWidth="1"/>
    <col min="6576" max="6576" width="14.85546875" style="41" customWidth="1"/>
    <col min="6577" max="6577" width="14.85546875" style="41" bestFit="1" customWidth="1"/>
    <col min="6578" max="6578" width="6.5703125" style="41" customWidth="1"/>
    <col min="6579" max="6579" width="12.140625" style="41" customWidth="1"/>
    <col min="6580" max="6580" width="12" style="41" bestFit="1" customWidth="1"/>
    <col min="6581" max="6582" width="17.85546875" style="41" bestFit="1" customWidth="1"/>
    <col min="6583" max="6583" width="21.28515625" style="41" bestFit="1" customWidth="1"/>
    <col min="6584" max="6584" width="9.5703125" style="41" bestFit="1" customWidth="1"/>
    <col min="6585" max="6604" width="6.28515625" style="41" bestFit="1" customWidth="1"/>
    <col min="6605" max="6605" width="6.28515625" style="41" customWidth="1"/>
    <col min="6606" max="6606" width="6.28515625" style="41" bestFit="1" customWidth="1"/>
    <col min="6607" max="6607" width="8.5703125" style="41"/>
    <col min="6608" max="6608" width="9.5703125" style="41" bestFit="1" customWidth="1"/>
    <col min="6609" max="6822" width="8.5703125" style="41"/>
    <col min="6823" max="6823" width="2.85546875" style="41" customWidth="1"/>
    <col min="6824" max="6824" width="22" style="41" customWidth="1"/>
    <col min="6825" max="6825" width="9.42578125" style="41" bestFit="1" customWidth="1"/>
    <col min="6826" max="6826" width="8.7109375" style="41" bestFit="1" customWidth="1"/>
    <col min="6827" max="6831" width="9.42578125" style="41" bestFit="1" customWidth="1"/>
    <col min="6832" max="6832" width="14.85546875" style="41" customWidth="1"/>
    <col min="6833" max="6833" width="14.85546875" style="41" bestFit="1" customWidth="1"/>
    <col min="6834" max="6834" width="6.5703125" style="41" customWidth="1"/>
    <col min="6835" max="6835" width="12.140625" style="41" customWidth="1"/>
    <col min="6836" max="6836" width="12" style="41" bestFit="1" customWidth="1"/>
    <col min="6837" max="6838" width="17.85546875" style="41" bestFit="1" customWidth="1"/>
    <col min="6839" max="6839" width="21.28515625" style="41" bestFit="1" customWidth="1"/>
    <col min="6840" max="6840" width="9.5703125" style="41" bestFit="1" customWidth="1"/>
    <col min="6841" max="6860" width="6.28515625" style="41" bestFit="1" customWidth="1"/>
    <col min="6861" max="6861" width="6.28515625" style="41" customWidth="1"/>
    <col min="6862" max="6862" width="6.28515625" style="41" bestFit="1" customWidth="1"/>
    <col min="6863" max="6863" width="8.5703125" style="41"/>
    <col min="6864" max="6864" width="9.5703125" style="41" bestFit="1" customWidth="1"/>
    <col min="6865" max="7078" width="8.5703125" style="41"/>
    <col min="7079" max="7079" width="2.85546875" style="41" customWidth="1"/>
    <col min="7080" max="7080" width="22" style="41" customWidth="1"/>
    <col min="7081" max="7081" width="9.42578125" style="41" bestFit="1" customWidth="1"/>
    <col min="7082" max="7082" width="8.7109375" style="41" bestFit="1" customWidth="1"/>
    <col min="7083" max="7087" width="9.42578125" style="41" bestFit="1" customWidth="1"/>
    <col min="7088" max="7088" width="14.85546875" style="41" customWidth="1"/>
    <col min="7089" max="7089" width="14.85546875" style="41" bestFit="1" customWidth="1"/>
    <col min="7090" max="7090" width="6.5703125" style="41" customWidth="1"/>
    <col min="7091" max="7091" width="12.140625" style="41" customWidth="1"/>
    <col min="7092" max="7092" width="12" style="41" bestFit="1" customWidth="1"/>
    <col min="7093" max="7094" width="17.85546875" style="41" bestFit="1" customWidth="1"/>
    <col min="7095" max="7095" width="21.28515625" style="41" bestFit="1" customWidth="1"/>
    <col min="7096" max="7096" width="9.5703125" style="41" bestFit="1" customWidth="1"/>
    <col min="7097" max="7116" width="6.28515625" style="41" bestFit="1" customWidth="1"/>
    <col min="7117" max="7117" width="6.28515625" style="41" customWidth="1"/>
    <col min="7118" max="7118" width="6.28515625" style="41" bestFit="1" customWidth="1"/>
    <col min="7119" max="7119" width="8.5703125" style="41"/>
    <col min="7120" max="7120" width="9.5703125" style="41" bestFit="1" customWidth="1"/>
    <col min="7121" max="7334" width="8.5703125" style="41"/>
    <col min="7335" max="7335" width="2.85546875" style="41" customWidth="1"/>
    <col min="7336" max="7336" width="22" style="41" customWidth="1"/>
    <col min="7337" max="7337" width="9.42578125" style="41" bestFit="1" customWidth="1"/>
    <col min="7338" max="7338" width="8.7109375" style="41" bestFit="1" customWidth="1"/>
    <col min="7339" max="7343" width="9.42578125" style="41" bestFit="1" customWidth="1"/>
    <col min="7344" max="7344" width="14.85546875" style="41" customWidth="1"/>
    <col min="7345" max="7345" width="14.85546875" style="41" bestFit="1" customWidth="1"/>
    <col min="7346" max="7346" width="6.5703125" style="41" customWidth="1"/>
    <col min="7347" max="7347" width="12.140625" style="41" customWidth="1"/>
    <col min="7348" max="7348" width="12" style="41" bestFit="1" customWidth="1"/>
    <col min="7349" max="7350" width="17.85546875" style="41" bestFit="1" customWidth="1"/>
    <col min="7351" max="7351" width="21.28515625" style="41" bestFit="1" customWidth="1"/>
    <col min="7352" max="7352" width="9.5703125" style="41" bestFit="1" customWidth="1"/>
    <col min="7353" max="7372" width="6.28515625" style="41" bestFit="1" customWidth="1"/>
    <col min="7373" max="7373" width="6.28515625" style="41" customWidth="1"/>
    <col min="7374" max="7374" width="6.28515625" style="41" bestFit="1" customWidth="1"/>
    <col min="7375" max="7375" width="8.5703125" style="41"/>
    <col min="7376" max="7376" width="9.5703125" style="41" bestFit="1" customWidth="1"/>
    <col min="7377" max="7590" width="8.5703125" style="41"/>
    <col min="7591" max="7591" width="2.85546875" style="41" customWidth="1"/>
    <col min="7592" max="7592" width="22" style="41" customWidth="1"/>
    <col min="7593" max="7593" width="9.42578125" style="41" bestFit="1" customWidth="1"/>
    <col min="7594" max="7594" width="8.7109375" style="41" bestFit="1" customWidth="1"/>
    <col min="7595" max="7599" width="9.42578125" style="41" bestFit="1" customWidth="1"/>
    <col min="7600" max="7600" width="14.85546875" style="41" customWidth="1"/>
    <col min="7601" max="7601" width="14.85546875" style="41" bestFit="1" customWidth="1"/>
    <col min="7602" max="7602" width="6.5703125" style="41" customWidth="1"/>
    <col min="7603" max="7603" width="12.140625" style="41" customWidth="1"/>
    <col min="7604" max="7604" width="12" style="41" bestFit="1" customWidth="1"/>
    <col min="7605" max="7606" width="17.85546875" style="41" bestFit="1" customWidth="1"/>
    <col min="7607" max="7607" width="21.28515625" style="41" bestFit="1" customWidth="1"/>
    <col min="7608" max="7608" width="9.5703125" style="41" bestFit="1" customWidth="1"/>
    <col min="7609" max="7628" width="6.28515625" style="41" bestFit="1" customWidth="1"/>
    <col min="7629" max="7629" width="6.28515625" style="41" customWidth="1"/>
    <col min="7630" max="7630" width="6.28515625" style="41" bestFit="1" customWidth="1"/>
    <col min="7631" max="7631" width="8.5703125" style="41"/>
    <col min="7632" max="7632" width="9.5703125" style="41" bestFit="1" customWidth="1"/>
    <col min="7633" max="7846" width="8.5703125" style="41"/>
    <col min="7847" max="7847" width="2.85546875" style="41" customWidth="1"/>
    <col min="7848" max="7848" width="22" style="41" customWidth="1"/>
    <col min="7849" max="7849" width="9.42578125" style="41" bestFit="1" customWidth="1"/>
    <col min="7850" max="7850" width="8.7109375" style="41" bestFit="1" customWidth="1"/>
    <col min="7851" max="7855" width="9.42578125" style="41" bestFit="1" customWidth="1"/>
    <col min="7856" max="7856" width="14.85546875" style="41" customWidth="1"/>
    <col min="7857" max="7857" width="14.85546875" style="41" bestFit="1" customWidth="1"/>
    <col min="7858" max="7858" width="6.5703125" style="41" customWidth="1"/>
    <col min="7859" max="7859" width="12.140625" style="41" customWidth="1"/>
    <col min="7860" max="7860" width="12" style="41" bestFit="1" customWidth="1"/>
    <col min="7861" max="7862" width="17.85546875" style="41" bestFit="1" customWidth="1"/>
    <col min="7863" max="7863" width="21.28515625" style="41" bestFit="1" customWidth="1"/>
    <col min="7864" max="7864" width="9.5703125" style="41" bestFit="1" customWidth="1"/>
    <col min="7865" max="7884" width="6.28515625" style="41" bestFit="1" customWidth="1"/>
    <col min="7885" max="7885" width="6.28515625" style="41" customWidth="1"/>
    <col min="7886" max="7886" width="6.28515625" style="41" bestFit="1" customWidth="1"/>
    <col min="7887" max="7887" width="8.5703125" style="41"/>
    <col min="7888" max="7888" width="9.5703125" style="41" bestFit="1" customWidth="1"/>
    <col min="7889" max="8102" width="8.5703125" style="41"/>
    <col min="8103" max="8103" width="2.85546875" style="41" customWidth="1"/>
    <col min="8104" max="8104" width="22" style="41" customWidth="1"/>
    <col min="8105" max="8105" width="9.42578125" style="41" bestFit="1" customWidth="1"/>
    <col min="8106" max="8106" width="8.7109375" style="41" bestFit="1" customWidth="1"/>
    <col min="8107" max="8111" width="9.42578125" style="41" bestFit="1" customWidth="1"/>
    <col min="8112" max="8112" width="14.85546875" style="41" customWidth="1"/>
    <col min="8113" max="8113" width="14.85546875" style="41" bestFit="1" customWidth="1"/>
    <col min="8114" max="8114" width="6.5703125" style="41" customWidth="1"/>
    <col min="8115" max="8115" width="12.140625" style="41" customWidth="1"/>
    <col min="8116" max="8116" width="12" style="41" bestFit="1" customWidth="1"/>
    <col min="8117" max="8118" width="17.85546875" style="41" bestFit="1" customWidth="1"/>
    <col min="8119" max="8119" width="21.28515625" style="41" bestFit="1" customWidth="1"/>
    <col min="8120" max="8120" width="9.5703125" style="41" bestFit="1" customWidth="1"/>
    <col min="8121" max="8140" width="6.28515625" style="41" bestFit="1" customWidth="1"/>
    <col min="8141" max="8141" width="6.28515625" style="41" customWidth="1"/>
    <col min="8142" max="8142" width="6.28515625" style="41" bestFit="1" customWidth="1"/>
    <col min="8143" max="8143" width="8.5703125" style="41"/>
    <col min="8144" max="8144" width="9.5703125" style="41" bestFit="1" customWidth="1"/>
    <col min="8145" max="8358" width="8.5703125" style="41"/>
    <col min="8359" max="8359" width="2.85546875" style="41" customWidth="1"/>
    <col min="8360" max="8360" width="22" style="41" customWidth="1"/>
    <col min="8361" max="8361" width="9.42578125" style="41" bestFit="1" customWidth="1"/>
    <col min="8362" max="8362" width="8.7109375" style="41" bestFit="1" customWidth="1"/>
    <col min="8363" max="8367" width="9.42578125" style="41" bestFit="1" customWidth="1"/>
    <col min="8368" max="8368" width="14.85546875" style="41" customWidth="1"/>
    <col min="8369" max="8369" width="14.85546875" style="41" bestFit="1" customWidth="1"/>
    <col min="8370" max="8370" width="6.5703125" style="41" customWidth="1"/>
    <col min="8371" max="8371" width="12.140625" style="41" customWidth="1"/>
    <col min="8372" max="8372" width="12" style="41" bestFit="1" customWidth="1"/>
    <col min="8373" max="8374" width="17.85546875" style="41" bestFit="1" customWidth="1"/>
    <col min="8375" max="8375" width="21.28515625" style="41" bestFit="1" customWidth="1"/>
    <col min="8376" max="8376" width="9.5703125" style="41" bestFit="1" customWidth="1"/>
    <col min="8377" max="8396" width="6.28515625" style="41" bestFit="1" customWidth="1"/>
    <col min="8397" max="8397" width="6.28515625" style="41" customWidth="1"/>
    <col min="8398" max="8398" width="6.28515625" style="41" bestFit="1" customWidth="1"/>
    <col min="8399" max="8399" width="8.5703125" style="41"/>
    <col min="8400" max="8400" width="9.5703125" style="41" bestFit="1" customWidth="1"/>
    <col min="8401" max="8614" width="8.5703125" style="41"/>
    <col min="8615" max="8615" width="2.85546875" style="41" customWidth="1"/>
    <col min="8616" max="8616" width="22" style="41" customWidth="1"/>
    <col min="8617" max="8617" width="9.42578125" style="41" bestFit="1" customWidth="1"/>
    <col min="8618" max="8618" width="8.7109375" style="41" bestFit="1" customWidth="1"/>
    <col min="8619" max="8623" width="9.42578125" style="41" bestFit="1" customWidth="1"/>
    <col min="8624" max="8624" width="14.85546875" style="41" customWidth="1"/>
    <col min="8625" max="8625" width="14.85546875" style="41" bestFit="1" customWidth="1"/>
    <col min="8626" max="8626" width="6.5703125" style="41" customWidth="1"/>
    <col min="8627" max="8627" width="12.140625" style="41" customWidth="1"/>
    <col min="8628" max="8628" width="12" style="41" bestFit="1" customWidth="1"/>
    <col min="8629" max="8630" width="17.85546875" style="41" bestFit="1" customWidth="1"/>
    <col min="8631" max="8631" width="21.28515625" style="41" bestFit="1" customWidth="1"/>
    <col min="8632" max="8632" width="9.5703125" style="41" bestFit="1" customWidth="1"/>
    <col min="8633" max="8652" width="6.28515625" style="41" bestFit="1" customWidth="1"/>
    <col min="8653" max="8653" width="6.28515625" style="41" customWidth="1"/>
    <col min="8654" max="8654" width="6.28515625" style="41" bestFit="1" customWidth="1"/>
    <col min="8655" max="8655" width="8.5703125" style="41"/>
    <col min="8656" max="8656" width="9.5703125" style="41" bestFit="1" customWidth="1"/>
    <col min="8657" max="8870" width="8.5703125" style="41"/>
    <col min="8871" max="8871" width="2.85546875" style="41" customWidth="1"/>
    <col min="8872" max="8872" width="22" style="41" customWidth="1"/>
    <col min="8873" max="8873" width="9.42578125" style="41" bestFit="1" customWidth="1"/>
    <col min="8874" max="8874" width="8.7109375" style="41" bestFit="1" customWidth="1"/>
    <col min="8875" max="8879" width="9.42578125" style="41" bestFit="1" customWidth="1"/>
    <col min="8880" max="8880" width="14.85546875" style="41" customWidth="1"/>
    <col min="8881" max="8881" width="14.85546875" style="41" bestFit="1" customWidth="1"/>
    <col min="8882" max="8882" width="6.5703125" style="41" customWidth="1"/>
    <col min="8883" max="8883" width="12.140625" style="41" customWidth="1"/>
    <col min="8884" max="8884" width="12" style="41" bestFit="1" customWidth="1"/>
    <col min="8885" max="8886" width="17.85546875" style="41" bestFit="1" customWidth="1"/>
    <col min="8887" max="8887" width="21.28515625" style="41" bestFit="1" customWidth="1"/>
    <col min="8888" max="8888" width="9.5703125" style="41" bestFit="1" customWidth="1"/>
    <col min="8889" max="8908" width="6.28515625" style="41" bestFit="1" customWidth="1"/>
    <col min="8909" max="8909" width="6.28515625" style="41" customWidth="1"/>
    <col min="8910" max="8910" width="6.28515625" style="41" bestFit="1" customWidth="1"/>
    <col min="8911" max="8911" width="8.5703125" style="41"/>
    <col min="8912" max="8912" width="9.5703125" style="41" bestFit="1" customWidth="1"/>
    <col min="8913" max="9126" width="8.5703125" style="41"/>
    <col min="9127" max="9127" width="2.85546875" style="41" customWidth="1"/>
    <col min="9128" max="9128" width="22" style="41" customWidth="1"/>
    <col min="9129" max="9129" width="9.42578125" style="41" bestFit="1" customWidth="1"/>
    <col min="9130" max="9130" width="8.7109375" style="41" bestFit="1" customWidth="1"/>
    <col min="9131" max="9135" width="9.42578125" style="41" bestFit="1" customWidth="1"/>
    <col min="9136" max="9136" width="14.85546875" style="41" customWidth="1"/>
    <col min="9137" max="9137" width="14.85546875" style="41" bestFit="1" customWidth="1"/>
    <col min="9138" max="9138" width="6.5703125" style="41" customWidth="1"/>
    <col min="9139" max="9139" width="12.140625" style="41" customWidth="1"/>
    <col min="9140" max="9140" width="12" style="41" bestFit="1" customWidth="1"/>
    <col min="9141" max="9142" width="17.85546875" style="41" bestFit="1" customWidth="1"/>
    <col min="9143" max="9143" width="21.28515625" style="41" bestFit="1" customWidth="1"/>
    <col min="9144" max="9144" width="9.5703125" style="41" bestFit="1" customWidth="1"/>
    <col min="9145" max="9164" width="6.28515625" style="41" bestFit="1" customWidth="1"/>
    <col min="9165" max="9165" width="6.28515625" style="41" customWidth="1"/>
    <col min="9166" max="9166" width="6.28515625" style="41" bestFit="1" customWidth="1"/>
    <col min="9167" max="9167" width="8.5703125" style="41"/>
    <col min="9168" max="9168" width="9.5703125" style="41" bestFit="1" customWidth="1"/>
    <col min="9169" max="9382" width="8.5703125" style="41"/>
    <col min="9383" max="9383" width="2.85546875" style="41" customWidth="1"/>
    <col min="9384" max="9384" width="22" style="41" customWidth="1"/>
    <col min="9385" max="9385" width="9.42578125" style="41" bestFit="1" customWidth="1"/>
    <col min="9386" max="9386" width="8.7109375" style="41" bestFit="1" customWidth="1"/>
    <col min="9387" max="9391" width="9.42578125" style="41" bestFit="1" customWidth="1"/>
    <col min="9392" max="9392" width="14.85546875" style="41" customWidth="1"/>
    <col min="9393" max="9393" width="14.85546875" style="41" bestFit="1" customWidth="1"/>
    <col min="9394" max="9394" width="6.5703125" style="41" customWidth="1"/>
    <col min="9395" max="9395" width="12.140625" style="41" customWidth="1"/>
    <col min="9396" max="9396" width="12" style="41" bestFit="1" customWidth="1"/>
    <col min="9397" max="9398" width="17.85546875" style="41" bestFit="1" customWidth="1"/>
    <col min="9399" max="9399" width="21.28515625" style="41" bestFit="1" customWidth="1"/>
    <col min="9400" max="9400" width="9.5703125" style="41" bestFit="1" customWidth="1"/>
    <col min="9401" max="9420" width="6.28515625" style="41" bestFit="1" customWidth="1"/>
    <col min="9421" max="9421" width="6.28515625" style="41" customWidth="1"/>
    <col min="9422" max="9422" width="6.28515625" style="41" bestFit="1" customWidth="1"/>
    <col min="9423" max="9423" width="8.5703125" style="41"/>
    <col min="9424" max="9424" width="9.5703125" style="41" bestFit="1" customWidth="1"/>
    <col min="9425" max="9638" width="8.5703125" style="41"/>
    <col min="9639" max="9639" width="2.85546875" style="41" customWidth="1"/>
    <col min="9640" max="9640" width="22" style="41" customWidth="1"/>
    <col min="9641" max="9641" width="9.42578125" style="41" bestFit="1" customWidth="1"/>
    <col min="9642" max="9642" width="8.7109375" style="41" bestFit="1" customWidth="1"/>
    <col min="9643" max="9647" width="9.42578125" style="41" bestFit="1" customWidth="1"/>
    <col min="9648" max="9648" width="14.85546875" style="41" customWidth="1"/>
    <col min="9649" max="9649" width="14.85546875" style="41" bestFit="1" customWidth="1"/>
    <col min="9650" max="9650" width="6.5703125" style="41" customWidth="1"/>
    <col min="9651" max="9651" width="12.140625" style="41" customWidth="1"/>
    <col min="9652" max="9652" width="12" style="41" bestFit="1" customWidth="1"/>
    <col min="9653" max="9654" width="17.85546875" style="41" bestFit="1" customWidth="1"/>
    <col min="9655" max="9655" width="21.28515625" style="41" bestFit="1" customWidth="1"/>
    <col min="9656" max="9656" width="9.5703125" style="41" bestFit="1" customWidth="1"/>
    <col min="9657" max="9676" width="6.28515625" style="41" bestFit="1" customWidth="1"/>
    <col min="9677" max="9677" width="6.28515625" style="41" customWidth="1"/>
    <col min="9678" max="9678" width="6.28515625" style="41" bestFit="1" customWidth="1"/>
    <col min="9679" max="9679" width="8.5703125" style="41"/>
    <col min="9680" max="9680" width="9.5703125" style="41" bestFit="1" customWidth="1"/>
    <col min="9681" max="9894" width="8.5703125" style="41"/>
    <col min="9895" max="9895" width="2.85546875" style="41" customWidth="1"/>
    <col min="9896" max="9896" width="22" style="41" customWidth="1"/>
    <col min="9897" max="9897" width="9.42578125" style="41" bestFit="1" customWidth="1"/>
    <col min="9898" max="9898" width="8.7109375" style="41" bestFit="1" customWidth="1"/>
    <col min="9899" max="9903" width="9.42578125" style="41" bestFit="1" customWidth="1"/>
    <col min="9904" max="9904" width="14.85546875" style="41" customWidth="1"/>
    <col min="9905" max="9905" width="14.85546875" style="41" bestFit="1" customWidth="1"/>
    <col min="9906" max="9906" width="6.5703125" style="41" customWidth="1"/>
    <col min="9907" max="9907" width="12.140625" style="41" customWidth="1"/>
    <col min="9908" max="9908" width="12" style="41" bestFit="1" customWidth="1"/>
    <col min="9909" max="9910" width="17.85546875" style="41" bestFit="1" customWidth="1"/>
    <col min="9911" max="9911" width="21.28515625" style="41" bestFit="1" customWidth="1"/>
    <col min="9912" max="9912" width="9.5703125" style="41" bestFit="1" customWidth="1"/>
    <col min="9913" max="9932" width="6.28515625" style="41" bestFit="1" customWidth="1"/>
    <col min="9933" max="9933" width="6.28515625" style="41" customWidth="1"/>
    <col min="9934" max="9934" width="6.28515625" style="41" bestFit="1" customWidth="1"/>
    <col min="9935" max="9935" width="8.5703125" style="41"/>
    <col min="9936" max="9936" width="9.5703125" style="41" bestFit="1" customWidth="1"/>
    <col min="9937" max="10150" width="8.5703125" style="41"/>
    <col min="10151" max="10151" width="2.85546875" style="41" customWidth="1"/>
    <col min="10152" max="10152" width="22" style="41" customWidth="1"/>
    <col min="10153" max="10153" width="9.42578125" style="41" bestFit="1" customWidth="1"/>
    <col min="10154" max="10154" width="8.7109375" style="41" bestFit="1" customWidth="1"/>
    <col min="10155" max="10159" width="9.42578125" style="41" bestFit="1" customWidth="1"/>
    <col min="10160" max="10160" width="14.85546875" style="41" customWidth="1"/>
    <col min="10161" max="10161" width="14.85546875" style="41" bestFit="1" customWidth="1"/>
    <col min="10162" max="10162" width="6.5703125" style="41" customWidth="1"/>
    <col min="10163" max="10163" width="12.140625" style="41" customWidth="1"/>
    <col min="10164" max="10164" width="12" style="41" bestFit="1" customWidth="1"/>
    <col min="10165" max="10166" width="17.85546875" style="41" bestFit="1" customWidth="1"/>
    <col min="10167" max="10167" width="21.28515625" style="41" bestFit="1" customWidth="1"/>
    <col min="10168" max="10168" width="9.5703125" style="41" bestFit="1" customWidth="1"/>
    <col min="10169" max="10188" width="6.28515625" style="41" bestFit="1" customWidth="1"/>
    <col min="10189" max="10189" width="6.28515625" style="41" customWidth="1"/>
    <col min="10190" max="10190" width="6.28515625" style="41" bestFit="1" customWidth="1"/>
    <col min="10191" max="10191" width="8.5703125" style="41"/>
    <col min="10192" max="10192" width="9.5703125" style="41" bestFit="1" customWidth="1"/>
    <col min="10193" max="10406" width="8.5703125" style="41"/>
    <col min="10407" max="10407" width="2.85546875" style="41" customWidth="1"/>
    <col min="10408" max="10408" width="22" style="41" customWidth="1"/>
    <col min="10409" max="10409" width="9.42578125" style="41" bestFit="1" customWidth="1"/>
    <col min="10410" max="10410" width="8.7109375" style="41" bestFit="1" customWidth="1"/>
    <col min="10411" max="10415" width="9.42578125" style="41" bestFit="1" customWidth="1"/>
    <col min="10416" max="10416" width="14.85546875" style="41" customWidth="1"/>
    <col min="10417" max="10417" width="14.85546875" style="41" bestFit="1" customWidth="1"/>
    <col min="10418" max="10418" width="6.5703125" style="41" customWidth="1"/>
    <col min="10419" max="10419" width="12.140625" style="41" customWidth="1"/>
    <col min="10420" max="10420" width="12" style="41" bestFit="1" customWidth="1"/>
    <col min="10421" max="10422" width="17.85546875" style="41" bestFit="1" customWidth="1"/>
    <col min="10423" max="10423" width="21.28515625" style="41" bestFit="1" customWidth="1"/>
    <col min="10424" max="10424" width="9.5703125" style="41" bestFit="1" customWidth="1"/>
    <col min="10425" max="10444" width="6.28515625" style="41" bestFit="1" customWidth="1"/>
    <col min="10445" max="10445" width="6.28515625" style="41" customWidth="1"/>
    <col min="10446" max="10446" width="6.28515625" style="41" bestFit="1" customWidth="1"/>
    <col min="10447" max="10447" width="8.5703125" style="41"/>
    <col min="10448" max="10448" width="9.5703125" style="41" bestFit="1" customWidth="1"/>
    <col min="10449" max="10662" width="8.5703125" style="41"/>
    <col min="10663" max="10663" width="2.85546875" style="41" customWidth="1"/>
    <col min="10664" max="10664" width="22" style="41" customWidth="1"/>
    <col min="10665" max="10665" width="9.42578125" style="41" bestFit="1" customWidth="1"/>
    <col min="10666" max="10666" width="8.7109375" style="41" bestFit="1" customWidth="1"/>
    <col min="10667" max="10671" width="9.42578125" style="41" bestFit="1" customWidth="1"/>
    <col min="10672" max="10672" width="14.85546875" style="41" customWidth="1"/>
    <col min="10673" max="10673" width="14.85546875" style="41" bestFit="1" customWidth="1"/>
    <col min="10674" max="10674" width="6.5703125" style="41" customWidth="1"/>
    <col min="10675" max="10675" width="12.140625" style="41" customWidth="1"/>
    <col min="10676" max="10676" width="12" style="41" bestFit="1" customWidth="1"/>
    <col min="10677" max="10678" width="17.85546875" style="41" bestFit="1" customWidth="1"/>
    <col min="10679" max="10679" width="21.28515625" style="41" bestFit="1" customWidth="1"/>
    <col min="10680" max="10680" width="9.5703125" style="41" bestFit="1" customWidth="1"/>
    <col min="10681" max="10700" width="6.28515625" style="41" bestFit="1" customWidth="1"/>
    <col min="10701" max="10701" width="6.28515625" style="41" customWidth="1"/>
    <col min="10702" max="10702" width="6.28515625" style="41" bestFit="1" customWidth="1"/>
    <col min="10703" max="10703" width="8.5703125" style="41"/>
    <col min="10704" max="10704" width="9.5703125" style="41" bestFit="1" customWidth="1"/>
    <col min="10705" max="10918" width="8.5703125" style="41"/>
    <col min="10919" max="10919" width="2.85546875" style="41" customWidth="1"/>
    <col min="10920" max="10920" width="22" style="41" customWidth="1"/>
    <col min="10921" max="10921" width="9.42578125" style="41" bestFit="1" customWidth="1"/>
    <col min="10922" max="10922" width="8.7109375" style="41" bestFit="1" customWidth="1"/>
    <col min="10923" max="10927" width="9.42578125" style="41" bestFit="1" customWidth="1"/>
    <col min="10928" max="10928" width="14.85546875" style="41" customWidth="1"/>
    <col min="10929" max="10929" width="14.85546875" style="41" bestFit="1" customWidth="1"/>
    <col min="10930" max="10930" width="6.5703125" style="41" customWidth="1"/>
    <col min="10931" max="10931" width="12.140625" style="41" customWidth="1"/>
    <col min="10932" max="10932" width="12" style="41" bestFit="1" customWidth="1"/>
    <col min="10933" max="10934" width="17.85546875" style="41" bestFit="1" customWidth="1"/>
    <col min="10935" max="10935" width="21.28515625" style="41" bestFit="1" customWidth="1"/>
    <col min="10936" max="10936" width="9.5703125" style="41" bestFit="1" customWidth="1"/>
    <col min="10937" max="10956" width="6.28515625" style="41" bestFit="1" customWidth="1"/>
    <col min="10957" max="10957" width="6.28515625" style="41" customWidth="1"/>
    <col min="10958" max="10958" width="6.28515625" style="41" bestFit="1" customWidth="1"/>
    <col min="10959" max="10959" width="8.5703125" style="41"/>
    <col min="10960" max="10960" width="9.5703125" style="41" bestFit="1" customWidth="1"/>
    <col min="10961" max="11174" width="8.5703125" style="41"/>
    <col min="11175" max="11175" width="2.85546875" style="41" customWidth="1"/>
    <col min="11176" max="11176" width="22" style="41" customWidth="1"/>
    <col min="11177" max="11177" width="9.42578125" style="41" bestFit="1" customWidth="1"/>
    <col min="11178" max="11178" width="8.7109375" style="41" bestFit="1" customWidth="1"/>
    <col min="11179" max="11183" width="9.42578125" style="41" bestFit="1" customWidth="1"/>
    <col min="11184" max="11184" width="14.85546875" style="41" customWidth="1"/>
    <col min="11185" max="11185" width="14.85546875" style="41" bestFit="1" customWidth="1"/>
    <col min="11186" max="11186" width="6.5703125" style="41" customWidth="1"/>
    <col min="11187" max="11187" width="12.140625" style="41" customWidth="1"/>
    <col min="11188" max="11188" width="12" style="41" bestFit="1" customWidth="1"/>
    <col min="11189" max="11190" width="17.85546875" style="41" bestFit="1" customWidth="1"/>
    <col min="11191" max="11191" width="21.28515625" style="41" bestFit="1" customWidth="1"/>
    <col min="11192" max="11192" width="9.5703125" style="41" bestFit="1" customWidth="1"/>
    <col min="11193" max="11212" width="6.28515625" style="41" bestFit="1" customWidth="1"/>
    <col min="11213" max="11213" width="6.28515625" style="41" customWidth="1"/>
    <col min="11214" max="11214" width="6.28515625" style="41" bestFit="1" customWidth="1"/>
    <col min="11215" max="11215" width="8.5703125" style="41"/>
    <col min="11216" max="11216" width="9.5703125" style="41" bestFit="1" customWidth="1"/>
    <col min="11217" max="11430" width="8.5703125" style="41"/>
    <col min="11431" max="11431" width="2.85546875" style="41" customWidth="1"/>
    <col min="11432" max="11432" width="22" style="41" customWidth="1"/>
    <col min="11433" max="11433" width="9.42578125" style="41" bestFit="1" customWidth="1"/>
    <col min="11434" max="11434" width="8.7109375" style="41" bestFit="1" customWidth="1"/>
    <col min="11435" max="11439" width="9.42578125" style="41" bestFit="1" customWidth="1"/>
    <col min="11440" max="11440" width="14.85546875" style="41" customWidth="1"/>
    <col min="11441" max="11441" width="14.85546875" style="41" bestFit="1" customWidth="1"/>
    <col min="11442" max="11442" width="6.5703125" style="41" customWidth="1"/>
    <col min="11443" max="11443" width="12.140625" style="41" customWidth="1"/>
    <col min="11444" max="11444" width="12" style="41" bestFit="1" customWidth="1"/>
    <col min="11445" max="11446" width="17.85546875" style="41" bestFit="1" customWidth="1"/>
    <col min="11447" max="11447" width="21.28515625" style="41" bestFit="1" customWidth="1"/>
    <col min="11448" max="11448" width="9.5703125" style="41" bestFit="1" customWidth="1"/>
    <col min="11449" max="11468" width="6.28515625" style="41" bestFit="1" customWidth="1"/>
    <col min="11469" max="11469" width="6.28515625" style="41" customWidth="1"/>
    <col min="11470" max="11470" width="6.28515625" style="41" bestFit="1" customWidth="1"/>
    <col min="11471" max="11471" width="8.5703125" style="41"/>
    <col min="11472" max="11472" width="9.5703125" style="41" bestFit="1" customWidth="1"/>
    <col min="11473" max="11686" width="8.5703125" style="41"/>
    <col min="11687" max="11687" width="2.85546875" style="41" customWidth="1"/>
    <col min="11688" max="11688" width="22" style="41" customWidth="1"/>
    <col min="11689" max="11689" width="9.42578125" style="41" bestFit="1" customWidth="1"/>
    <col min="11690" max="11690" width="8.7109375" style="41" bestFit="1" customWidth="1"/>
    <col min="11691" max="11695" width="9.42578125" style="41" bestFit="1" customWidth="1"/>
    <col min="11696" max="11696" width="14.85546875" style="41" customWidth="1"/>
    <col min="11697" max="11697" width="14.85546875" style="41" bestFit="1" customWidth="1"/>
    <col min="11698" max="11698" width="6.5703125" style="41" customWidth="1"/>
    <col min="11699" max="11699" width="12.140625" style="41" customWidth="1"/>
    <col min="11700" max="11700" width="12" style="41" bestFit="1" customWidth="1"/>
    <col min="11701" max="11702" width="17.85546875" style="41" bestFit="1" customWidth="1"/>
    <col min="11703" max="11703" width="21.28515625" style="41" bestFit="1" customWidth="1"/>
    <col min="11704" max="11704" width="9.5703125" style="41" bestFit="1" customWidth="1"/>
    <col min="11705" max="11724" width="6.28515625" style="41" bestFit="1" customWidth="1"/>
    <col min="11725" max="11725" width="6.28515625" style="41" customWidth="1"/>
    <col min="11726" max="11726" width="6.28515625" style="41" bestFit="1" customWidth="1"/>
    <col min="11727" max="11727" width="8.5703125" style="41"/>
    <col min="11728" max="11728" width="9.5703125" style="41" bestFit="1" customWidth="1"/>
    <col min="11729" max="11942" width="8.5703125" style="41"/>
    <col min="11943" max="11943" width="2.85546875" style="41" customWidth="1"/>
    <col min="11944" max="11944" width="22" style="41" customWidth="1"/>
    <col min="11945" max="11945" width="9.42578125" style="41" bestFit="1" customWidth="1"/>
    <col min="11946" max="11946" width="8.7109375" style="41" bestFit="1" customWidth="1"/>
    <col min="11947" max="11951" width="9.42578125" style="41" bestFit="1" customWidth="1"/>
    <col min="11952" max="11952" width="14.85546875" style="41" customWidth="1"/>
    <col min="11953" max="11953" width="14.85546875" style="41" bestFit="1" customWidth="1"/>
    <col min="11954" max="11954" width="6.5703125" style="41" customWidth="1"/>
    <col min="11955" max="11955" width="12.140625" style="41" customWidth="1"/>
    <col min="11956" max="11956" width="12" style="41" bestFit="1" customWidth="1"/>
    <col min="11957" max="11958" width="17.85546875" style="41" bestFit="1" customWidth="1"/>
    <col min="11959" max="11959" width="21.28515625" style="41" bestFit="1" customWidth="1"/>
    <col min="11960" max="11960" width="9.5703125" style="41" bestFit="1" customWidth="1"/>
    <col min="11961" max="11980" width="6.28515625" style="41" bestFit="1" customWidth="1"/>
    <col min="11981" max="11981" width="6.28515625" style="41" customWidth="1"/>
    <col min="11982" max="11982" width="6.28515625" style="41" bestFit="1" customWidth="1"/>
    <col min="11983" max="11983" width="8.5703125" style="41"/>
    <col min="11984" max="11984" width="9.5703125" style="41" bestFit="1" customWidth="1"/>
    <col min="11985" max="12198" width="8.5703125" style="41"/>
    <col min="12199" max="12199" width="2.85546875" style="41" customWidth="1"/>
    <col min="12200" max="12200" width="22" style="41" customWidth="1"/>
    <col min="12201" max="12201" width="9.42578125" style="41" bestFit="1" customWidth="1"/>
    <col min="12202" max="12202" width="8.7109375" style="41" bestFit="1" customWidth="1"/>
    <col min="12203" max="12207" width="9.42578125" style="41" bestFit="1" customWidth="1"/>
    <col min="12208" max="12208" width="14.85546875" style="41" customWidth="1"/>
    <col min="12209" max="12209" width="14.85546875" style="41" bestFit="1" customWidth="1"/>
    <col min="12210" max="12210" width="6.5703125" style="41" customWidth="1"/>
    <col min="12211" max="12211" width="12.140625" style="41" customWidth="1"/>
    <col min="12212" max="12212" width="12" style="41" bestFit="1" customWidth="1"/>
    <col min="12213" max="12214" width="17.85546875" style="41" bestFit="1" customWidth="1"/>
    <col min="12215" max="12215" width="21.28515625" style="41" bestFit="1" customWidth="1"/>
    <col min="12216" max="12216" width="9.5703125" style="41" bestFit="1" customWidth="1"/>
    <col min="12217" max="12236" width="6.28515625" style="41" bestFit="1" customWidth="1"/>
    <col min="12237" max="12237" width="6.28515625" style="41" customWidth="1"/>
    <col min="12238" max="12238" width="6.28515625" style="41" bestFit="1" customWidth="1"/>
    <col min="12239" max="12239" width="8.5703125" style="41"/>
    <col min="12240" max="12240" width="9.5703125" style="41" bestFit="1" customWidth="1"/>
    <col min="12241" max="12454" width="8.5703125" style="41"/>
    <col min="12455" max="12455" width="2.85546875" style="41" customWidth="1"/>
    <col min="12456" max="12456" width="22" style="41" customWidth="1"/>
    <col min="12457" max="12457" width="9.42578125" style="41" bestFit="1" customWidth="1"/>
    <col min="12458" max="12458" width="8.7109375" style="41" bestFit="1" customWidth="1"/>
    <col min="12459" max="12463" width="9.42578125" style="41" bestFit="1" customWidth="1"/>
    <col min="12464" max="12464" width="14.85546875" style="41" customWidth="1"/>
    <col min="12465" max="12465" width="14.85546875" style="41" bestFit="1" customWidth="1"/>
    <col min="12466" max="12466" width="6.5703125" style="41" customWidth="1"/>
    <col min="12467" max="12467" width="12.140625" style="41" customWidth="1"/>
    <col min="12468" max="12468" width="12" style="41" bestFit="1" customWidth="1"/>
    <col min="12469" max="12470" width="17.85546875" style="41" bestFit="1" customWidth="1"/>
    <col min="12471" max="12471" width="21.28515625" style="41" bestFit="1" customWidth="1"/>
    <col min="12472" max="12472" width="9.5703125" style="41" bestFit="1" customWidth="1"/>
    <col min="12473" max="12492" width="6.28515625" style="41" bestFit="1" customWidth="1"/>
    <col min="12493" max="12493" width="6.28515625" style="41" customWidth="1"/>
    <col min="12494" max="12494" width="6.28515625" style="41" bestFit="1" customWidth="1"/>
    <col min="12495" max="12495" width="8.5703125" style="41"/>
    <col min="12496" max="12496" width="9.5703125" style="41" bestFit="1" customWidth="1"/>
    <col min="12497" max="12710" width="8.5703125" style="41"/>
    <col min="12711" max="12711" width="2.85546875" style="41" customWidth="1"/>
    <col min="12712" max="12712" width="22" style="41" customWidth="1"/>
    <col min="12713" max="12713" width="9.42578125" style="41" bestFit="1" customWidth="1"/>
    <col min="12714" max="12714" width="8.7109375" style="41" bestFit="1" customWidth="1"/>
    <col min="12715" max="12719" width="9.42578125" style="41" bestFit="1" customWidth="1"/>
    <col min="12720" max="12720" width="14.85546875" style="41" customWidth="1"/>
    <col min="12721" max="12721" width="14.85546875" style="41" bestFit="1" customWidth="1"/>
    <col min="12722" max="12722" width="6.5703125" style="41" customWidth="1"/>
    <col min="12723" max="12723" width="12.140625" style="41" customWidth="1"/>
    <col min="12724" max="12724" width="12" style="41" bestFit="1" customWidth="1"/>
    <col min="12725" max="12726" width="17.85546875" style="41" bestFit="1" customWidth="1"/>
    <col min="12727" max="12727" width="21.28515625" style="41" bestFit="1" customWidth="1"/>
    <col min="12728" max="12728" width="9.5703125" style="41" bestFit="1" customWidth="1"/>
    <col min="12729" max="12748" width="6.28515625" style="41" bestFit="1" customWidth="1"/>
    <col min="12749" max="12749" width="6.28515625" style="41" customWidth="1"/>
    <col min="12750" max="12750" width="6.28515625" style="41" bestFit="1" customWidth="1"/>
    <col min="12751" max="12751" width="8.5703125" style="41"/>
    <col min="12752" max="12752" width="9.5703125" style="41" bestFit="1" customWidth="1"/>
    <col min="12753" max="12966" width="8.5703125" style="41"/>
    <col min="12967" max="12967" width="2.85546875" style="41" customWidth="1"/>
    <col min="12968" max="12968" width="22" style="41" customWidth="1"/>
    <col min="12969" max="12969" width="9.42578125" style="41" bestFit="1" customWidth="1"/>
    <col min="12970" max="12970" width="8.7109375" style="41" bestFit="1" customWidth="1"/>
    <col min="12971" max="12975" width="9.42578125" style="41" bestFit="1" customWidth="1"/>
    <col min="12976" max="12976" width="14.85546875" style="41" customWidth="1"/>
    <col min="12977" max="12977" width="14.85546875" style="41" bestFit="1" customWidth="1"/>
    <col min="12978" max="12978" width="6.5703125" style="41" customWidth="1"/>
    <col min="12979" max="12979" width="12.140625" style="41" customWidth="1"/>
    <col min="12980" max="12980" width="12" style="41" bestFit="1" customWidth="1"/>
    <col min="12981" max="12982" width="17.85546875" style="41" bestFit="1" customWidth="1"/>
    <col min="12983" max="12983" width="21.28515625" style="41" bestFit="1" customWidth="1"/>
    <col min="12984" max="12984" width="9.5703125" style="41" bestFit="1" customWidth="1"/>
    <col min="12985" max="13004" width="6.28515625" style="41" bestFit="1" customWidth="1"/>
    <col min="13005" max="13005" width="6.28515625" style="41" customWidth="1"/>
    <col min="13006" max="13006" width="6.28515625" style="41" bestFit="1" customWidth="1"/>
    <col min="13007" max="13007" width="8.5703125" style="41"/>
    <col min="13008" max="13008" width="9.5703125" style="41" bestFit="1" customWidth="1"/>
    <col min="13009" max="13222" width="8.5703125" style="41"/>
    <col min="13223" max="13223" width="2.85546875" style="41" customWidth="1"/>
    <col min="13224" max="13224" width="22" style="41" customWidth="1"/>
    <col min="13225" max="13225" width="9.42578125" style="41" bestFit="1" customWidth="1"/>
    <col min="13226" max="13226" width="8.7109375" style="41" bestFit="1" customWidth="1"/>
    <col min="13227" max="13231" width="9.42578125" style="41" bestFit="1" customWidth="1"/>
    <col min="13232" max="13232" width="14.85546875" style="41" customWidth="1"/>
    <col min="13233" max="13233" width="14.85546875" style="41" bestFit="1" customWidth="1"/>
    <col min="13234" max="13234" width="6.5703125" style="41" customWidth="1"/>
    <col min="13235" max="13235" width="12.140625" style="41" customWidth="1"/>
    <col min="13236" max="13236" width="12" style="41" bestFit="1" customWidth="1"/>
    <col min="13237" max="13238" width="17.85546875" style="41" bestFit="1" customWidth="1"/>
    <col min="13239" max="13239" width="21.28515625" style="41" bestFit="1" customWidth="1"/>
    <col min="13240" max="13240" width="9.5703125" style="41" bestFit="1" customWidth="1"/>
    <col min="13241" max="13260" width="6.28515625" style="41" bestFit="1" customWidth="1"/>
    <col min="13261" max="13261" width="6.28515625" style="41" customWidth="1"/>
    <col min="13262" max="13262" width="6.28515625" style="41" bestFit="1" customWidth="1"/>
    <col min="13263" max="13263" width="8.5703125" style="41"/>
    <col min="13264" max="13264" width="9.5703125" style="41" bestFit="1" customWidth="1"/>
    <col min="13265" max="13478" width="8.5703125" style="41"/>
    <col min="13479" max="13479" width="2.85546875" style="41" customWidth="1"/>
    <col min="13480" max="13480" width="22" style="41" customWidth="1"/>
    <col min="13481" max="13481" width="9.42578125" style="41" bestFit="1" customWidth="1"/>
    <col min="13482" max="13482" width="8.7109375" style="41" bestFit="1" customWidth="1"/>
    <col min="13483" max="13487" width="9.42578125" style="41" bestFit="1" customWidth="1"/>
    <col min="13488" max="13488" width="14.85546875" style="41" customWidth="1"/>
    <col min="13489" max="13489" width="14.85546875" style="41" bestFit="1" customWidth="1"/>
    <col min="13490" max="13490" width="6.5703125" style="41" customWidth="1"/>
    <col min="13491" max="13491" width="12.140625" style="41" customWidth="1"/>
    <col min="13492" max="13492" width="12" style="41" bestFit="1" customWidth="1"/>
    <col min="13493" max="13494" width="17.85546875" style="41" bestFit="1" customWidth="1"/>
    <col min="13495" max="13495" width="21.28515625" style="41" bestFit="1" customWidth="1"/>
    <col min="13496" max="13496" width="9.5703125" style="41" bestFit="1" customWidth="1"/>
    <col min="13497" max="13516" width="6.28515625" style="41" bestFit="1" customWidth="1"/>
    <col min="13517" max="13517" width="6.28515625" style="41" customWidth="1"/>
    <col min="13518" max="13518" width="6.28515625" style="41" bestFit="1" customWidth="1"/>
    <col min="13519" max="13519" width="8.5703125" style="41"/>
    <col min="13520" max="13520" width="9.5703125" style="41" bestFit="1" customWidth="1"/>
    <col min="13521" max="13734" width="8.5703125" style="41"/>
    <col min="13735" max="13735" width="2.85546875" style="41" customWidth="1"/>
    <col min="13736" max="13736" width="22" style="41" customWidth="1"/>
    <col min="13737" max="13737" width="9.42578125" style="41" bestFit="1" customWidth="1"/>
    <col min="13738" max="13738" width="8.7109375" style="41" bestFit="1" customWidth="1"/>
    <col min="13739" max="13743" width="9.42578125" style="41" bestFit="1" customWidth="1"/>
    <col min="13744" max="13744" width="14.85546875" style="41" customWidth="1"/>
    <col min="13745" max="13745" width="14.85546875" style="41" bestFit="1" customWidth="1"/>
    <col min="13746" max="13746" width="6.5703125" style="41" customWidth="1"/>
    <col min="13747" max="13747" width="12.140625" style="41" customWidth="1"/>
    <col min="13748" max="13748" width="12" style="41" bestFit="1" customWidth="1"/>
    <col min="13749" max="13750" width="17.85546875" style="41" bestFit="1" customWidth="1"/>
    <col min="13751" max="13751" width="21.28515625" style="41" bestFit="1" customWidth="1"/>
    <col min="13752" max="13752" width="9.5703125" style="41" bestFit="1" customWidth="1"/>
    <col min="13753" max="13772" width="6.28515625" style="41" bestFit="1" customWidth="1"/>
    <col min="13773" max="13773" width="6.28515625" style="41" customWidth="1"/>
    <col min="13774" max="13774" width="6.28515625" style="41" bestFit="1" customWidth="1"/>
    <col min="13775" max="13775" width="8.5703125" style="41"/>
    <col min="13776" max="13776" width="9.5703125" style="41" bestFit="1" customWidth="1"/>
    <col min="13777" max="13990" width="8.5703125" style="41"/>
    <col min="13991" max="13991" width="2.85546875" style="41" customWidth="1"/>
    <col min="13992" max="13992" width="22" style="41" customWidth="1"/>
    <col min="13993" max="13993" width="9.42578125" style="41" bestFit="1" customWidth="1"/>
    <col min="13994" max="13994" width="8.7109375" style="41" bestFit="1" customWidth="1"/>
    <col min="13995" max="13999" width="9.42578125" style="41" bestFit="1" customWidth="1"/>
    <col min="14000" max="14000" width="14.85546875" style="41" customWidth="1"/>
    <col min="14001" max="14001" width="14.85546875" style="41" bestFit="1" customWidth="1"/>
    <col min="14002" max="14002" width="6.5703125" style="41" customWidth="1"/>
    <col min="14003" max="14003" width="12.140625" style="41" customWidth="1"/>
    <col min="14004" max="14004" width="12" style="41" bestFit="1" customWidth="1"/>
    <col min="14005" max="14006" width="17.85546875" style="41" bestFit="1" customWidth="1"/>
    <col min="14007" max="14007" width="21.28515625" style="41" bestFit="1" customWidth="1"/>
    <col min="14008" max="14008" width="9.5703125" style="41" bestFit="1" customWidth="1"/>
    <col min="14009" max="14028" width="6.28515625" style="41" bestFit="1" customWidth="1"/>
    <col min="14029" max="14029" width="6.28515625" style="41" customWidth="1"/>
    <col min="14030" max="14030" width="6.28515625" style="41" bestFit="1" customWidth="1"/>
    <col min="14031" max="14031" width="8.5703125" style="41"/>
    <col min="14032" max="14032" width="9.5703125" style="41" bestFit="1" customWidth="1"/>
    <col min="14033" max="14246" width="8.5703125" style="41"/>
    <col min="14247" max="14247" width="2.85546875" style="41" customWidth="1"/>
    <col min="14248" max="14248" width="22" style="41" customWidth="1"/>
    <col min="14249" max="14249" width="9.42578125" style="41" bestFit="1" customWidth="1"/>
    <col min="14250" max="14250" width="8.7109375" style="41" bestFit="1" customWidth="1"/>
    <col min="14251" max="14255" width="9.42578125" style="41" bestFit="1" customWidth="1"/>
    <col min="14256" max="14256" width="14.85546875" style="41" customWidth="1"/>
    <col min="14257" max="14257" width="14.85546875" style="41" bestFit="1" customWidth="1"/>
    <col min="14258" max="14258" width="6.5703125" style="41" customWidth="1"/>
    <col min="14259" max="14259" width="12.140625" style="41" customWidth="1"/>
    <col min="14260" max="14260" width="12" style="41" bestFit="1" customWidth="1"/>
    <col min="14261" max="14262" width="17.85546875" style="41" bestFit="1" customWidth="1"/>
    <col min="14263" max="14263" width="21.28515625" style="41" bestFit="1" customWidth="1"/>
    <col min="14264" max="14264" width="9.5703125" style="41" bestFit="1" customWidth="1"/>
    <col min="14265" max="14284" width="6.28515625" style="41" bestFit="1" customWidth="1"/>
    <col min="14285" max="14285" width="6.28515625" style="41" customWidth="1"/>
    <col min="14286" max="14286" width="6.28515625" style="41" bestFit="1" customWidth="1"/>
    <col min="14287" max="14287" width="8.5703125" style="41"/>
    <col min="14288" max="14288" width="9.5703125" style="41" bestFit="1" customWidth="1"/>
    <col min="14289" max="14502" width="8.5703125" style="41"/>
    <col min="14503" max="14503" width="2.85546875" style="41" customWidth="1"/>
    <col min="14504" max="14504" width="22" style="41" customWidth="1"/>
    <col min="14505" max="14505" width="9.42578125" style="41" bestFit="1" customWidth="1"/>
    <col min="14506" max="14506" width="8.7109375" style="41" bestFit="1" customWidth="1"/>
    <col min="14507" max="14511" width="9.42578125" style="41" bestFit="1" customWidth="1"/>
    <col min="14512" max="14512" width="14.85546875" style="41" customWidth="1"/>
    <col min="14513" max="14513" width="14.85546875" style="41" bestFit="1" customWidth="1"/>
    <col min="14514" max="14514" width="6.5703125" style="41" customWidth="1"/>
    <col min="14515" max="14515" width="12.140625" style="41" customWidth="1"/>
    <col min="14516" max="14516" width="12" style="41" bestFit="1" customWidth="1"/>
    <col min="14517" max="14518" width="17.85546875" style="41" bestFit="1" customWidth="1"/>
    <col min="14519" max="14519" width="21.28515625" style="41" bestFit="1" customWidth="1"/>
    <col min="14520" max="14520" width="9.5703125" style="41" bestFit="1" customWidth="1"/>
    <col min="14521" max="14540" width="6.28515625" style="41" bestFit="1" customWidth="1"/>
    <col min="14541" max="14541" width="6.28515625" style="41" customWidth="1"/>
    <col min="14542" max="14542" width="6.28515625" style="41" bestFit="1" customWidth="1"/>
    <col min="14543" max="14543" width="8.5703125" style="41"/>
    <col min="14544" max="14544" width="9.5703125" style="41" bestFit="1" customWidth="1"/>
    <col min="14545" max="14758" width="8.5703125" style="41"/>
    <col min="14759" max="14759" width="2.85546875" style="41" customWidth="1"/>
    <col min="14760" max="14760" width="22" style="41" customWidth="1"/>
    <col min="14761" max="14761" width="9.42578125" style="41" bestFit="1" customWidth="1"/>
    <col min="14762" max="14762" width="8.7109375" style="41" bestFit="1" customWidth="1"/>
    <col min="14763" max="14767" width="9.42578125" style="41" bestFit="1" customWidth="1"/>
    <col min="14768" max="14768" width="14.85546875" style="41" customWidth="1"/>
    <col min="14769" max="14769" width="14.85546875" style="41" bestFit="1" customWidth="1"/>
    <col min="14770" max="14770" width="6.5703125" style="41" customWidth="1"/>
    <col min="14771" max="14771" width="12.140625" style="41" customWidth="1"/>
    <col min="14772" max="14772" width="12" style="41" bestFit="1" customWidth="1"/>
    <col min="14773" max="14774" width="17.85546875" style="41" bestFit="1" customWidth="1"/>
    <col min="14775" max="14775" width="21.28515625" style="41" bestFit="1" customWidth="1"/>
    <col min="14776" max="14776" width="9.5703125" style="41" bestFit="1" customWidth="1"/>
    <col min="14777" max="14796" width="6.28515625" style="41" bestFit="1" customWidth="1"/>
    <col min="14797" max="14797" width="6.28515625" style="41" customWidth="1"/>
    <col min="14798" max="14798" width="6.28515625" style="41" bestFit="1" customWidth="1"/>
    <col min="14799" max="14799" width="8.5703125" style="41"/>
    <col min="14800" max="14800" width="9.5703125" style="41" bestFit="1" customWidth="1"/>
    <col min="14801" max="15014" width="8.5703125" style="41"/>
    <col min="15015" max="15015" width="2.85546875" style="41" customWidth="1"/>
    <col min="15016" max="15016" width="22" style="41" customWidth="1"/>
    <col min="15017" max="15017" width="9.42578125" style="41" bestFit="1" customWidth="1"/>
    <col min="15018" max="15018" width="8.7109375" style="41" bestFit="1" customWidth="1"/>
    <col min="15019" max="15023" width="9.42578125" style="41" bestFit="1" customWidth="1"/>
    <col min="15024" max="15024" width="14.85546875" style="41" customWidth="1"/>
    <col min="15025" max="15025" width="14.85546875" style="41" bestFit="1" customWidth="1"/>
    <col min="15026" max="15026" width="6.5703125" style="41" customWidth="1"/>
    <col min="15027" max="15027" width="12.140625" style="41" customWidth="1"/>
    <col min="15028" max="15028" width="12" style="41" bestFit="1" customWidth="1"/>
    <col min="15029" max="15030" width="17.85546875" style="41" bestFit="1" customWidth="1"/>
    <col min="15031" max="15031" width="21.28515625" style="41" bestFit="1" customWidth="1"/>
    <col min="15032" max="15032" width="9.5703125" style="41" bestFit="1" customWidth="1"/>
    <col min="15033" max="15052" width="6.28515625" style="41" bestFit="1" customWidth="1"/>
    <col min="15053" max="15053" width="6.28515625" style="41" customWidth="1"/>
    <col min="15054" max="15054" width="6.28515625" style="41" bestFit="1" customWidth="1"/>
    <col min="15055" max="15055" width="8.5703125" style="41"/>
    <col min="15056" max="15056" width="9.5703125" style="41" bestFit="1" customWidth="1"/>
    <col min="15057" max="15270" width="8.5703125" style="41"/>
    <col min="15271" max="15271" width="2.85546875" style="41" customWidth="1"/>
    <col min="15272" max="15272" width="22" style="41" customWidth="1"/>
    <col min="15273" max="15273" width="9.42578125" style="41" bestFit="1" customWidth="1"/>
    <col min="15274" max="15274" width="8.7109375" style="41" bestFit="1" customWidth="1"/>
    <col min="15275" max="15279" width="9.42578125" style="41" bestFit="1" customWidth="1"/>
    <col min="15280" max="15280" width="14.85546875" style="41" customWidth="1"/>
    <col min="15281" max="15281" width="14.85546875" style="41" bestFit="1" customWidth="1"/>
    <col min="15282" max="15282" width="6.5703125" style="41" customWidth="1"/>
    <col min="15283" max="15283" width="12.140625" style="41" customWidth="1"/>
    <col min="15284" max="15284" width="12" style="41" bestFit="1" customWidth="1"/>
    <col min="15285" max="15286" width="17.85546875" style="41" bestFit="1" customWidth="1"/>
    <col min="15287" max="15287" width="21.28515625" style="41" bestFit="1" customWidth="1"/>
    <col min="15288" max="15288" width="9.5703125" style="41" bestFit="1" customWidth="1"/>
    <col min="15289" max="15308" width="6.28515625" style="41" bestFit="1" customWidth="1"/>
    <col min="15309" max="15309" width="6.28515625" style="41" customWidth="1"/>
    <col min="15310" max="15310" width="6.28515625" style="41" bestFit="1" customWidth="1"/>
    <col min="15311" max="15311" width="8.5703125" style="41"/>
    <col min="15312" max="15312" width="9.5703125" style="41" bestFit="1" customWidth="1"/>
    <col min="15313" max="15526" width="8.5703125" style="41"/>
    <col min="15527" max="15527" width="2.85546875" style="41" customWidth="1"/>
    <col min="15528" max="15528" width="22" style="41" customWidth="1"/>
    <col min="15529" max="15529" width="9.42578125" style="41" bestFit="1" customWidth="1"/>
    <col min="15530" max="15530" width="8.7109375" style="41" bestFit="1" customWidth="1"/>
    <col min="15531" max="15535" width="9.42578125" style="41" bestFit="1" customWidth="1"/>
    <col min="15536" max="15536" width="14.85546875" style="41" customWidth="1"/>
    <col min="15537" max="15537" width="14.85546875" style="41" bestFit="1" customWidth="1"/>
    <col min="15538" max="15538" width="6.5703125" style="41" customWidth="1"/>
    <col min="15539" max="15539" width="12.140625" style="41" customWidth="1"/>
    <col min="15540" max="15540" width="12" style="41" bestFit="1" customWidth="1"/>
    <col min="15541" max="15542" width="17.85546875" style="41" bestFit="1" customWidth="1"/>
    <col min="15543" max="15543" width="21.28515625" style="41" bestFit="1" customWidth="1"/>
    <col min="15544" max="15544" width="9.5703125" style="41" bestFit="1" customWidth="1"/>
    <col min="15545" max="15564" width="6.28515625" style="41" bestFit="1" customWidth="1"/>
    <col min="15565" max="15565" width="6.28515625" style="41" customWidth="1"/>
    <col min="15566" max="15566" width="6.28515625" style="41" bestFit="1" customWidth="1"/>
    <col min="15567" max="15567" width="8.5703125" style="41"/>
    <col min="15568" max="15568" width="9.5703125" style="41" bestFit="1" customWidth="1"/>
    <col min="15569" max="15782" width="8.5703125" style="41"/>
    <col min="15783" max="15783" width="2.85546875" style="41" customWidth="1"/>
    <col min="15784" max="15784" width="22" style="41" customWidth="1"/>
    <col min="15785" max="15785" width="9.42578125" style="41" bestFit="1" customWidth="1"/>
    <col min="15786" max="15786" width="8.7109375" style="41" bestFit="1" customWidth="1"/>
    <col min="15787" max="15791" width="9.42578125" style="41" bestFit="1" customWidth="1"/>
    <col min="15792" max="15792" width="14.85546875" style="41" customWidth="1"/>
    <col min="15793" max="15793" width="14.85546875" style="41" bestFit="1" customWidth="1"/>
    <col min="15794" max="15794" width="6.5703125" style="41" customWidth="1"/>
    <col min="15795" max="15795" width="12.140625" style="41" customWidth="1"/>
    <col min="15796" max="15796" width="12" style="41" bestFit="1" customWidth="1"/>
    <col min="15797" max="15798" width="17.85546875" style="41" bestFit="1" customWidth="1"/>
    <col min="15799" max="15799" width="21.28515625" style="41" bestFit="1" customWidth="1"/>
    <col min="15800" max="15800" width="9.5703125" style="41" bestFit="1" customWidth="1"/>
    <col min="15801" max="15820" width="6.28515625" style="41" bestFit="1" customWidth="1"/>
    <col min="15821" max="15821" width="6.28515625" style="41" customWidth="1"/>
    <col min="15822" max="15822" width="6.28515625" style="41" bestFit="1" customWidth="1"/>
    <col min="15823" max="15823" width="8.5703125" style="41"/>
    <col min="15824" max="15824" width="9.5703125" style="41" bestFit="1" customWidth="1"/>
    <col min="15825" max="16038" width="8.5703125" style="41"/>
    <col min="16039" max="16039" width="2.85546875" style="41" customWidth="1"/>
    <col min="16040" max="16040" width="22" style="41" customWidth="1"/>
    <col min="16041" max="16041" width="9.42578125" style="41" bestFit="1" customWidth="1"/>
    <col min="16042" max="16042" width="8.7109375" style="41" bestFit="1" customWidth="1"/>
    <col min="16043" max="16047" width="9.42578125" style="41" bestFit="1" customWidth="1"/>
    <col min="16048" max="16048" width="14.85546875" style="41" customWidth="1"/>
    <col min="16049" max="16049" width="14.85546875" style="41" bestFit="1" customWidth="1"/>
    <col min="16050" max="16050" width="6.5703125" style="41" customWidth="1"/>
    <col min="16051" max="16051" width="12.140625" style="41" customWidth="1"/>
    <col min="16052" max="16052" width="12" style="41" bestFit="1" customWidth="1"/>
    <col min="16053" max="16054" width="17.85546875" style="41" bestFit="1" customWidth="1"/>
    <col min="16055" max="16055" width="21.28515625" style="41" bestFit="1" customWidth="1"/>
    <col min="16056" max="16056" width="9.5703125" style="41" bestFit="1" customWidth="1"/>
    <col min="16057" max="16076" width="6.28515625" style="41" bestFit="1" customWidth="1"/>
    <col min="16077" max="16077" width="6.28515625" style="41" customWidth="1"/>
    <col min="16078" max="16078" width="6.28515625" style="41" bestFit="1" customWidth="1"/>
    <col min="16079" max="16079" width="8.5703125" style="41"/>
    <col min="16080" max="16080" width="9.5703125" style="41" bestFit="1" customWidth="1"/>
    <col min="16081" max="16384" width="8.5703125" style="41"/>
  </cols>
  <sheetData>
    <row r="2" spans="2:11">
      <c r="B2" s="40" t="s">
        <v>67</v>
      </c>
    </row>
    <row r="3" spans="2:11">
      <c r="B3" s="41" t="s">
        <v>68</v>
      </c>
    </row>
    <row r="4" spans="2:11" ht="15.75" thickBot="1"/>
    <row r="5" spans="2:11" ht="15.75" thickBot="1">
      <c r="C5" s="43">
        <v>2013</v>
      </c>
      <c r="D5" s="43">
        <v>2014</v>
      </c>
      <c r="E5" s="43">
        <v>2015</v>
      </c>
      <c r="F5" s="44">
        <v>2016</v>
      </c>
      <c r="G5" s="45">
        <v>2017</v>
      </c>
      <c r="H5" s="43">
        <v>2018</v>
      </c>
      <c r="I5" s="43">
        <v>2019</v>
      </c>
      <c r="J5" s="43">
        <v>2020</v>
      </c>
    </row>
    <row r="6" spans="2:11">
      <c r="B6" s="40" t="s">
        <v>69</v>
      </c>
    </row>
    <row r="7" spans="2:11">
      <c r="B7" s="46" t="s">
        <v>70</v>
      </c>
      <c r="C7" s="47">
        <v>19.944683548499043</v>
      </c>
      <c r="D7" s="47">
        <v>14.761033817907927</v>
      </c>
      <c r="E7" s="47">
        <v>16.895481025231291</v>
      </c>
      <c r="F7" s="47">
        <v>18.665510467228884</v>
      </c>
      <c r="G7" s="47">
        <v>18.288216237264596</v>
      </c>
      <c r="H7" s="48">
        <v>17.79028769</v>
      </c>
      <c r="I7" s="48">
        <v>17.582999999999998</v>
      </c>
      <c r="J7" s="48">
        <v>14.073999587990293</v>
      </c>
      <c r="K7" s="128">
        <f>J7/J$15</f>
        <v>0.16083778637668683</v>
      </c>
    </row>
    <row r="8" spans="2:11">
      <c r="B8" s="49" t="s">
        <v>71</v>
      </c>
      <c r="C8" s="50">
        <v>2.8988300862358298</v>
      </c>
      <c r="D8" s="50">
        <v>2.1747138886426653</v>
      </c>
      <c r="E8" s="50">
        <v>2.600294954126388</v>
      </c>
      <c r="F8" s="50">
        <v>2.9804439426310458</v>
      </c>
      <c r="G8" s="50">
        <v>2.996463366419023</v>
      </c>
      <c r="H8" s="48">
        <v>2.907621673</v>
      </c>
      <c r="I8" s="48">
        <v>2.9740000000000002</v>
      </c>
      <c r="J8" s="48">
        <v>2.9759158902731202</v>
      </c>
      <c r="K8" s="128">
        <f t="shared" ref="K8:K14" si="0">J8/J$15</f>
        <v>3.4008791974327719E-2</v>
      </c>
    </row>
    <row r="9" spans="2:11">
      <c r="B9" s="51" t="s">
        <v>72</v>
      </c>
      <c r="C9" s="48">
        <v>65.136364485244286</v>
      </c>
      <c r="D9" s="48">
        <v>49.684517122306666</v>
      </c>
      <c r="E9" s="48">
        <v>55.367175682942381</v>
      </c>
      <c r="F9" s="48">
        <v>59.887947070608341</v>
      </c>
      <c r="G9" s="48">
        <v>59.623489396326612</v>
      </c>
      <c r="H9" s="48">
        <v>56.662243019999998</v>
      </c>
      <c r="I9" s="48">
        <v>55.781999999999996</v>
      </c>
      <c r="J9" s="48">
        <v>47.934675935099222</v>
      </c>
      <c r="K9" s="128">
        <f t="shared" si="0"/>
        <v>0.54779788217871572</v>
      </c>
    </row>
    <row r="10" spans="2:11">
      <c r="B10" s="51" t="s">
        <v>73</v>
      </c>
      <c r="C10" s="48">
        <v>22.737448083831854</v>
      </c>
      <c r="D10" s="48">
        <v>17.105599675053615</v>
      </c>
      <c r="E10" s="48">
        <v>18.63857672505436</v>
      </c>
      <c r="F10" s="48">
        <v>19.884447313590428</v>
      </c>
      <c r="G10" s="48">
        <v>19.361699198984173</v>
      </c>
      <c r="H10" s="48">
        <v>18.028476149999999</v>
      </c>
      <c r="I10" s="48">
        <v>17.617000000000001</v>
      </c>
      <c r="J10" s="48">
        <v>15.208090561013901</v>
      </c>
      <c r="K10" s="128">
        <f t="shared" si="0"/>
        <v>0.17379818761234914</v>
      </c>
    </row>
    <row r="11" spans="2:11">
      <c r="B11" s="51" t="s">
        <v>74</v>
      </c>
      <c r="C11" s="48">
        <v>1.6187798255056778</v>
      </c>
      <c r="D11" s="48">
        <v>1.2178235462071587</v>
      </c>
      <c r="E11" s="48">
        <v>1.3269629849143985</v>
      </c>
      <c r="F11" s="48">
        <v>1.4156620406077749</v>
      </c>
      <c r="G11" s="48">
        <v>1.3784452826573761</v>
      </c>
      <c r="H11" s="48">
        <v>1.293486431</v>
      </c>
      <c r="I11" s="48">
        <v>1.29</v>
      </c>
      <c r="J11" s="48">
        <v>1.1843905549334746</v>
      </c>
      <c r="K11" s="128">
        <f t="shared" si="0"/>
        <v>1.3535225283330963E-2</v>
      </c>
    </row>
    <row r="12" spans="2:11">
      <c r="B12" s="51" t="s">
        <v>75</v>
      </c>
      <c r="C12" s="48">
        <v>8.3206053541475047</v>
      </c>
      <c r="D12" s="48">
        <v>6.5274975905082808</v>
      </c>
      <c r="E12" s="48">
        <v>7.3312980802458698</v>
      </c>
      <c r="F12" s="48">
        <v>7.822859719057166</v>
      </c>
      <c r="G12" s="48">
        <v>7.7752680571457669</v>
      </c>
      <c r="H12" s="48">
        <v>7.5177558659999999</v>
      </c>
      <c r="I12" s="48">
        <v>7.4039999999999999</v>
      </c>
      <c r="J12" s="48">
        <v>7.1370961771561516</v>
      </c>
      <c r="K12" s="128">
        <f t="shared" si="0"/>
        <v>8.156279550205861E-2</v>
      </c>
    </row>
    <row r="13" spans="2:11">
      <c r="B13" s="52" t="s">
        <v>76</v>
      </c>
      <c r="C13" s="48">
        <v>1.3914815985632987</v>
      </c>
      <c r="D13" s="48">
        <v>1.0773928329334317</v>
      </c>
      <c r="E13" s="48">
        <v>1.2154130188593781</v>
      </c>
      <c r="F13" s="48">
        <v>1.3071174526401674</v>
      </c>
      <c r="G13" s="48">
        <v>1.2939032539967412</v>
      </c>
      <c r="H13" s="48">
        <v>1.308408609</v>
      </c>
      <c r="I13" s="48">
        <v>1.32</v>
      </c>
      <c r="J13" s="48">
        <v>0.8076934268369298</v>
      </c>
      <c r="K13" s="128">
        <f t="shared" si="0"/>
        <v>9.2303273160747983E-3</v>
      </c>
    </row>
    <row r="14" spans="2:11">
      <c r="B14" s="53" t="s">
        <v>77</v>
      </c>
      <c r="C14" s="54">
        <v>5.7976601724716597</v>
      </c>
      <c r="D14" s="54">
        <v>4.3494277772853307</v>
      </c>
      <c r="E14" s="54">
        <v>5.200589908252776</v>
      </c>
      <c r="F14" s="54">
        <v>5.9608878852620917</v>
      </c>
      <c r="G14" s="54">
        <v>5.992926732838046</v>
      </c>
      <c r="H14" s="48">
        <v>5.8152433449999998</v>
      </c>
      <c r="I14" s="48">
        <v>5.9470000000000001</v>
      </c>
      <c r="J14" s="48">
        <v>5.9518317805462404</v>
      </c>
      <c r="K14" s="128">
        <f t="shared" si="0"/>
        <v>6.8017583948655438E-2</v>
      </c>
    </row>
    <row r="15" spans="2:11">
      <c r="B15" s="55" t="s">
        <v>16</v>
      </c>
      <c r="C15" s="56">
        <v>118.43338661973891</v>
      </c>
      <c r="D15" s="56">
        <v>89.754840649971726</v>
      </c>
      <c r="E15" s="56">
        <v>100.43877985720624</v>
      </c>
      <c r="F15" s="56">
        <v>108.95563724193403</v>
      </c>
      <c r="G15" s="56">
        <v>107.75159921958065</v>
      </c>
      <c r="H15" s="56">
        <v>102.74967680900001</v>
      </c>
      <c r="I15" s="56">
        <v>101.3648</v>
      </c>
      <c r="J15" s="56">
        <v>87.504310430066297</v>
      </c>
      <c r="K15" s="42"/>
    </row>
    <row r="16" spans="2:11">
      <c r="B16" s="57"/>
      <c r="C16" s="58"/>
      <c r="D16" s="58"/>
      <c r="E16" s="58"/>
      <c r="F16" s="58"/>
      <c r="G16" s="58"/>
      <c r="H16" s="58"/>
      <c r="I16" s="58"/>
      <c r="J16" s="58"/>
    </row>
    <row r="17" spans="2:11">
      <c r="B17" s="40" t="s">
        <v>78</v>
      </c>
      <c r="C17" s="59"/>
      <c r="D17" s="59"/>
      <c r="E17" s="59"/>
      <c r="F17" s="59"/>
      <c r="G17" s="59"/>
      <c r="H17" s="59"/>
      <c r="I17" s="59"/>
      <c r="J17" s="59"/>
    </row>
    <row r="18" spans="2:11">
      <c r="B18" s="46" t="s">
        <v>70</v>
      </c>
      <c r="C18" s="48">
        <v>6.9768106520129383</v>
      </c>
      <c r="D18" s="48">
        <v>7.0009992864189137</v>
      </c>
      <c r="E18" s="48">
        <v>7.0491812658917281</v>
      </c>
      <c r="F18" s="48">
        <v>7.0826883981913342</v>
      </c>
      <c r="G18" s="48">
        <v>7.0995017919232959</v>
      </c>
      <c r="H18" s="48">
        <v>7.160426749</v>
      </c>
      <c r="I18" s="48">
        <v>7.2309999999999999</v>
      </c>
      <c r="J18" s="48">
        <v>6.7931181500963804</v>
      </c>
      <c r="K18" s="128">
        <f>J18/J$24</f>
        <v>0.30671018612138845</v>
      </c>
    </row>
    <row r="19" spans="2:11">
      <c r="B19" s="51" t="s">
        <v>72</v>
      </c>
      <c r="C19" s="48">
        <v>10.866348938083231</v>
      </c>
      <c r="D19" s="48">
        <v>10.910968758301946</v>
      </c>
      <c r="E19" s="48">
        <v>10.96763874182145</v>
      </c>
      <c r="F19" s="48">
        <v>11.02404293006118</v>
      </c>
      <c r="G19" s="48">
        <v>11.126536634462465</v>
      </c>
      <c r="H19" s="48">
        <v>11.22889294</v>
      </c>
      <c r="I19" s="48">
        <v>11.298999999999999</v>
      </c>
      <c r="J19" s="48">
        <v>11.344552668085662</v>
      </c>
      <c r="K19" s="128">
        <f t="shared" ref="K19:K23" si="1">J19/J$24</f>
        <v>0.51220805871646446</v>
      </c>
    </row>
    <row r="20" spans="2:11">
      <c r="B20" s="51" t="s">
        <v>73</v>
      </c>
      <c r="C20" s="48">
        <v>3.1127580228337428</v>
      </c>
      <c r="D20" s="48">
        <v>3.0872305242910407</v>
      </c>
      <c r="E20" s="48">
        <v>3.0695490738264186</v>
      </c>
      <c r="F20" s="48">
        <v>3.0500147944127516</v>
      </c>
      <c r="G20" s="48">
        <v>3.0725532557923887</v>
      </c>
      <c r="H20" s="48">
        <v>3.0514640540000002</v>
      </c>
      <c r="I20" s="48">
        <v>3.077</v>
      </c>
      <c r="J20" s="48">
        <v>2.9808519764922958</v>
      </c>
      <c r="K20" s="128">
        <f t="shared" si="1"/>
        <v>0.13458586238446174</v>
      </c>
    </row>
    <row r="21" spans="2:11">
      <c r="B21" s="51" t="s">
        <v>74</v>
      </c>
      <c r="C21" s="48">
        <v>0.43382278059313495</v>
      </c>
      <c r="D21" s="48">
        <v>0.43026503202477678</v>
      </c>
      <c r="E21" s="48">
        <v>0.42780078136693123</v>
      </c>
      <c r="F21" s="48">
        <v>0.42507830331050805</v>
      </c>
      <c r="G21" s="48">
        <v>0.42821947198288174</v>
      </c>
      <c r="H21" s="48">
        <v>0.44119660020000001</v>
      </c>
      <c r="I21" s="48">
        <v>0.45600000000000002</v>
      </c>
      <c r="J21" s="48">
        <v>0.44546901774931974</v>
      </c>
      <c r="K21" s="128">
        <f t="shared" si="1"/>
        <v>2.0112985278088746E-2</v>
      </c>
    </row>
    <row r="22" spans="2:11">
      <c r="B22" s="51" t="s">
        <v>75</v>
      </c>
      <c r="C22" s="48">
        <v>1.4641387131486028</v>
      </c>
      <c r="D22" s="48">
        <v>1.4672657615394549</v>
      </c>
      <c r="E22" s="48">
        <v>1.5158416589982364</v>
      </c>
      <c r="F22" s="48">
        <v>1.5252108146190648</v>
      </c>
      <c r="G22" s="48">
        <v>1.5471915082932581</v>
      </c>
      <c r="H22" s="48">
        <v>1.538717396</v>
      </c>
      <c r="I22" s="48">
        <v>1.55</v>
      </c>
      <c r="J22" s="48">
        <v>1.5569635452030719</v>
      </c>
      <c r="K22" s="128">
        <f t="shared" si="1"/>
        <v>7.029711072030681E-2</v>
      </c>
    </row>
    <row r="23" spans="2:11">
      <c r="B23" s="46" t="s">
        <v>76</v>
      </c>
      <c r="C23" s="48">
        <v>0.13451258725732168</v>
      </c>
      <c r="D23" s="48">
        <v>0.13904048490887372</v>
      </c>
      <c r="E23" s="48">
        <v>0.13903110098573884</v>
      </c>
      <c r="F23" s="48">
        <v>0.13917785812959879</v>
      </c>
      <c r="G23" s="48">
        <v>0.14097093129930663</v>
      </c>
      <c r="H23" s="48">
        <v>0.14965445259999999</v>
      </c>
      <c r="I23" s="48">
        <v>0.14399999999999999</v>
      </c>
      <c r="J23" s="48">
        <v>0.16182904034355253</v>
      </c>
      <c r="K23" s="128">
        <f t="shared" si="1"/>
        <v>7.3066026509361484E-3</v>
      </c>
    </row>
    <row r="24" spans="2:11">
      <c r="B24" s="55" t="s">
        <v>16</v>
      </c>
      <c r="C24" s="56">
        <v>21.901756800120651</v>
      </c>
      <c r="D24" s="56">
        <v>21.944672971654811</v>
      </c>
      <c r="E24" s="56">
        <v>22.07227874870836</v>
      </c>
      <c r="F24" s="56">
        <v>22.143808805718322</v>
      </c>
      <c r="G24" s="56">
        <v>22.302319930307348</v>
      </c>
      <c r="H24" s="56">
        <v>22.447462897800001</v>
      </c>
      <c r="I24" s="56">
        <v>22.627099999999999</v>
      </c>
      <c r="J24" s="56">
        <v>22.148329131161717</v>
      </c>
    </row>
    <row r="25" spans="2:11">
      <c r="B25" s="57"/>
      <c r="C25" s="60"/>
      <c r="D25" s="60"/>
      <c r="E25" s="60"/>
      <c r="F25" s="60"/>
      <c r="G25" s="60"/>
      <c r="H25" s="60"/>
      <c r="I25" s="60"/>
      <c r="J25" s="60"/>
    </row>
    <row r="26" spans="2:11">
      <c r="B26" s="40" t="s">
        <v>79</v>
      </c>
      <c r="C26" s="59"/>
      <c r="D26" s="59"/>
      <c r="E26" s="59"/>
      <c r="F26" s="59"/>
      <c r="G26" s="59"/>
      <c r="H26" s="59"/>
      <c r="I26" s="59"/>
      <c r="J26" s="59"/>
    </row>
    <row r="27" spans="2:11">
      <c r="B27" s="46" t="s">
        <v>70</v>
      </c>
      <c r="C27" s="48">
        <v>4.4254438527687849</v>
      </c>
      <c r="D27" s="48">
        <v>4.3278774491486214</v>
      </c>
      <c r="E27" s="48">
        <v>4.3410412423859563</v>
      </c>
      <c r="F27" s="48">
        <v>4.3878779015588343</v>
      </c>
      <c r="G27" s="48">
        <v>4.3977272112568526</v>
      </c>
      <c r="H27" s="48">
        <v>4.4538938379999999</v>
      </c>
      <c r="I27" s="48">
        <v>4.4710000000000001</v>
      </c>
      <c r="J27" s="48">
        <v>4.2554552761857032</v>
      </c>
    </row>
    <row r="28" spans="2:11">
      <c r="B28" s="51" t="s">
        <v>72</v>
      </c>
      <c r="C28" s="48">
        <v>5.6722924468645362</v>
      </c>
      <c r="D28" s="48">
        <v>5.6451568644150063</v>
      </c>
      <c r="E28" s="48">
        <v>5.6290691606896637</v>
      </c>
      <c r="F28" s="48">
        <v>5.6640042927220113</v>
      </c>
      <c r="G28" s="48">
        <v>5.6790820166879268</v>
      </c>
      <c r="H28" s="48">
        <v>5.6913603500000001</v>
      </c>
      <c r="I28" s="48">
        <v>5.7530000000000001</v>
      </c>
      <c r="J28" s="48">
        <v>5.676885603317908</v>
      </c>
    </row>
    <row r="29" spans="2:11">
      <c r="B29" s="51" t="s">
        <v>73</v>
      </c>
      <c r="C29" s="48">
        <v>7.5324441426322997E-2</v>
      </c>
      <c r="D29" s="48">
        <v>7.5200007014139258E-2</v>
      </c>
      <c r="E29" s="48">
        <v>7.5126164624200312E-2</v>
      </c>
      <c r="F29" s="48">
        <v>7.5006322046814788E-2</v>
      </c>
      <c r="G29" s="48">
        <v>7.5273359424995287E-2</v>
      </c>
      <c r="H29" s="48">
        <v>7.4282308840000005E-2</v>
      </c>
      <c r="I29" s="48">
        <v>7.5999999999999998E-2</v>
      </c>
      <c r="J29" s="48">
        <v>7.1949893358764352E-2</v>
      </c>
    </row>
    <row r="30" spans="2:11">
      <c r="B30" s="51" t="s">
        <v>74</v>
      </c>
      <c r="C30" s="48">
        <v>1.334767820832309</v>
      </c>
      <c r="D30" s="48">
        <v>1.3325628121254143</v>
      </c>
      <c r="E30" s="48">
        <v>1.3312543066252407</v>
      </c>
      <c r="F30" s="48">
        <v>1.3291306663720794</v>
      </c>
      <c r="G30" s="48">
        <v>1.3338626350744749</v>
      </c>
      <c r="H30" s="48">
        <v>1.3281147980000001</v>
      </c>
      <c r="I30" s="48">
        <v>1.349</v>
      </c>
      <c r="J30" s="48">
        <v>1.320369297590652</v>
      </c>
    </row>
    <row r="31" spans="2:11">
      <c r="B31" s="46" t="s">
        <v>76</v>
      </c>
      <c r="C31" s="48">
        <v>7.0091243518370983E-2</v>
      </c>
      <c r="D31" s="48">
        <v>7.0107902844764342E-2</v>
      </c>
      <c r="E31" s="48">
        <v>7.0105075208223608E-2</v>
      </c>
      <c r="F31" s="48">
        <v>6.9960646862473067E-2</v>
      </c>
      <c r="G31" s="48">
        <v>7.0203296582867183E-2</v>
      </c>
      <c r="H31" s="48">
        <v>6.9900778859999999E-2</v>
      </c>
      <c r="I31" s="48">
        <v>7.0999999999999994E-2</v>
      </c>
      <c r="J31" s="48">
        <v>6.7202867416052331E-2</v>
      </c>
    </row>
    <row r="32" spans="2:11">
      <c r="B32" s="55" t="s">
        <v>16</v>
      </c>
      <c r="C32" s="56">
        <v>11.010690560723869</v>
      </c>
      <c r="D32" s="56">
        <v>10.886389349106445</v>
      </c>
      <c r="E32" s="56">
        <v>10.88368903346432</v>
      </c>
      <c r="F32" s="56">
        <v>10.959579400290012</v>
      </c>
      <c r="G32" s="56">
        <v>10.988240317358322</v>
      </c>
      <c r="H32" s="56">
        <v>11.048416038699999</v>
      </c>
      <c r="I32" s="56">
        <v>11.144700000000002</v>
      </c>
      <c r="J32" s="56">
        <v>10.82417437753729</v>
      </c>
    </row>
    <row r="33" spans="2:11">
      <c r="B33" s="57"/>
      <c r="C33" s="60"/>
      <c r="D33" s="60"/>
      <c r="E33" s="60"/>
      <c r="F33" s="60"/>
      <c r="G33" s="60"/>
      <c r="H33" s="60"/>
      <c r="I33" s="60"/>
      <c r="J33" s="60"/>
    </row>
    <row r="34" spans="2:11">
      <c r="B34" s="40" t="s">
        <v>80</v>
      </c>
      <c r="C34" s="59"/>
      <c r="D34" s="59"/>
      <c r="E34" s="59"/>
      <c r="F34" s="59"/>
      <c r="G34" s="59"/>
      <c r="H34" s="59"/>
      <c r="I34" s="59"/>
      <c r="J34" s="59"/>
    </row>
    <row r="35" spans="2:11">
      <c r="B35" s="46" t="s">
        <v>81</v>
      </c>
      <c r="C35" s="48">
        <v>67.618956765271406</v>
      </c>
      <c r="D35" s="48">
        <v>68.653798343306548</v>
      </c>
      <c r="E35" s="48">
        <v>68.877952748467123</v>
      </c>
      <c r="F35" s="48">
        <v>69.313926072386707</v>
      </c>
      <c r="G35" s="48">
        <v>69.861386369637984</v>
      </c>
      <c r="H35" s="48">
        <v>70.59730107</v>
      </c>
      <c r="I35" s="48">
        <v>70.302999999999997</v>
      </c>
      <c r="J35" s="48">
        <v>56.86893625997466</v>
      </c>
    </row>
    <row r="36" spans="2:11">
      <c r="C36" s="59"/>
      <c r="D36" s="59"/>
      <c r="E36" s="59"/>
      <c r="F36" s="59"/>
      <c r="G36" s="59"/>
      <c r="H36" s="59"/>
      <c r="I36" s="59"/>
      <c r="J36" s="59"/>
    </row>
    <row r="37" spans="2:11">
      <c r="B37" s="40" t="s">
        <v>82</v>
      </c>
      <c r="C37" s="59"/>
      <c r="D37" s="59"/>
      <c r="E37" s="59"/>
      <c r="F37" s="59"/>
      <c r="G37" s="59"/>
      <c r="H37" s="59"/>
      <c r="I37" s="59"/>
      <c r="J37" s="59"/>
    </row>
    <row r="38" spans="2:11">
      <c r="B38" s="46" t="s">
        <v>81</v>
      </c>
      <c r="C38" s="48">
        <v>18.665541961092334</v>
      </c>
      <c r="D38" s="48">
        <v>19.078864130959037</v>
      </c>
      <c r="E38" s="48">
        <v>19.592018207575347</v>
      </c>
      <c r="F38" s="48">
        <v>20.093841103216583</v>
      </c>
      <c r="G38" s="48">
        <v>20.561943845882805</v>
      </c>
      <c r="H38" s="48">
        <v>21.113141809999998</v>
      </c>
      <c r="I38" s="48">
        <v>21.661000000000001</v>
      </c>
      <c r="J38" s="48">
        <v>21.53552147227672</v>
      </c>
    </row>
    <row r="39" spans="2:11">
      <c r="B39" s="49" t="s">
        <v>71</v>
      </c>
      <c r="C39" s="50">
        <v>2.4817199293339729</v>
      </c>
      <c r="D39" s="50">
        <v>2.558615403760637</v>
      </c>
      <c r="E39" s="50">
        <v>2.5170609969813245</v>
      </c>
      <c r="F39" s="50">
        <v>2.6034182963252337</v>
      </c>
      <c r="G39" s="50">
        <v>2.6745204326908887</v>
      </c>
      <c r="H39" s="48">
        <v>2.7858598630000002</v>
      </c>
      <c r="I39" s="48">
        <v>2.8029999999999999</v>
      </c>
      <c r="J39" s="48">
        <v>2.8037377253925442</v>
      </c>
    </row>
    <row r="40" spans="2:11">
      <c r="C40" s="59"/>
      <c r="D40" s="59"/>
      <c r="E40" s="59"/>
      <c r="F40" s="59"/>
      <c r="G40" s="59"/>
      <c r="H40" s="59"/>
      <c r="I40" s="59"/>
      <c r="J40" s="59"/>
    </row>
    <row r="41" spans="2:11">
      <c r="B41" s="40" t="s">
        <v>83</v>
      </c>
      <c r="C41" s="59"/>
      <c r="D41" s="59"/>
      <c r="E41" s="59"/>
      <c r="F41" s="59"/>
      <c r="G41" s="59"/>
      <c r="H41" s="59"/>
      <c r="I41" s="59"/>
      <c r="J41" s="59"/>
    </row>
    <row r="42" spans="2:11">
      <c r="B42" s="46" t="s">
        <v>70</v>
      </c>
      <c r="C42" s="48">
        <v>2.1355890141781826</v>
      </c>
      <c r="D42" s="48">
        <v>2.142967462958385</v>
      </c>
      <c r="E42" s="48">
        <v>2.140070370160609</v>
      </c>
      <c r="F42" s="48">
        <v>2.1417042014144525</v>
      </c>
      <c r="G42" s="48">
        <v>2.1373626137137469</v>
      </c>
      <c r="H42" s="48">
        <v>2.1373681969999998</v>
      </c>
      <c r="I42" s="48">
        <v>2.13</v>
      </c>
      <c r="J42" s="48">
        <v>2.1404561379795344</v>
      </c>
    </row>
    <row r="43" spans="2:11">
      <c r="B43" s="51" t="s">
        <v>72</v>
      </c>
      <c r="C43" s="48">
        <v>3.0494698528686959</v>
      </c>
      <c r="D43" s="48">
        <v>3.034967550619931</v>
      </c>
      <c r="E43" s="48">
        <v>3.0310404187776641</v>
      </c>
      <c r="F43" s="48">
        <v>3.0339875333155213</v>
      </c>
      <c r="G43" s="48">
        <v>3.0284849154689892</v>
      </c>
      <c r="H43" s="48">
        <v>3.0376807399999999</v>
      </c>
      <c r="I43" s="48">
        <v>3.0270000000000001</v>
      </c>
      <c r="J43" s="48">
        <v>3.0501166356492004</v>
      </c>
    </row>
    <row r="44" spans="2:11">
      <c r="B44" s="51" t="s">
        <v>73</v>
      </c>
      <c r="C44" s="48">
        <v>4.3988579039866007</v>
      </c>
      <c r="D44" s="48">
        <v>4.4109349255982639</v>
      </c>
      <c r="E44" s="48">
        <v>4.4101059186705447</v>
      </c>
      <c r="F44" s="48">
        <v>4.411790073650443</v>
      </c>
      <c r="G44" s="48">
        <v>4.4075433346402786</v>
      </c>
      <c r="H44" s="48">
        <v>4.4078493630000004</v>
      </c>
      <c r="I44" s="48">
        <v>4.41</v>
      </c>
      <c r="J44" s="48">
        <v>4.3741966499605009</v>
      </c>
    </row>
    <row r="45" spans="2:11">
      <c r="B45" s="51" t="s">
        <v>74</v>
      </c>
      <c r="C45" s="48">
        <v>0.957586500257671</v>
      </c>
      <c r="D45" s="48">
        <v>0.96021554468490022</v>
      </c>
      <c r="E45" s="48">
        <v>0.96003507833205781</v>
      </c>
      <c r="F45" s="48">
        <v>0.96040170169391503</v>
      </c>
      <c r="G45" s="48">
        <v>0.95947722992533058</v>
      </c>
      <c r="H45" s="48">
        <v>0.96538175400000004</v>
      </c>
      <c r="I45" s="48">
        <v>0.95899999999999996</v>
      </c>
      <c r="J45" s="48">
        <v>0.96648902795842551</v>
      </c>
    </row>
    <row r="46" spans="2:11">
      <c r="B46" s="46" t="s">
        <v>76</v>
      </c>
      <c r="C46" s="48">
        <v>0.17194797326152439</v>
      </c>
      <c r="D46" s="48">
        <v>0.17199882497323551</v>
      </c>
      <c r="E46" s="48">
        <v>0.17198885283068729</v>
      </c>
      <c r="F46" s="48">
        <v>0.17199500343936672</v>
      </c>
      <c r="G46" s="48">
        <v>0.17200655112112442</v>
      </c>
      <c r="H46" s="48">
        <v>0.1727490934</v>
      </c>
      <c r="I46" s="48">
        <v>0.17199999999999999</v>
      </c>
      <c r="J46" s="48">
        <v>0.17132226387241317</v>
      </c>
    </row>
    <row r="47" spans="2:11">
      <c r="B47" s="55" t="s">
        <v>16</v>
      </c>
      <c r="C47" s="56">
        <v>10.408504259265804</v>
      </c>
      <c r="D47" s="56">
        <v>10.417587553772723</v>
      </c>
      <c r="E47" s="56">
        <v>10.410136596893796</v>
      </c>
      <c r="F47" s="56">
        <v>10.416479760182147</v>
      </c>
      <c r="G47" s="56">
        <v>10.402026153322572</v>
      </c>
      <c r="H47" s="56">
        <v>10.417261073399999</v>
      </c>
      <c r="I47" s="56">
        <v>10.395300000000001</v>
      </c>
      <c r="J47" s="56">
        <v>10.397569051855156</v>
      </c>
    </row>
    <row r="48" spans="2:11" ht="30" customHeight="1">
      <c r="B48" s="40" t="s">
        <v>84</v>
      </c>
      <c r="C48" s="59"/>
      <c r="D48" s="60"/>
      <c r="E48" s="60"/>
      <c r="F48" s="60"/>
      <c r="G48" s="60"/>
      <c r="H48" s="60"/>
      <c r="I48" s="60"/>
      <c r="J48" s="60"/>
      <c r="K48" s="57"/>
    </row>
    <row r="49" spans="2:11">
      <c r="B49" s="46" t="s">
        <v>70</v>
      </c>
      <c r="C49" s="48">
        <v>119.76702579382268</v>
      </c>
      <c r="D49" s="48">
        <v>115.96554049069942</v>
      </c>
      <c r="E49" s="48">
        <v>118.89574485971205</v>
      </c>
      <c r="F49" s="48">
        <v>121.6855481439968</v>
      </c>
      <c r="G49" s="48">
        <v>122.34613806967928</v>
      </c>
      <c r="H49" s="48">
        <v>123.252419354</v>
      </c>
      <c r="I49" s="48">
        <v>123.37899999999999</v>
      </c>
      <c r="J49" s="48">
        <v>105.66748688450329</v>
      </c>
    </row>
    <row r="50" spans="2:11">
      <c r="B50" s="49" t="s">
        <v>71</v>
      </c>
      <c r="C50" s="54">
        <v>5.3805500155698027</v>
      </c>
      <c r="D50" s="54">
        <v>4.7333292924033028</v>
      </c>
      <c r="E50" s="54">
        <v>5.1173559511077125</v>
      </c>
      <c r="F50" s="54">
        <v>5.5838622389562795</v>
      </c>
      <c r="G50" s="54">
        <v>5.6709837991099121</v>
      </c>
      <c r="H50" s="61">
        <v>5.6934815360000002</v>
      </c>
      <c r="I50" s="61">
        <v>5.7770000000000001</v>
      </c>
      <c r="J50" s="61">
        <v>5.7796536156656639</v>
      </c>
    </row>
    <row r="51" spans="2:11">
      <c r="B51" s="51" t="s">
        <v>72</v>
      </c>
      <c r="C51" s="48">
        <v>84.724475723060749</v>
      </c>
      <c r="D51" s="48">
        <v>69.275610295643546</v>
      </c>
      <c r="E51" s="48">
        <v>74.994924004231166</v>
      </c>
      <c r="F51" s="48">
        <v>79.609981826707056</v>
      </c>
      <c r="G51" s="48">
        <v>79.457592962945995</v>
      </c>
      <c r="H51" s="48">
        <v>76.620177049999995</v>
      </c>
      <c r="I51" s="62">
        <v>75.86099999999999</v>
      </c>
      <c r="J51" s="62">
        <v>68.006230842151993</v>
      </c>
    </row>
    <row r="52" spans="2:11">
      <c r="B52" s="51" t="s">
        <v>73</v>
      </c>
      <c r="C52" s="48">
        <v>30.324388452078516</v>
      </c>
      <c r="D52" s="48">
        <v>24.678965131957057</v>
      </c>
      <c r="E52" s="48">
        <v>26.193357882175526</v>
      </c>
      <c r="F52" s="48">
        <v>27.421258503700439</v>
      </c>
      <c r="G52" s="48">
        <v>26.917069148841833</v>
      </c>
      <c r="H52" s="48">
        <v>25.562071875840001</v>
      </c>
      <c r="I52" s="48">
        <v>25.18</v>
      </c>
      <c r="J52" s="48">
        <v>22.635089080825463</v>
      </c>
    </row>
    <row r="53" spans="2:11">
      <c r="B53" s="51" t="s">
        <v>74</v>
      </c>
      <c r="C53" s="48">
        <v>4.3449569271887931</v>
      </c>
      <c r="D53" s="48">
        <v>3.9408669350422501</v>
      </c>
      <c r="E53" s="48">
        <v>4.0460531512386284</v>
      </c>
      <c r="F53" s="48">
        <v>4.1302727119842775</v>
      </c>
      <c r="G53" s="48">
        <v>4.1000046196400639</v>
      </c>
      <c r="H53" s="48">
        <v>4.0281795832</v>
      </c>
      <c r="I53" s="48">
        <v>4.0540000000000003</v>
      </c>
      <c r="J53" s="48">
        <v>3.9167178982318722</v>
      </c>
    </row>
    <row r="54" spans="2:11">
      <c r="B54" s="51" t="s">
        <v>75</v>
      </c>
      <c r="C54" s="48">
        <v>9.7847440672961081</v>
      </c>
      <c r="D54" s="48">
        <v>7.9947633520477357</v>
      </c>
      <c r="E54" s="48">
        <v>8.8471397392441062</v>
      </c>
      <c r="F54" s="48">
        <v>9.3480705336762302</v>
      </c>
      <c r="G54" s="48">
        <v>9.3224595654390257</v>
      </c>
      <c r="H54" s="48">
        <v>9.0564732620000008</v>
      </c>
      <c r="I54" s="48">
        <v>8.9540000000000006</v>
      </c>
      <c r="J54" s="48">
        <v>8.6940597223592189</v>
      </c>
    </row>
    <row r="55" spans="2:11">
      <c r="B55" s="46" t="s">
        <v>76</v>
      </c>
      <c r="C55" s="48">
        <v>1.7680334026005156</v>
      </c>
      <c r="D55" s="48">
        <v>1.4585400456603055</v>
      </c>
      <c r="E55" s="48">
        <v>1.5965380478840276</v>
      </c>
      <c r="F55" s="48">
        <v>1.6882509610716061</v>
      </c>
      <c r="G55" s="48">
        <v>1.6770840330000394</v>
      </c>
      <c r="H55" s="48">
        <v>1.70071293386</v>
      </c>
      <c r="I55" s="48">
        <v>1.7070000000000001</v>
      </c>
      <c r="J55" s="48">
        <v>1.2080475984689476</v>
      </c>
      <c r="K55" s="42"/>
    </row>
    <row r="56" spans="2:11">
      <c r="B56" s="53" t="s">
        <v>77</v>
      </c>
      <c r="C56" s="54">
        <v>5.7976601724716597</v>
      </c>
      <c r="D56" s="54">
        <v>4.3494277772853307</v>
      </c>
      <c r="E56" s="54">
        <v>5.200589908252776</v>
      </c>
      <c r="F56" s="54">
        <v>5.9608878852620917</v>
      </c>
      <c r="G56" s="54">
        <v>5.992926732838046</v>
      </c>
      <c r="H56" s="48">
        <v>5.8152433449999998</v>
      </c>
      <c r="I56" s="48">
        <v>5.9470000000000001</v>
      </c>
      <c r="J56" s="48">
        <v>5.9518317805462404</v>
      </c>
      <c r="K56" s="63"/>
    </row>
    <row r="57" spans="2:11">
      <c r="B57" s="55" t="s">
        <v>16</v>
      </c>
      <c r="C57" s="56">
        <v>248.03883696621295</v>
      </c>
      <c r="D57" s="56">
        <v>220.73615299877127</v>
      </c>
      <c r="E57" s="56">
        <v>232.27485519231516</v>
      </c>
      <c r="F57" s="56">
        <v>241.88327238372779</v>
      </c>
      <c r="G57" s="56">
        <v>241.86751583608969</v>
      </c>
      <c r="H57" s="56">
        <v>238.37326035389998</v>
      </c>
      <c r="I57" s="56">
        <v>237.49590000000001</v>
      </c>
      <c r="J57" s="56">
        <v>209.27884072287179</v>
      </c>
      <c r="K57" s="42"/>
    </row>
    <row r="58" spans="2:11">
      <c r="B58" s="64"/>
      <c r="C58" s="65"/>
      <c r="D58" s="65"/>
      <c r="E58" s="65"/>
      <c r="F58" s="65"/>
      <c r="G58" s="65"/>
      <c r="H58" s="65"/>
      <c r="I58" s="65"/>
      <c r="J58" s="66"/>
    </row>
    <row r="59" spans="2:11" s="67" customFormat="1" ht="14.45" customHeight="1">
      <c r="B59" s="136" t="s">
        <v>85</v>
      </c>
      <c r="C59" s="136"/>
      <c r="D59" s="136"/>
      <c r="E59" s="136"/>
      <c r="F59" s="136"/>
      <c r="G59" s="136"/>
      <c r="H59" s="136"/>
      <c r="I59" s="136"/>
      <c r="J59" s="136"/>
      <c r="K59" s="136"/>
    </row>
    <row r="60" spans="2:11" s="67" customFormat="1" ht="31.5" customHeight="1">
      <c r="B60" s="136" t="s">
        <v>86</v>
      </c>
      <c r="C60" s="136"/>
      <c r="D60" s="136"/>
      <c r="E60" s="136"/>
      <c r="F60" s="136"/>
      <c r="G60" s="136"/>
      <c r="H60" s="136"/>
      <c r="I60" s="136"/>
      <c r="J60" s="136"/>
      <c r="K60" s="136"/>
    </row>
    <row r="61" spans="2:11" s="67" customFormat="1" ht="66" customHeight="1">
      <c r="B61" s="137" t="s">
        <v>87</v>
      </c>
      <c r="C61" s="137"/>
      <c r="D61" s="137"/>
      <c r="E61" s="137"/>
      <c r="F61" s="137"/>
      <c r="G61" s="137"/>
      <c r="H61" s="137"/>
      <c r="I61" s="137"/>
      <c r="J61" s="137"/>
      <c r="K61" s="137"/>
    </row>
    <row r="62" spans="2:11" s="67" customFormat="1" ht="64.5" customHeight="1">
      <c r="B62" s="134" t="s">
        <v>88</v>
      </c>
      <c r="C62" s="134"/>
      <c r="D62" s="134"/>
      <c r="E62" s="134"/>
      <c r="F62" s="134"/>
      <c r="G62" s="134"/>
      <c r="H62" s="134"/>
      <c r="I62" s="134"/>
      <c r="J62" s="134"/>
      <c r="K62" s="134"/>
    </row>
    <row r="63" spans="2:11" s="67" customFormat="1" ht="14.45" customHeight="1">
      <c r="B63" s="136" t="s">
        <v>89</v>
      </c>
      <c r="C63" s="136"/>
      <c r="D63" s="136"/>
      <c r="E63" s="136"/>
      <c r="F63" s="136"/>
      <c r="G63" s="136"/>
      <c r="H63" s="136"/>
      <c r="I63" s="136"/>
      <c r="J63" s="136"/>
      <c r="K63" s="136"/>
    </row>
    <row r="64" spans="2:11" s="67" customFormat="1">
      <c r="B64" s="136" t="s">
        <v>90</v>
      </c>
      <c r="C64" s="136"/>
      <c r="D64" s="136"/>
      <c r="E64" s="136"/>
      <c r="F64" s="136"/>
      <c r="G64" s="136"/>
      <c r="H64" s="136"/>
      <c r="I64" s="136"/>
      <c r="J64" s="136"/>
      <c r="K64" s="136"/>
    </row>
    <row r="65" spans="2:10" s="67" customFormat="1">
      <c r="J65" s="68"/>
    </row>
    <row r="66" spans="2:10" s="67" customFormat="1">
      <c r="J66" s="68"/>
    </row>
    <row r="67" spans="2:10" s="67" customFormat="1">
      <c r="J67" s="68"/>
    </row>
    <row r="68" spans="2:10" s="67" customFormat="1">
      <c r="J68" s="68"/>
    </row>
    <row r="69" spans="2:10" ht="14.45" customHeight="1">
      <c r="B69" s="135"/>
      <c r="C69" s="135"/>
      <c r="D69" s="135"/>
      <c r="E69" s="135"/>
      <c r="F69" s="135"/>
      <c r="G69" s="135"/>
      <c r="H69" s="135"/>
      <c r="I69" s="135"/>
      <c r="J69" s="135"/>
    </row>
    <row r="70" spans="2:10" ht="31.5" customHeight="1">
      <c r="B70" s="135"/>
      <c r="C70" s="135"/>
      <c r="D70" s="135"/>
      <c r="E70" s="135"/>
      <c r="F70" s="135"/>
      <c r="G70" s="135"/>
      <c r="H70" s="135"/>
      <c r="I70" s="135"/>
      <c r="J70" s="135"/>
    </row>
    <row r="71" spans="2:10" ht="66" customHeight="1">
      <c r="B71" s="138"/>
      <c r="C71" s="138"/>
      <c r="D71" s="138"/>
      <c r="E71" s="138"/>
      <c r="F71" s="138"/>
      <c r="G71" s="138"/>
      <c r="H71" s="138"/>
      <c r="I71" s="138"/>
      <c r="J71" s="138"/>
    </row>
    <row r="72" spans="2:10" ht="64.5" customHeight="1">
      <c r="B72" s="139"/>
      <c r="C72" s="139"/>
      <c r="D72" s="139"/>
      <c r="E72" s="139"/>
      <c r="F72" s="139"/>
      <c r="G72" s="139"/>
      <c r="H72" s="139"/>
      <c r="I72" s="139"/>
      <c r="J72" s="139"/>
    </row>
    <row r="73" spans="2:10" ht="14.45" customHeight="1">
      <c r="B73" s="135"/>
      <c r="C73" s="135"/>
      <c r="D73" s="135"/>
      <c r="E73" s="135"/>
      <c r="F73" s="135"/>
      <c r="G73" s="135"/>
      <c r="H73" s="135"/>
      <c r="I73" s="135"/>
      <c r="J73" s="135"/>
    </row>
    <row r="74" spans="2:10">
      <c r="B74" s="135"/>
      <c r="C74" s="135"/>
      <c r="D74" s="135"/>
      <c r="E74" s="135"/>
      <c r="F74" s="135"/>
      <c r="G74" s="135"/>
      <c r="H74" s="135"/>
      <c r="I74" s="135"/>
      <c r="J74" s="135"/>
    </row>
  </sheetData>
  <mergeCells count="12">
    <mergeCell ref="B74:J74"/>
    <mergeCell ref="B59:K59"/>
    <mergeCell ref="B60:K60"/>
    <mergeCell ref="B61:K61"/>
    <mergeCell ref="B62:K62"/>
    <mergeCell ref="B63:K63"/>
    <mergeCell ref="B64:K64"/>
    <mergeCell ref="B69:J69"/>
    <mergeCell ref="B70:J70"/>
    <mergeCell ref="B71:J71"/>
    <mergeCell ref="B72:J72"/>
    <mergeCell ref="B73:J73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14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1_FR</vt:lpstr>
      <vt:lpstr>Figure 2_FR</vt:lpstr>
      <vt:lpstr>summary</vt:lpstr>
      <vt:lpstr>raw data</vt:lpstr>
      <vt:lpstr>res_1</vt:lpstr>
      <vt:lpstr>res_2</vt:lpstr>
      <vt:lpstr>tertiary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2023-06-05T10:28:28Z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