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https://d.docs.live.net/fec28a7282d28e21/2. Areas/Coding/Python/projects/heat_country_data/Processed/"/>
    </mc:Choice>
  </mc:AlternateContent>
  <xr:revisionPtr revIDLastSave="0" documentId="13_ncr:1_{CA4D6150-F3B7-42A3-97E8-2E96A304E461}" xr6:coauthVersionLast="47" xr6:coauthVersionMax="47" xr10:uidLastSave="{00000000-0000-0000-0000-000000000000}"/>
  <bookViews>
    <workbookView xWindow="-22597" yWindow="-3818" windowWidth="22695" windowHeight="14475" xr2:uid="{00000000-000D-0000-FFFF-FFFF00000000}"/>
  </bookViews>
  <sheets>
    <sheet name="Figure 1_UK" sheetId="6" r:id="rId1"/>
    <sheet name="Figure 2_UK" sheetId="7" r:id="rId2"/>
    <sheet name="summary" sheetId="9" r:id="rId3"/>
    <sheet name="BEIS data" sheetId="8" r:id="rId4"/>
  </sheets>
  <externalReferences>
    <externalReference r:id="rId5"/>
  </externalReferences>
  <definedNames>
    <definedName name="Diagramm5">[1]EB97_Zahlen_für_Grafiken!$A$11:$S$24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7" l="1"/>
  <c r="C14" i="7"/>
  <c r="N12" i="8"/>
  <c r="B8" i="9"/>
  <c r="C13" i="6" s="1"/>
  <c r="K10" i="8"/>
  <c r="B3" i="9"/>
  <c r="J10" i="8"/>
  <c r="B4" i="9"/>
  <c r="F11" i="8"/>
  <c r="M9" i="8"/>
  <c r="H37" i="8"/>
  <c r="H38" i="8" s="1"/>
  <c r="N9" i="8" l="1"/>
  <c r="B6" i="9" s="1"/>
  <c r="C9" i="7" s="1"/>
  <c r="I32" i="8"/>
  <c r="H32" i="8"/>
  <c r="B15" i="9"/>
  <c r="C8" i="7" l="1"/>
  <c r="C14" i="6"/>
  <c r="K9" i="8"/>
  <c r="D9" i="8"/>
  <c r="D10" i="8" s="1"/>
  <c r="E9" i="8"/>
  <c r="E10" i="8" s="1"/>
  <c r="C6" i="6" s="1"/>
  <c r="C6" i="7" s="1"/>
  <c r="F9" i="8"/>
  <c r="F10" i="8" s="1"/>
  <c r="B2" i="9" s="1"/>
  <c r="G9" i="8"/>
  <c r="G10" i="8" s="1"/>
  <c r="B5" i="9" s="1"/>
  <c r="H9" i="8"/>
  <c r="H10" i="8" s="1"/>
  <c r="I9" i="8"/>
  <c r="I10" i="8" s="1"/>
  <c r="J9" i="8"/>
  <c r="C9" i="8"/>
  <c r="C10" i="8" s="1"/>
  <c r="B9" i="8"/>
  <c r="B10" i="8" s="1"/>
  <c r="C7" i="6" s="1"/>
  <c r="H31" i="8"/>
  <c r="I31" i="8" s="1"/>
  <c r="H30" i="8"/>
  <c r="I30" i="8" s="1"/>
  <c r="H29" i="8"/>
  <c r="C5" i="6" l="1"/>
  <c r="B10" i="9"/>
  <c r="C9" i="6"/>
  <c r="C10" i="7"/>
  <c r="I29" i="8"/>
  <c r="C5" i="7" l="1"/>
  <c r="C15" i="6"/>
  <c r="D14" i="6" s="1"/>
  <c r="C22" i="7"/>
  <c r="D13" i="6" l="1"/>
  <c r="D7" i="6"/>
  <c r="D8" i="6"/>
  <c r="D6" i="6"/>
  <c r="D5" i="6"/>
  <c r="D9" i="6"/>
  <c r="C16" i="7"/>
  <c r="D16" i="7" l="1"/>
  <c r="D12" i="7"/>
  <c r="D13" i="7"/>
  <c r="D11" i="7"/>
  <c r="D14" i="7"/>
  <c r="D5" i="7"/>
  <c r="D6" i="7"/>
  <c r="D10" i="7"/>
  <c r="D15" i="7"/>
  <c r="D7" i="7"/>
  <c r="D9" i="7"/>
  <c r="D8" i="7"/>
  <c r="D22" i="7" l="1"/>
</calcChain>
</file>

<file path=xl/sharedStrings.xml><?xml version="1.0" encoding="utf-8"?>
<sst xmlns="http://schemas.openxmlformats.org/spreadsheetml/2006/main" count="144" uniqueCount="96">
  <si>
    <t>Year</t>
  </si>
  <si>
    <t>Fuel oil</t>
  </si>
  <si>
    <t>Scope</t>
  </si>
  <si>
    <t>Fossil gas + LPG</t>
  </si>
  <si>
    <t>Other fossil fuels</t>
  </si>
  <si>
    <t>Renewable electricity for heat</t>
  </si>
  <si>
    <t>Non-renewable electricity for heat</t>
  </si>
  <si>
    <t>Sources</t>
  </si>
  <si>
    <t>Previous years also available</t>
  </si>
  <si>
    <t>PJ</t>
  </si>
  <si>
    <t>Electricity</t>
  </si>
  <si>
    <t>District heat</t>
  </si>
  <si>
    <t>Coal</t>
  </si>
  <si>
    <t>Energy Provided and Shares</t>
  </si>
  <si>
    <t>Energy (PJ)</t>
  </si>
  <si>
    <t>Share of total</t>
  </si>
  <si>
    <t>Notes</t>
  </si>
  <si>
    <t>Total</t>
  </si>
  <si>
    <t>To be updated as needed.</t>
  </si>
  <si>
    <t>This is the final, desired form of the data.</t>
  </si>
  <si>
    <t>Renewable share</t>
  </si>
  <si>
    <t>FIGURE 1. How does the country heat its buildings?</t>
  </si>
  <si>
    <t>Heat pumps</t>
  </si>
  <si>
    <t>Direct renewables</t>
  </si>
  <si>
    <t>Biomass</t>
  </si>
  <si>
    <t>Solar thermal</t>
  </si>
  <si>
    <t>Geothermal</t>
  </si>
  <si>
    <t>Other sources (mainly electricity)</t>
  </si>
  <si>
    <t>FIGURE 2. How clean is the heat?</t>
  </si>
  <si>
    <t>Other fossil fuels, including non-renewable district heat</t>
  </si>
  <si>
    <t>Renewable district heat</t>
  </si>
  <si>
    <t>Ambient heat</t>
  </si>
  <si>
    <t>Data not available</t>
  </si>
  <si>
    <t>Estimated using share of RE in electricity</t>
  </si>
  <si>
    <t>Direct renewables for heat</t>
  </si>
  <si>
    <t>UNITED KINGDOM</t>
  </si>
  <si>
    <t>Domestic</t>
  </si>
  <si>
    <t>Public administration</t>
  </si>
  <si>
    <t>Commercial</t>
  </si>
  <si>
    <r>
      <t>Manufactured fuel</t>
    </r>
    <r>
      <rPr>
        <i/>
        <sz val="8.5"/>
        <rFont val="Arial"/>
        <family val="2"/>
      </rPr>
      <t>(1)</t>
    </r>
  </si>
  <si>
    <t>Primary oils</t>
  </si>
  <si>
    <t>Petroleum products</t>
  </si>
  <si>
    <r>
      <t>Natural gas</t>
    </r>
    <r>
      <rPr>
        <i/>
        <sz val="8.5"/>
        <rFont val="Arial"/>
        <family val="2"/>
      </rPr>
      <t>(2)</t>
    </r>
  </si>
  <si>
    <r>
      <t>Bioenergy &amp; waste</t>
    </r>
    <r>
      <rPr>
        <i/>
        <sz val="8.5"/>
        <rFont val="Arial"/>
        <family val="2"/>
      </rPr>
      <t>(3)</t>
    </r>
  </si>
  <si>
    <t>Primary electricity</t>
  </si>
  <si>
    <t>Heat sold</t>
  </si>
  <si>
    <t>(1)  Includes all manufactured solid fuels, benzole, tars, coke oven gas and blast furnace gas.</t>
  </si>
  <si>
    <t>(2)  Includes colliery methane.</t>
  </si>
  <si>
    <t>(3)  Includes geothermal, solar heat, and heat pumps.</t>
  </si>
  <si>
    <t>(4)  Stock fall (+), stock rise (-).</t>
  </si>
  <si>
    <t>(5)  Primary supply minus primary demand.</t>
  </si>
  <si>
    <t>(6)  See DUKES 2020 paragraphs 5.21 regarding electricity use in transport and 6.44-6.49 regarding renewables use in transport.</t>
  </si>
  <si>
    <t>(7)  Back-flows from the petrochemical industry.</t>
  </si>
  <si>
    <t>1.1 Aggregate energy balance 2020</t>
  </si>
  <si>
    <t>Gross calorific values</t>
  </si>
  <si>
    <t>ktoe</t>
  </si>
  <si>
    <t>Total - Space</t>
  </si>
  <si>
    <t>Total - Water</t>
  </si>
  <si>
    <t>Total - Cooking</t>
  </si>
  <si>
    <t>Total - Lighting</t>
  </si>
  <si>
    <t>Total - Appliances</t>
  </si>
  <si>
    <t>Total - domestic
[Note 1]</t>
  </si>
  <si>
    <t>Services</t>
  </si>
  <si>
    <t>TABLE U1</t>
  </si>
  <si>
    <t>Space heating</t>
  </si>
  <si>
    <t xml:space="preserve">Water </t>
  </si>
  <si>
    <t>Cooking/ Catering</t>
  </si>
  <si>
    <t>Lighting/ Appliances</t>
  </si>
  <si>
    <t>Process use</t>
  </si>
  <si>
    <t>Motors/Drivers</t>
  </si>
  <si>
    <t>Drying/Separation</t>
  </si>
  <si>
    <t>Other non-transport</t>
  </si>
  <si>
    <t>Industrial</t>
  </si>
  <si>
    <t>Service</t>
  </si>
  <si>
    <t>BUILDINGS</t>
  </si>
  <si>
    <t>HEATING</t>
  </si>
  <si>
    <t>Energy used for heating</t>
  </si>
  <si>
    <t>Gas + LPG</t>
  </si>
  <si>
    <t>Other fossils</t>
  </si>
  <si>
    <t>Electricity for heat</t>
  </si>
  <si>
    <t>Share of RE electricity</t>
  </si>
  <si>
    <t>Water heating</t>
  </si>
  <si>
    <t>PJ/ktoe</t>
  </si>
  <si>
    <t>Direct renewables &amp; waste</t>
  </si>
  <si>
    <t>LIGHTING/APPLIANCES</t>
  </si>
  <si>
    <t>Not fully disaggreated. Includes biomass, solar thermal, heat pumps.</t>
  </si>
  <si>
    <t>Not provided in this source; to find elsewhere</t>
  </si>
  <si>
    <t>DHC data not available.</t>
  </si>
  <si>
    <t>Digest of United Kingdom Energy Statistics (DUKES) 2021: main chapters and annexes A to D dataset</t>
  </si>
  <si>
    <t>End-use data tables - https://www.gov.uk/government/statistics/energy-consumption-in-the-uk-2021</t>
  </si>
  <si>
    <t>output; from BEIS 2022</t>
  </si>
  <si>
    <t>Residential, commercial and public sector.
Space heating, water heating and cooking.</t>
  </si>
  <si>
    <t>TOTAL</t>
  </si>
  <si>
    <t>Share of RE DHC</t>
  </si>
  <si>
    <t>https://www.theade.co.uk/assets/docs/resources/Heat%20Networks%20in%20the%20UK_v5%20web%20single%20pages.pdf</t>
  </si>
  <si>
    <t>Last update: 2 March 2022.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</si>
</sst>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0.0%"/>
    <numFmt numFmtId="165" formatCode="#,##0\ ;\-#,##0\ ;&quot;-  &quot;"/>
    <numFmt numFmtId="166" formatCode="#,##0\ ;\-#,##0\ ;&quot; &quot;"/>
    <numFmt numFmtId="167" formatCode="_-* #,##0_-;\-* #,##0_-;_-* &quot;-&quot;??_-;_-@_-"/>
    <numFmt numFmtId="168" formatCode="0.0"/>
    <numFmt numFmtId="169" formatCode="#,##0.0\ ;\-#,##0.0\ ;&quot;-  &quot;"/>
    <numFmt numFmtId="170" formatCode="#,##0.00000000000_ ;\-#,##0.00000000000\ "/>
  </numFmts>
  <fonts count="2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NewCenturySchlbk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sz val="7.5"/>
      <name val="Arial"/>
      <family val="2"/>
    </font>
    <font>
      <b/>
      <sz val="8.5"/>
      <name val="Arial"/>
      <family val="2"/>
    </font>
    <font>
      <i/>
      <sz val="8.5"/>
      <name val="Arial"/>
      <family val="2"/>
    </font>
    <font>
      <sz val="7"/>
      <name val="Arial"/>
      <family val="2"/>
    </font>
    <font>
      <i/>
      <sz val="8"/>
      <name val="Arial"/>
      <family val="2"/>
    </font>
    <font>
      <b/>
      <sz val="18"/>
      <color indexed="12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7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9" fontId="2" fillId="0" borderId="0" applyFont="0" applyFill="0" applyBorder="0" applyAlignment="0" applyProtection="0"/>
    <xf numFmtId="0" fontId="3" fillId="0" borderId="0"/>
    <xf numFmtId="0" fontId="4" fillId="0" borderId="0"/>
    <xf numFmtId="0" fontId="5" fillId="0" borderId="0" applyNumberFormat="0" applyFill="0" applyBorder="0" applyAlignment="0" applyProtection="0"/>
    <xf numFmtId="0" fontId="3" fillId="0" borderId="0"/>
    <xf numFmtId="43" fontId="3" fillId="0" borderId="0" applyFont="0" applyFill="0" applyBorder="0" applyAlignment="0" applyProtection="0"/>
    <xf numFmtId="0" fontId="17" fillId="0" borderId="0"/>
    <xf numFmtId="43" fontId="2" fillId="0" borderId="0" applyFont="0" applyFill="0" applyBorder="0" applyAlignment="0" applyProtection="0"/>
    <xf numFmtId="0" fontId="2" fillId="0" borderId="0"/>
  </cellStyleXfs>
  <cellXfs count="63">
    <xf numFmtId="0" fontId="0" fillId="0" borderId="0" xfId="0"/>
    <xf numFmtId="0" fontId="1" fillId="0" borderId="0" xfId="0" applyFont="1"/>
    <xf numFmtId="2" fontId="0" fillId="0" borderId="0" xfId="0" applyNumberFormat="1"/>
    <xf numFmtId="164" fontId="0" fillId="0" borderId="0" xfId="1" applyNumberFormat="1" applyFont="1"/>
    <xf numFmtId="164" fontId="0" fillId="0" borderId="0" xfId="0" applyNumberFormat="1"/>
    <xf numFmtId="0" fontId="0" fillId="0" borderId="2" xfId="0" applyBorder="1"/>
    <xf numFmtId="0" fontId="0" fillId="0" borderId="3" xfId="0" applyBorder="1"/>
    <xf numFmtId="164" fontId="0" fillId="0" borderId="3" xfId="1" applyNumberFormat="1" applyFont="1" applyBorder="1"/>
    <xf numFmtId="0" fontId="0" fillId="0" borderId="4" xfId="0" applyBorder="1"/>
    <xf numFmtId="0" fontId="0" fillId="0" borderId="6" xfId="0" applyBorder="1"/>
    <xf numFmtId="2" fontId="0" fillId="0" borderId="6" xfId="0" applyNumberFormat="1" applyBorder="1"/>
    <xf numFmtId="0" fontId="0" fillId="0" borderId="7" xfId="0" applyBorder="1"/>
    <xf numFmtId="0" fontId="1" fillId="0" borderId="10" xfId="0" applyFont="1" applyBorder="1" applyAlignment="1">
      <alignment horizontal="center" vertical="center" wrapText="1"/>
    </xf>
    <xf numFmtId="0" fontId="1" fillId="3" borderId="11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left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0" borderId="1" xfId="0" applyFont="1" applyBorder="1"/>
    <xf numFmtId="0" fontId="0" fillId="0" borderId="5" xfId="0" applyBorder="1"/>
    <xf numFmtId="2" fontId="0" fillId="0" borderId="13" xfId="0" applyNumberFormat="1" applyBorder="1"/>
    <xf numFmtId="164" fontId="0" fillId="0" borderId="9" xfId="1" applyNumberFormat="1" applyFont="1" applyBorder="1"/>
    <xf numFmtId="0" fontId="7" fillId="0" borderId="0" xfId="0" applyFont="1"/>
    <xf numFmtId="0" fontId="6" fillId="8" borderId="1" xfId="0" applyFont="1" applyFill="1" applyBorder="1"/>
    <xf numFmtId="0" fontId="1" fillId="7" borderId="8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/>
    </xf>
    <xf numFmtId="0" fontId="0" fillId="2" borderId="11" xfId="0" applyFill="1" applyBorder="1" applyAlignment="1">
      <alignment horizontal="right" vertical="center" wrapText="1"/>
    </xf>
    <xf numFmtId="0" fontId="1" fillId="6" borderId="14" xfId="0" applyFont="1" applyFill="1" applyBorder="1" applyAlignment="1">
      <alignment horizontal="left" vertical="center" wrapText="1"/>
    </xf>
    <xf numFmtId="0" fontId="1" fillId="4" borderId="10" xfId="0" applyFont="1" applyFill="1" applyBorder="1" applyAlignment="1">
      <alignment horizontal="center" vertical="center" wrapText="1"/>
    </xf>
    <xf numFmtId="0" fontId="8" fillId="0" borderId="6" xfId="0" applyFont="1" applyBorder="1"/>
    <xf numFmtId="0" fontId="1" fillId="4" borderId="1" xfId="0" applyFont="1" applyFill="1" applyBorder="1" applyAlignment="1">
      <alignment horizontal="center" vertical="center" wrapText="1"/>
    </xf>
    <xf numFmtId="0" fontId="9" fillId="9" borderId="0" xfId="0" applyFont="1" applyFill="1"/>
    <xf numFmtId="165" fontId="9" fillId="9" borderId="0" xfId="0" applyNumberFormat="1" applyFont="1" applyFill="1" applyAlignment="1">
      <alignment horizontal="right"/>
    </xf>
    <xf numFmtId="165" fontId="10" fillId="9" borderId="0" xfId="0" applyNumberFormat="1" applyFont="1" applyFill="1" applyAlignment="1">
      <alignment horizontal="right"/>
    </xf>
    <xf numFmtId="0" fontId="11" fillId="9" borderId="0" xfId="0" applyFont="1" applyFill="1"/>
    <xf numFmtId="164" fontId="11" fillId="9" borderId="0" xfId="1" applyNumberFormat="1" applyFont="1" applyFill="1"/>
    <xf numFmtId="165" fontId="11" fillId="9" borderId="0" xfId="0" applyNumberFormat="1" applyFont="1" applyFill="1"/>
    <xf numFmtId="0" fontId="9" fillId="9" borderId="15" xfId="0" applyFont="1" applyFill="1" applyBorder="1" applyAlignment="1">
      <alignment horizontal="right" vertical="top" wrapText="1"/>
    </xf>
    <xf numFmtId="166" fontId="12" fillId="9" borderId="15" xfId="0" applyNumberFormat="1" applyFont="1" applyFill="1" applyBorder="1" applyAlignment="1">
      <alignment horizontal="right" vertical="top" wrapText="1"/>
    </xf>
    <xf numFmtId="0" fontId="12" fillId="9" borderId="15" xfId="0" applyFont="1" applyFill="1" applyBorder="1" applyAlignment="1">
      <alignment horizontal="right" vertical="top" wrapText="1"/>
    </xf>
    <xf numFmtId="0" fontId="14" fillId="9" borderId="0" xfId="0" applyFont="1" applyFill="1" applyAlignment="1">
      <alignment horizontal="right" vertical="top" wrapText="1"/>
    </xf>
    <xf numFmtId="0" fontId="15" fillId="9" borderId="0" xfId="0" applyFont="1" applyFill="1"/>
    <xf numFmtId="0" fontId="16" fillId="9" borderId="0" xfId="0" applyFont="1" applyFill="1" applyAlignment="1">
      <alignment horizontal="left"/>
    </xf>
    <xf numFmtId="0" fontId="18" fillId="5" borderId="16" xfId="7" applyFont="1" applyFill="1" applyBorder="1" applyAlignment="1">
      <alignment horizontal="right" wrapText="1"/>
    </xf>
    <xf numFmtId="168" fontId="20" fillId="5" borderId="0" xfId="0" applyNumberFormat="1" applyFont="1" applyFill="1" applyAlignment="1">
      <alignment horizontal="left"/>
    </xf>
    <xf numFmtId="168" fontId="19" fillId="5" borderId="0" xfId="0" applyNumberFormat="1" applyFont="1" applyFill="1" applyAlignment="1">
      <alignment horizontal="left"/>
    </xf>
    <xf numFmtId="2" fontId="1" fillId="0" borderId="0" xfId="0" applyNumberFormat="1" applyFont="1"/>
    <xf numFmtId="165" fontId="0" fillId="0" borderId="0" xfId="0" applyNumberFormat="1"/>
    <xf numFmtId="169" fontId="0" fillId="0" borderId="0" xfId="0" applyNumberFormat="1"/>
    <xf numFmtId="169" fontId="1" fillId="0" borderId="0" xfId="0" applyNumberFormat="1" applyFont="1"/>
    <xf numFmtId="0" fontId="21" fillId="9" borderId="0" xfId="0" applyFont="1" applyFill="1" applyAlignment="1">
      <alignment horizontal="right" vertical="top" wrapText="1"/>
    </xf>
    <xf numFmtId="167" fontId="0" fillId="0" borderId="0" xfId="0" applyNumberFormat="1"/>
    <xf numFmtId="0" fontId="8" fillId="0" borderId="0" xfId="0" applyFont="1"/>
    <xf numFmtId="0" fontId="8" fillId="0" borderId="6" xfId="0" applyFont="1" applyBorder="1" applyAlignment="1">
      <alignment wrapText="1"/>
    </xf>
    <xf numFmtId="0" fontId="5" fillId="0" borderId="5" xfId="4" applyBorder="1"/>
    <xf numFmtId="0" fontId="5" fillId="0" borderId="6" xfId="4" applyBorder="1"/>
    <xf numFmtId="2" fontId="0" fillId="0" borderId="1" xfId="0" applyNumberFormat="1" applyBorder="1"/>
    <xf numFmtId="9" fontId="0" fillId="0" borderId="0" xfId="1" applyFont="1"/>
    <xf numFmtId="170" fontId="0" fillId="0" borderId="0" xfId="0" applyNumberFormat="1"/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0" xfId="0" applyFont="1" applyAlignment="1">
      <alignment horizontal="center" vertical="center" textRotation="90"/>
    </xf>
  </cellXfs>
  <cellStyles count="10">
    <cellStyle name="Comma 3" xfId="6" xr:uid="{539F1993-3AB9-4567-8686-AF16AAAFA9F2}"/>
    <cellStyle name="Comma 4 3" xfId="8" xr:uid="{43F2FE68-2A05-4CDA-9AB6-A04950AB58F4}"/>
    <cellStyle name="Hyperlink" xfId="4" builtinId="8"/>
    <cellStyle name="Normal" xfId="0" builtinId="0"/>
    <cellStyle name="Normal 2" xfId="3" xr:uid="{DB65809B-46E5-4556-95A2-A8CF176AE6A5}"/>
    <cellStyle name="Normal 2 3" xfId="5" xr:uid="{F5A54FE0-4AF7-427C-8147-F4DC9766C467}"/>
    <cellStyle name="Normal 4 3" xfId="9" xr:uid="{9F3CBA14-8426-4F5D-A05C-F65B911D42A0}"/>
    <cellStyle name="Normal_domestic data (PM)" xfId="7" xr:uid="{9E0C06B6-C7C4-46E0-9594-E5CF73D06EB7}"/>
    <cellStyle name="Percent" xfId="1" builtinId="5"/>
    <cellStyle name="Standard_Anwendungneu18.08.2004neu" xfId="2" xr:uid="{A960610F-A747-4DD6-BB85-73A5CB72194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D16-4D66-8E5E-4AC6D5C0368B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D16-4D66-8E5E-4AC6D5C0368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D16-4D66-8E5E-4AC6D5C0368B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D16-4D66-8E5E-4AC6D5C0368B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3D16-4D66-8E5E-4AC6D5C0368B}"/>
              </c:ext>
            </c:extLst>
          </c:dPt>
          <c:dPt>
            <c:idx val="5"/>
            <c:bubble3D val="0"/>
            <c:spPr>
              <a:solidFill>
                <a:schemeClr val="accent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3D16-4D66-8E5E-4AC6D5C0368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D-3D16-4D66-8E5E-4AC6D5C0368B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('Figure 1_UK'!$B$5:$B$9,'Figure 1_UK'!$B$13:$B$14)</c:f>
              <c:strCache>
                <c:ptCount val="7"/>
                <c:pt idx="0">
                  <c:v>Fossil gas + LPG</c:v>
                </c:pt>
                <c:pt idx="1">
                  <c:v>Fuel oil</c:v>
                </c:pt>
                <c:pt idx="2">
                  <c:v>Other fossil fuels</c:v>
                </c:pt>
                <c:pt idx="3">
                  <c:v>Heat pumps</c:v>
                </c:pt>
                <c:pt idx="4">
                  <c:v>Direct renewables</c:v>
                </c:pt>
                <c:pt idx="5">
                  <c:v>District heat</c:v>
                </c:pt>
                <c:pt idx="6">
                  <c:v>Other sources (mainly electricity)</c:v>
                </c:pt>
              </c:strCache>
            </c:strRef>
          </c:cat>
          <c:val>
            <c:numRef>
              <c:f>('Figure 1_UK'!$D$5:$D$9,'Figure 1_UK'!$D$13:$D$14)</c:f>
              <c:numCache>
                <c:formatCode>0.0%</c:formatCode>
                <c:ptCount val="7"/>
                <c:pt idx="0">
                  <c:v>0.69754003514869356</c:v>
                </c:pt>
                <c:pt idx="1">
                  <c:v>0.10170743146177429</c:v>
                </c:pt>
                <c:pt idx="2">
                  <c:v>1.0246253598962684E-2</c:v>
                </c:pt>
                <c:pt idx="3">
                  <c:v>0</c:v>
                </c:pt>
                <c:pt idx="4">
                  <c:v>4.9331922685266143E-2</c:v>
                </c:pt>
                <c:pt idx="5">
                  <c:v>1.2212743146355927E-2</c:v>
                </c:pt>
                <c:pt idx="6">
                  <c:v>0.12896161395894731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3D16-4D66-8E5E-4AC6D5C036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spPr>
            <a:ln>
              <a:solidFill>
                <a:schemeClr val="tx1"/>
              </a:solidFill>
            </a:ln>
          </c:spPr>
          <c:dPt>
            <c:idx val="0"/>
            <c:bubble3D val="0"/>
            <c:spPr>
              <a:solidFill>
                <a:schemeClr val="bg2">
                  <a:lumMod val="2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086-4AA0-B092-169A51E40AB7}"/>
              </c:ext>
            </c:extLst>
          </c:dPt>
          <c:dPt>
            <c:idx val="1"/>
            <c:bubble3D val="0"/>
            <c:spPr>
              <a:solidFill>
                <a:schemeClr val="bg2">
                  <a:lumMod val="5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086-4AA0-B092-169A51E40AB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086-4AA0-B092-169A51E40AB7}"/>
              </c:ext>
            </c:extLst>
          </c:dPt>
          <c:dPt>
            <c:idx val="3"/>
            <c:bubble3D val="0"/>
            <c:spPr>
              <a:solidFill>
                <a:schemeClr val="bg2">
                  <a:lumMod val="75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086-4AA0-B092-169A51E40AB7}"/>
              </c:ext>
            </c:extLst>
          </c:dPt>
          <c:dPt>
            <c:idx val="4"/>
            <c:bubble3D val="0"/>
            <c:spPr>
              <a:solidFill>
                <a:srgbClr val="FFC000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086-4AA0-B092-169A51E40AB7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C086-4AA0-B092-169A51E40AB7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solidFill>
                  <a:schemeClr val="tx1"/>
                </a:solidFill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13-C086-4AA0-B092-169A51E40AB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'Figure 2_UK'!$B$5:$B$15</c15:sqref>
                  </c15:fullRef>
                </c:ext>
              </c:extLst>
              <c:f>('Figure 2_UK'!$B$5:$B$10,'Figure 2_UK'!$B$14)</c:f>
              <c:strCache>
                <c:ptCount val="7"/>
                <c:pt idx="0">
                  <c:v>Fossil gas + LPG</c:v>
                </c:pt>
                <c:pt idx="1">
                  <c:v>Fuel oil</c:v>
                </c:pt>
                <c:pt idx="2">
                  <c:v>Other fossil fuels, including non-renewable district heat</c:v>
                </c:pt>
                <c:pt idx="3">
                  <c:v>Non-renewable electricity for heat</c:v>
                </c:pt>
                <c:pt idx="4">
                  <c:v>Renewable electricity for heat</c:v>
                </c:pt>
                <c:pt idx="5">
                  <c:v>Direct renewables for heat</c:v>
                </c:pt>
                <c:pt idx="6">
                  <c:v>Renewable district heat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'Figure 2_UK'!$D$5:$D$15</c15:sqref>
                  </c15:fullRef>
                </c:ext>
              </c:extLst>
              <c:f>('Figure 2_UK'!$D$5:$D$10,'Figure 2_UK'!$D$14)</c:f>
              <c:numCache>
                <c:formatCode>0.0%</c:formatCode>
                <c:ptCount val="7"/>
                <c:pt idx="0">
                  <c:v>0.69754003514869367</c:v>
                </c:pt>
                <c:pt idx="1">
                  <c:v>0.1017074314617743</c:v>
                </c:pt>
                <c:pt idx="2">
                  <c:v>2.09934675677559E-2</c:v>
                </c:pt>
                <c:pt idx="3">
                  <c:v>7.3379158342641013E-2</c:v>
                </c:pt>
                <c:pt idx="4">
                  <c:v>5.55824556163063E-2</c:v>
                </c:pt>
                <c:pt idx="5">
                  <c:v>4.933192268526615E-2</c:v>
                </c:pt>
                <c:pt idx="6">
                  <c:v>1.4655291775627114E-3</c:v>
                </c:pt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'Figure 2_UK'!$D$11</c15:sqref>
                  <c15:spPr xmlns:c15="http://schemas.microsoft.com/office/drawing/2012/chart">
                    <a:solidFill>
                      <a:schemeClr val="accent1">
                        <a:lumMod val="6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'Figure 2_UK'!$D$12</c15:sqref>
                  <c15:spPr xmlns:c15="http://schemas.microsoft.com/office/drawing/2012/chart">
                    <a:solidFill>
                      <a:schemeClr val="accent2">
                        <a:lumMod val="75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'Figure 2_UK'!$D$13</c15:sqref>
                  <c15:spPr xmlns:c15="http://schemas.microsoft.com/office/drawing/2012/chart">
                    <a:solidFill>
                      <a:schemeClr val="accent3">
                        <a:lumMod val="6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  <c15:categoryFilterException>
                  <c15:sqref>'Figure 2_UK'!$D$15</c15:sqref>
                  <c15:spPr xmlns:c15="http://schemas.microsoft.com/office/drawing/2012/chart">
                    <a:solidFill>
                      <a:schemeClr val="accent5">
                        <a:lumMod val="60000"/>
                      </a:schemeClr>
                    </a:solidFill>
                    <a:ln>
                      <a:solidFill>
                        <a:schemeClr val="tx1"/>
                      </a:solidFill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15:spPr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16-C086-4AA0-B092-169A51E40AB7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138111</xdr:rowOff>
    </xdr:from>
    <xdr:to>
      <xdr:col>13</xdr:col>
      <xdr:colOff>552450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5BF923-29C5-4BDD-9CB6-F141371FC3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180975</xdr:colOff>
      <xdr:row>1</xdr:row>
      <xdr:rowOff>138111</xdr:rowOff>
    </xdr:from>
    <xdr:to>
      <xdr:col>13</xdr:col>
      <xdr:colOff>552450</xdr:colOff>
      <xdr:row>21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6653D06-EE16-4382-A339-955C89389C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2409825</xdr:colOff>
      <xdr:row>3</xdr:row>
      <xdr:rowOff>104775</xdr:rowOff>
    </xdr:from>
    <xdr:to>
      <xdr:col>7</xdr:col>
      <xdr:colOff>371475</xdr:colOff>
      <xdr:row>4</xdr:row>
      <xdr:rowOff>171450</xdr:rowOff>
    </xdr:to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E38EF331-9566-47A7-AB23-1C5E9E8BD904}"/>
            </a:ext>
          </a:extLst>
        </xdr:cNvPr>
        <xdr:cNvSpPr/>
      </xdr:nvSpPr>
      <xdr:spPr>
        <a:xfrm rot="19180620">
          <a:off x="9848850" y="1038225"/>
          <a:ext cx="2009775" cy="266700"/>
        </a:xfrm>
        <a:prstGeom prst="rect">
          <a:avLst/>
        </a:prstGeom>
        <a:solidFill>
          <a:srgbClr val="FFC00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fr-FR" sz="1100">
              <a:solidFill>
                <a:sysClr val="windowText" lastClr="000000"/>
              </a:solidFill>
            </a:rPr>
            <a:t>Renewable share: 10.6%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ilesrv01-LWV\loksync$\vorherige%20Ordner%20bis%202003\Energiebilanzen\EB0506_06_03_2007xl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m1"/>
      <sheetName val="PEV2006engl."/>
      <sheetName val="PEV2006"/>
      <sheetName val="Diagramm4"/>
      <sheetName val="EB0304"/>
      <sheetName val="CO2"/>
      <sheetName val="CO2Grafik"/>
      <sheetName val="Grafik 2001_2002"/>
      <sheetName val="CO2neu+"/>
      <sheetName val="CO2neu+Grafik"/>
      <sheetName val="CO2neu+engl."/>
      <sheetName val="Diagramm2"/>
      <sheetName val="Tabelle3"/>
      <sheetName val="Co2neu"/>
      <sheetName val="Diagramm3"/>
      <sheetName val="Tabelle1"/>
      <sheetName val="Gas-Verbrauch"/>
      <sheetName val="Gasaufkommen"/>
      <sheetName val="Stromerzeugung"/>
      <sheetName val="EB97_Zahlen_für_Grafiken"/>
      <sheetName val="PEV-Anteile-Grafik"/>
      <sheetName val="PEV-Entwicklung"/>
      <sheetName val="PEV je Kopf"/>
      <sheetName val="Preise"/>
      <sheetName val="PEV pro BIP"/>
      <sheetName val="CO2-Emissionen"/>
      <sheetName val="PEV bereinigt"/>
      <sheetName val="Regwind"/>
      <sheetName val="PEV8097"/>
      <sheetName val="Tabelle5"/>
      <sheetName val="Tabelle6"/>
      <sheetName val="Tabelle7"/>
      <sheetName val="Tabelle8"/>
      <sheetName val="Tabelle9"/>
      <sheetName val="Tabelle10"/>
      <sheetName val="Tabelle11"/>
      <sheetName val="Tabelle12"/>
      <sheetName val="Tabelle13"/>
      <sheetName val="Tabelle14"/>
      <sheetName val="Tabelle15"/>
      <sheetName val="Tabelle16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/>
      <sheetData sheetId="6" refreshError="1"/>
      <sheetData sheetId="7" refreshError="1"/>
      <sheetData sheetId="8"/>
      <sheetData sheetId="9" refreshError="1"/>
      <sheetData sheetId="10"/>
      <sheetData sheetId="11" refreshError="1"/>
      <sheetData sheetId="12"/>
      <sheetData sheetId="13"/>
      <sheetData sheetId="14" refreshError="1"/>
      <sheetData sheetId="15"/>
      <sheetData sheetId="16" refreshError="1"/>
      <sheetData sheetId="17" refreshError="1"/>
      <sheetData sheetId="18" refreshError="1"/>
      <sheetData sheetId="19">
        <row r="11">
          <cell r="A11" t="str">
            <v>Entwicklung des PEV in Deutschland (in PJ) (EB97PEV1.DOC)</v>
          </cell>
        </row>
        <row r="12">
          <cell r="A12" t="str">
            <v>Wegen Berechnung nach Wirkungsgradmethode vgl. EBWMD.XLS</v>
          </cell>
        </row>
        <row r="13">
          <cell r="C13" t="str">
            <v>Görgen</v>
          </cell>
          <cell r="D13" t="str">
            <v>Diff</v>
          </cell>
        </row>
        <row r="14">
          <cell r="A14">
            <v>1989</v>
          </cell>
          <cell r="B14">
            <v>15.082000000000001</v>
          </cell>
          <cell r="H14">
            <v>15082</v>
          </cell>
        </row>
        <row r="15">
          <cell r="A15">
            <v>1990</v>
          </cell>
          <cell r="B15">
            <v>14.9119104</v>
          </cell>
          <cell r="C15">
            <v>14880</v>
          </cell>
          <cell r="D15">
            <v>14865.0880896</v>
          </cell>
          <cell r="H15">
            <v>14911.910400000001</v>
          </cell>
        </row>
        <row r="16">
          <cell r="A16">
            <v>1991</v>
          </cell>
          <cell r="B16">
            <v>14.610038000000001</v>
          </cell>
          <cell r="C16">
            <v>14572</v>
          </cell>
          <cell r="D16">
            <v>14557.389961999999</v>
          </cell>
          <cell r="H16">
            <v>14610.038</v>
          </cell>
        </row>
        <row r="17">
          <cell r="A17">
            <v>1992</v>
          </cell>
          <cell r="B17">
            <v>14.314027199999998</v>
          </cell>
          <cell r="C17">
            <v>14282</v>
          </cell>
          <cell r="D17">
            <v>14267.6859728</v>
          </cell>
          <cell r="H17">
            <v>14314.027199999999</v>
          </cell>
        </row>
        <row r="18">
          <cell r="A18">
            <v>1993</v>
          </cell>
          <cell r="B18">
            <v>14.305234800000001</v>
          </cell>
          <cell r="C18">
            <v>14273</v>
          </cell>
          <cell r="D18">
            <v>14258.6947652</v>
          </cell>
          <cell r="H18">
            <v>14305.2348</v>
          </cell>
        </row>
        <row r="19">
          <cell r="A19">
            <v>1994</v>
          </cell>
          <cell r="B19">
            <v>14.1528332</v>
          </cell>
          <cell r="C19">
            <v>14141</v>
          </cell>
          <cell r="D19">
            <v>14126.8471668</v>
          </cell>
          <cell r="H19">
            <v>14152.833199999999</v>
          </cell>
        </row>
        <row r="20">
          <cell r="A20" t="str">
            <v>1995*)</v>
          </cell>
          <cell r="B20">
            <v>14.2964424</v>
          </cell>
          <cell r="C20">
            <v>14228</v>
          </cell>
          <cell r="D20">
            <v>14213.7035576</v>
          </cell>
          <cell r="H20">
            <v>14296.4424</v>
          </cell>
        </row>
        <row r="21">
          <cell r="A21" t="str">
            <v>1996*)</v>
          </cell>
          <cell r="B21">
            <v>14.7683012</v>
          </cell>
          <cell r="C21">
            <v>14638</v>
          </cell>
          <cell r="D21">
            <v>14623.2316988</v>
          </cell>
          <cell r="H21">
            <v>14768.3012</v>
          </cell>
        </row>
        <row r="22">
          <cell r="A22" t="str">
            <v>1997*)</v>
          </cell>
          <cell r="B22">
            <v>14.489875199999998</v>
          </cell>
          <cell r="H22">
            <v>14489.875199999999</v>
          </cell>
        </row>
      </sheetData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gov.uk/government/statistics/energy-consumption-in-the-uk-2021" TargetMode="External"/><Relationship Id="rId1" Type="http://schemas.openxmlformats.org/officeDocument/2006/relationships/hyperlink" Target="https://assets.publishing.service.gov.uk/government/uploads/system/uploads/attachment_data/file/1017424/DUKES_2021_dataset.xlsx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gov.uk/government/statistics/energy-consumption-in-the-uk-2021" TargetMode="External"/><Relationship Id="rId1" Type="http://schemas.openxmlformats.org/officeDocument/2006/relationships/hyperlink" Target="https://assets.publishing.service.gov.uk/government/uploads/system/uploads/attachment_data/file/1017424/DUKES_2021_dataset.xlsx" TargetMode="External"/><Relationship Id="rId4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2E846-EF44-45C4-AB14-A79B2D040D6D}">
  <dimension ref="A1:E26"/>
  <sheetViews>
    <sheetView tabSelected="1" workbookViewId="0">
      <selection activeCell="C13" sqref="C13"/>
    </sheetView>
  </sheetViews>
  <sheetFormatPr defaultRowHeight="15"/>
  <cols>
    <col min="2" max="2" width="50.85546875" customWidth="1"/>
    <col min="3" max="3" width="22.28515625" customWidth="1"/>
    <col min="4" max="4" width="26.85546875" bestFit="1" customWidth="1"/>
    <col min="5" max="5" width="42.42578125" bestFit="1" customWidth="1"/>
    <col min="10" max="10" width="15.42578125" customWidth="1"/>
    <col min="11" max="12" width="12.140625" customWidth="1"/>
  </cols>
  <sheetData>
    <row r="1" spans="1:5" ht="24" thickBot="1">
      <c r="B1" s="21" t="s">
        <v>21</v>
      </c>
    </row>
    <row r="2" spans="1:5" ht="19.5" thickBot="1">
      <c r="B2" s="22" t="s">
        <v>35</v>
      </c>
      <c r="C2" s="23" t="s">
        <v>14</v>
      </c>
      <c r="D2" s="24" t="s">
        <v>15</v>
      </c>
      <c r="E2" s="17" t="s">
        <v>16</v>
      </c>
    </row>
    <row r="3" spans="1:5" ht="30" customHeight="1" thickBot="1">
      <c r="B3" s="12" t="s">
        <v>2</v>
      </c>
      <c r="C3" s="58" t="s">
        <v>91</v>
      </c>
      <c r="D3" s="59"/>
      <c r="E3" s="18"/>
    </row>
    <row r="4" spans="1:5" ht="15.75" thickBot="1">
      <c r="B4" s="13" t="s">
        <v>0</v>
      </c>
      <c r="C4" s="60">
        <v>2020</v>
      </c>
      <c r="D4" s="61"/>
      <c r="E4" s="9" t="s">
        <v>8</v>
      </c>
    </row>
    <row r="5" spans="1:5" ht="15" customHeight="1">
      <c r="A5" s="62" t="s">
        <v>13</v>
      </c>
      <c r="B5" s="14" t="s">
        <v>3</v>
      </c>
      <c r="C5" s="10">
        <f>summary!B2</f>
        <v>1361.4037527600001</v>
      </c>
      <c r="D5" s="7">
        <f>C5/$C$15</f>
        <v>0.69754003514869356</v>
      </c>
      <c r="E5" s="9"/>
    </row>
    <row r="6" spans="1:5">
      <c r="A6" s="62"/>
      <c r="B6" s="14" t="s">
        <v>1</v>
      </c>
      <c r="C6" s="10">
        <f>summary!B3</f>
        <v>198.50456160000002</v>
      </c>
      <c r="D6" s="7">
        <f>C6/$C$15</f>
        <v>0.10170743146177429</v>
      </c>
      <c r="E6" s="9"/>
    </row>
    <row r="7" spans="1:5">
      <c r="A7" s="62"/>
      <c r="B7" s="14" t="s">
        <v>4</v>
      </c>
      <c r="C7" s="10">
        <f>summary!B4</f>
        <v>19.997831520000002</v>
      </c>
      <c r="D7" s="7">
        <f>C7/$C$15</f>
        <v>1.0246253598962684E-2</v>
      </c>
      <c r="E7" s="9"/>
    </row>
    <row r="8" spans="1:5">
      <c r="A8" s="62"/>
      <c r="B8" s="14" t="s">
        <v>22</v>
      </c>
      <c r="C8" s="10"/>
      <c r="D8" s="7">
        <f>C8/$C$15</f>
        <v>0</v>
      </c>
      <c r="E8" s="28" t="s">
        <v>86</v>
      </c>
    </row>
    <row r="9" spans="1:5" ht="30">
      <c r="A9" s="62"/>
      <c r="B9" s="14" t="s">
        <v>23</v>
      </c>
      <c r="C9" s="10">
        <f>summary!B5</f>
        <v>96.282164879999996</v>
      </c>
      <c r="D9" s="7">
        <f>C9/$C$15</f>
        <v>4.9331922685266143E-2</v>
      </c>
      <c r="E9" s="52" t="s">
        <v>85</v>
      </c>
    </row>
    <row r="10" spans="1:5">
      <c r="A10" s="62"/>
      <c r="B10" s="25" t="s">
        <v>24</v>
      </c>
      <c r="C10" s="9"/>
      <c r="D10" s="6"/>
      <c r="E10" s="9"/>
    </row>
    <row r="11" spans="1:5">
      <c r="A11" s="62"/>
      <c r="B11" s="25" t="s">
        <v>25</v>
      </c>
      <c r="C11" s="9"/>
      <c r="D11" s="6"/>
      <c r="E11" s="9"/>
    </row>
    <row r="12" spans="1:5">
      <c r="A12" s="62"/>
      <c r="B12" s="25" t="s">
        <v>26</v>
      </c>
      <c r="C12" s="9"/>
      <c r="D12" s="6"/>
      <c r="E12" s="9"/>
    </row>
    <row r="13" spans="1:5">
      <c r="A13" s="62"/>
      <c r="B13" s="14" t="s">
        <v>11</v>
      </c>
      <c r="C13" s="10">
        <f>summary!B8</f>
        <v>23.83587108</v>
      </c>
      <c r="D13" s="7">
        <f>C13/$C$15</f>
        <v>1.2212743146355927E-2</v>
      </c>
      <c r="E13" s="28"/>
    </row>
    <row r="14" spans="1:5" ht="15.75" thickBot="1">
      <c r="A14" s="62"/>
      <c r="B14" s="14" t="s">
        <v>27</v>
      </c>
      <c r="C14" s="10">
        <f>summary!B6</f>
        <v>251.69713042817898</v>
      </c>
      <c r="D14" s="7">
        <f>C14/$C$15</f>
        <v>0.12896161395894731</v>
      </c>
      <c r="E14" s="9"/>
    </row>
    <row r="15" spans="1:5" ht="15.75" thickBot="1">
      <c r="B15" s="26" t="s">
        <v>17</v>
      </c>
      <c r="C15" s="55">
        <f>SUM(C5:C9,C13,C14)</f>
        <v>1951.7213122681792</v>
      </c>
      <c r="D15" s="20"/>
      <c r="E15" s="9"/>
    </row>
    <row r="16" spans="1:5">
      <c r="B16" s="27" t="s">
        <v>7</v>
      </c>
      <c r="C16" s="53" t="s">
        <v>88</v>
      </c>
      <c r="D16" s="5"/>
      <c r="E16" s="9"/>
    </row>
    <row r="17" spans="2:5">
      <c r="B17" s="15" t="s">
        <v>7</v>
      </c>
      <c r="C17" s="54" t="s">
        <v>89</v>
      </c>
      <c r="D17" s="6"/>
      <c r="E17" s="9"/>
    </row>
    <row r="18" spans="2:5">
      <c r="B18" s="15" t="s">
        <v>7</v>
      </c>
      <c r="C18" s="9"/>
      <c r="D18" s="6"/>
      <c r="E18" s="9"/>
    </row>
    <row r="19" spans="2:5" ht="15.75" thickBot="1">
      <c r="B19" s="16" t="s">
        <v>7</v>
      </c>
      <c r="C19" s="11"/>
      <c r="D19" s="8"/>
      <c r="E19" s="11"/>
    </row>
    <row r="20" spans="2:5">
      <c r="D20" s="4"/>
    </row>
    <row r="23" spans="2:5" ht="15.75" thickBot="1"/>
    <row r="24" spans="2:5">
      <c r="B24" s="18" t="s">
        <v>19</v>
      </c>
    </row>
    <row r="25" spans="2:5">
      <c r="B25" s="9" t="s">
        <v>18</v>
      </c>
    </row>
    <row r="26" spans="2:5" ht="15.75" thickBot="1">
      <c r="B26" s="11" t="s">
        <v>95</v>
      </c>
    </row>
  </sheetData>
  <mergeCells count="3">
    <mergeCell ref="C3:D3"/>
    <mergeCell ref="C4:D4"/>
    <mergeCell ref="A5:A14"/>
  </mergeCells>
  <hyperlinks>
    <hyperlink ref="C16" r:id="rId1" display="https://assets.publishing.service.gov.uk/government/uploads/system/uploads/attachment_data/file/1017424/DUKES_2021_dataset.xlsx" xr:uid="{B1B73703-A1D4-4406-9563-1DF08DE1B27A}"/>
    <hyperlink ref="C17" r:id="rId2" display="https://www.gov.uk/government/statistics/energy-consumption-in-the-uk-2021" xr:uid="{74836B38-C211-41C2-8B65-E39F59D5C2F1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CC6F2-3CF9-44F5-BD06-4FDDEEC93ACD}">
  <dimension ref="A1:E29"/>
  <sheetViews>
    <sheetView workbookViewId="0">
      <selection activeCell="C5" sqref="C5"/>
    </sheetView>
  </sheetViews>
  <sheetFormatPr defaultRowHeight="15"/>
  <cols>
    <col min="2" max="2" width="53.28515625" customWidth="1"/>
    <col min="3" max="3" width="22.28515625" customWidth="1"/>
    <col min="4" max="4" width="26.85546875" bestFit="1" customWidth="1"/>
    <col min="5" max="5" width="42.42578125" bestFit="1" customWidth="1"/>
    <col min="10" max="10" width="15.42578125" customWidth="1"/>
    <col min="11" max="12" width="12.140625" customWidth="1"/>
  </cols>
  <sheetData>
    <row r="1" spans="1:5" ht="24" thickBot="1">
      <c r="B1" s="21" t="s">
        <v>28</v>
      </c>
    </row>
    <row r="2" spans="1:5" ht="19.5" thickBot="1">
      <c r="B2" s="22" t="s">
        <v>35</v>
      </c>
      <c r="C2" s="23" t="s">
        <v>14</v>
      </c>
      <c r="D2" s="24" t="s">
        <v>15</v>
      </c>
      <c r="E2" s="17" t="s">
        <v>16</v>
      </c>
    </row>
    <row r="3" spans="1:5" ht="30" customHeight="1" thickBot="1">
      <c r="B3" s="12" t="s">
        <v>2</v>
      </c>
      <c r="C3" s="58" t="s">
        <v>91</v>
      </c>
      <c r="D3" s="59"/>
      <c r="E3" s="18"/>
    </row>
    <row r="4" spans="1:5" ht="15.75" thickBot="1">
      <c r="B4" s="13" t="s">
        <v>0</v>
      </c>
      <c r="C4" s="60">
        <v>2020</v>
      </c>
      <c r="D4" s="61"/>
      <c r="E4" s="9"/>
    </row>
    <row r="5" spans="1:5" ht="15" customHeight="1">
      <c r="A5" s="62" t="s">
        <v>13</v>
      </c>
      <c r="B5" s="14" t="s">
        <v>3</v>
      </c>
      <c r="C5" s="10">
        <f>'Figure 1_UK'!C5</f>
        <v>1361.4037527600001</v>
      </c>
      <c r="D5" s="7">
        <f t="shared" ref="D5:D16" si="0">C5/$C$16</f>
        <v>0.69754003514869367</v>
      </c>
      <c r="E5" s="9"/>
    </row>
    <row r="6" spans="1:5">
      <c r="A6" s="62"/>
      <c r="B6" s="14" t="s">
        <v>1</v>
      </c>
      <c r="C6" s="10">
        <f>'Figure 1_UK'!C6</f>
        <v>198.50456160000002</v>
      </c>
      <c r="D6" s="7">
        <f t="shared" si="0"/>
        <v>0.1017074314617743</v>
      </c>
      <c r="E6" s="9"/>
    </row>
    <row r="7" spans="1:5">
      <c r="A7" s="62"/>
      <c r="B7" s="14" t="s">
        <v>29</v>
      </c>
      <c r="C7" s="10">
        <f>'Figure 1_UK'!C7+summary!B8*(1-summary!B9)</f>
        <v>40.973398070400002</v>
      </c>
      <c r="D7" s="7">
        <f t="shared" si="0"/>
        <v>2.09934675677559E-2</v>
      </c>
      <c r="E7" s="28" t="s">
        <v>87</v>
      </c>
    </row>
    <row r="8" spans="1:5">
      <c r="A8" s="62"/>
      <c r="B8" s="14" t="s">
        <v>6</v>
      </c>
      <c r="C8" s="10">
        <f>summary!B6*(1-summary!B7)</f>
        <v>143.21566721363382</v>
      </c>
      <c r="D8" s="7">
        <f t="shared" si="0"/>
        <v>7.3379158342641013E-2</v>
      </c>
      <c r="E8" s="9"/>
    </row>
    <row r="9" spans="1:5">
      <c r="A9" s="62"/>
      <c r="B9" s="14" t="s">
        <v>5</v>
      </c>
      <c r="C9" s="10">
        <f>summary!B6*summary!B7</f>
        <v>108.48146321454514</v>
      </c>
      <c r="D9" s="7">
        <f t="shared" si="0"/>
        <v>5.55824556163063E-2</v>
      </c>
      <c r="E9" s="28" t="s">
        <v>33</v>
      </c>
    </row>
    <row r="10" spans="1:5">
      <c r="A10" s="62"/>
      <c r="B10" s="14" t="s">
        <v>34</v>
      </c>
      <c r="C10" s="10">
        <f>summary!B5</f>
        <v>96.282164879999996</v>
      </c>
      <c r="D10" s="7">
        <f t="shared" si="0"/>
        <v>4.933192268526615E-2</v>
      </c>
      <c r="E10" s="9"/>
    </row>
    <row r="11" spans="1:5">
      <c r="A11" s="62"/>
      <c r="B11" s="25" t="s">
        <v>24</v>
      </c>
      <c r="C11" s="10"/>
      <c r="D11" s="7">
        <f t="shared" si="0"/>
        <v>0</v>
      </c>
      <c r="E11" s="28" t="s">
        <v>32</v>
      </c>
    </row>
    <row r="12" spans="1:5">
      <c r="A12" s="62"/>
      <c r="B12" s="25" t="s">
        <v>25</v>
      </c>
      <c r="C12" s="10"/>
      <c r="D12" s="7">
        <f t="shared" si="0"/>
        <v>0</v>
      </c>
      <c r="E12" s="28" t="s">
        <v>32</v>
      </c>
    </row>
    <row r="13" spans="1:5">
      <c r="A13" s="62"/>
      <c r="B13" s="25" t="s">
        <v>26</v>
      </c>
      <c r="C13" s="10"/>
      <c r="D13" s="7">
        <f t="shared" si="0"/>
        <v>0</v>
      </c>
      <c r="E13" s="28" t="s">
        <v>32</v>
      </c>
    </row>
    <row r="14" spans="1:5">
      <c r="A14" s="62"/>
      <c r="B14" s="14" t="s">
        <v>30</v>
      </c>
      <c r="C14" s="10">
        <f>summary!B8*summary!B9</f>
        <v>2.8603045296</v>
      </c>
      <c r="D14" s="7">
        <f t="shared" si="0"/>
        <v>1.4655291775627114E-3</v>
      </c>
      <c r="E14" s="28" t="s">
        <v>87</v>
      </c>
    </row>
    <row r="15" spans="1:5" ht="15.75" thickBot="1">
      <c r="A15" s="62"/>
      <c r="B15" s="14" t="s">
        <v>31</v>
      </c>
      <c r="C15" s="10">
        <v>0</v>
      </c>
      <c r="D15" s="7">
        <f t="shared" si="0"/>
        <v>0</v>
      </c>
      <c r="E15" s="28" t="s">
        <v>87</v>
      </c>
    </row>
    <row r="16" spans="1:5" ht="15.75" thickBot="1">
      <c r="B16" s="26" t="s">
        <v>17</v>
      </c>
      <c r="C16" s="55">
        <f>C5+C6+C7+C9+C10+C8+C14</f>
        <v>1951.721312268179</v>
      </c>
      <c r="D16" s="20">
        <f t="shared" si="0"/>
        <v>1</v>
      </c>
      <c r="E16" s="9"/>
    </row>
    <row r="17" spans="2:5">
      <c r="B17" s="27" t="s">
        <v>7</v>
      </c>
      <c r="C17" s="53" t="s">
        <v>88</v>
      </c>
      <c r="D17" s="5"/>
      <c r="E17" s="9"/>
    </row>
    <row r="18" spans="2:5">
      <c r="B18" s="15" t="s">
        <v>7</v>
      </c>
      <c r="C18" s="54" t="s">
        <v>89</v>
      </c>
      <c r="D18" s="6"/>
      <c r="E18" s="9"/>
    </row>
    <row r="19" spans="2:5">
      <c r="B19" s="15" t="s">
        <v>7</v>
      </c>
      <c r="C19" s="9"/>
      <c r="D19" s="6"/>
      <c r="E19" s="9"/>
    </row>
    <row r="20" spans="2:5" ht="15.75" thickBot="1">
      <c r="B20" s="16" t="s">
        <v>7</v>
      </c>
      <c r="C20" s="11"/>
      <c r="D20" s="8"/>
      <c r="E20" s="11"/>
    </row>
    <row r="21" spans="2:5" ht="15.75" thickBot="1">
      <c r="D21" s="4"/>
    </row>
    <row r="22" spans="2:5" ht="15.75" thickBot="1">
      <c r="B22" s="29" t="s">
        <v>20</v>
      </c>
      <c r="C22" s="19">
        <f>C10+C9+C14</f>
        <v>207.62393262414514</v>
      </c>
      <c r="D22" s="20">
        <f>D14+D10+D9</f>
        <v>0.10637990747913517</v>
      </c>
    </row>
    <row r="26" spans="2:5" ht="15.75" thickBot="1"/>
    <row r="27" spans="2:5">
      <c r="B27" s="18" t="s">
        <v>19</v>
      </c>
    </row>
    <row r="28" spans="2:5">
      <c r="B28" s="9" t="s">
        <v>18</v>
      </c>
    </row>
    <row r="29" spans="2:5" ht="15.75" thickBot="1">
      <c r="B29" s="11" t="s">
        <v>95</v>
      </c>
    </row>
  </sheetData>
  <mergeCells count="3">
    <mergeCell ref="C3:D3"/>
    <mergeCell ref="C4:D4"/>
    <mergeCell ref="A5:A15"/>
  </mergeCells>
  <hyperlinks>
    <hyperlink ref="C17" r:id="rId1" display="https://assets.publishing.service.gov.uk/government/uploads/system/uploads/attachment_data/file/1017424/DUKES_2021_dataset.xlsx" xr:uid="{EB96AC5E-B63E-49E9-A39E-E0401B45D922}"/>
    <hyperlink ref="C18" r:id="rId2" display="https://www.gov.uk/government/statistics/energy-consumption-in-the-uk-2021" xr:uid="{F514926E-718C-4578-956D-FDF5D5719CE7}"/>
  </hyperlinks>
  <pageMargins left="0.7" right="0.7" top="0.75" bottom="0.75" header="0.3" footer="0.3"/>
  <pageSetup paperSize="9" orientation="portrait" r:id="rId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A82897-5D33-4FB8-85CD-6EF1D6F29566}">
  <dimension ref="A1:C15"/>
  <sheetViews>
    <sheetView workbookViewId="0">
      <selection activeCell="B33" sqref="B33"/>
    </sheetView>
  </sheetViews>
  <sheetFormatPr defaultRowHeight="15"/>
  <cols>
    <col min="1" max="1" width="25.7109375" customWidth="1"/>
    <col min="2" max="2" width="12" bestFit="1" customWidth="1"/>
  </cols>
  <sheetData>
    <row r="1" spans="1:3">
      <c r="A1" s="1" t="s">
        <v>76</v>
      </c>
      <c r="B1" s="1" t="s">
        <v>9</v>
      </c>
    </row>
    <row r="2" spans="1:3">
      <c r="A2" t="s">
        <v>77</v>
      </c>
      <c r="B2" s="2">
        <f>'BEIS data'!F10</f>
        <v>1361.4037527600001</v>
      </c>
    </row>
    <row r="3" spans="1:3">
      <c r="A3" t="s">
        <v>1</v>
      </c>
      <c r="B3" s="2">
        <f>'BEIS data'!E10</f>
        <v>198.50456160000002</v>
      </c>
    </row>
    <row r="4" spans="1:3">
      <c r="A4" t="s">
        <v>78</v>
      </c>
      <c r="B4" s="2">
        <f>SUM('BEIS data'!B10:C10)</f>
        <v>19.997831520000002</v>
      </c>
    </row>
    <row r="5" spans="1:3">
      <c r="A5" t="s">
        <v>83</v>
      </c>
      <c r="B5" s="2">
        <f>'BEIS data'!G10</f>
        <v>96.282164879999996</v>
      </c>
    </row>
    <row r="6" spans="1:3">
      <c r="A6" t="s">
        <v>79</v>
      </c>
      <c r="B6" s="2">
        <f>'BEIS data'!N9</f>
        <v>251.69713042817898</v>
      </c>
    </row>
    <row r="7" spans="1:3">
      <c r="A7" t="s">
        <v>80</v>
      </c>
      <c r="B7" s="3">
        <v>0.43099999999999999</v>
      </c>
      <c r="C7" s="51" t="s">
        <v>90</v>
      </c>
    </row>
    <row r="8" spans="1:3">
      <c r="A8" t="s">
        <v>11</v>
      </c>
      <c r="B8" s="2">
        <f>'BEIS data'!J10</f>
        <v>23.83587108</v>
      </c>
    </row>
    <row r="9" spans="1:3">
      <c r="A9" t="s">
        <v>93</v>
      </c>
      <c r="B9" s="3">
        <v>0.12</v>
      </c>
      <c r="C9" t="s">
        <v>94</v>
      </c>
    </row>
    <row r="10" spans="1:3">
      <c r="B10" s="2">
        <f>SUM(B2:B6)+B8</f>
        <v>1951.7213122681792</v>
      </c>
    </row>
    <row r="13" spans="1:3">
      <c r="A13" t="s">
        <v>64</v>
      </c>
      <c r="B13" s="2">
        <v>1379.690658523198</v>
      </c>
    </row>
    <row r="14" spans="1:3">
      <c r="A14" t="s">
        <v>81</v>
      </c>
      <c r="B14" s="2">
        <v>335.45634438843086</v>
      </c>
    </row>
    <row r="15" spans="1:3">
      <c r="B15" s="2">
        <f>SUM(B13:B14)</f>
        <v>1715.1470029116288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A9A0D0-62CA-4302-B0F1-4956FF6EA813}">
  <dimension ref="A1:Q38"/>
  <sheetViews>
    <sheetView workbookViewId="0">
      <selection activeCell="N13" sqref="N13"/>
    </sheetView>
  </sheetViews>
  <sheetFormatPr defaultRowHeight="15"/>
  <cols>
    <col min="3" max="3" width="14.42578125" customWidth="1"/>
    <col min="14" max="14" width="18.5703125" bestFit="1" customWidth="1"/>
  </cols>
  <sheetData>
    <row r="1" spans="1:17" ht="23.25">
      <c r="A1" s="41" t="s">
        <v>53</v>
      </c>
    </row>
    <row r="2" spans="1:17" ht="24" thickBot="1">
      <c r="A2" s="41" t="s">
        <v>54</v>
      </c>
    </row>
    <row r="3" spans="1:17" s="39" customFormat="1" ht="33.75" customHeight="1" thickTop="1">
      <c r="A3" s="36" t="s">
        <v>55</v>
      </c>
      <c r="B3" s="37" t="s">
        <v>12</v>
      </c>
      <c r="C3" s="38" t="s">
        <v>39</v>
      </c>
      <c r="D3" s="37" t="s">
        <v>40</v>
      </c>
      <c r="E3" s="37" t="s">
        <v>41</v>
      </c>
      <c r="F3" s="38" t="s">
        <v>42</v>
      </c>
      <c r="G3" s="38" t="s">
        <v>43</v>
      </c>
      <c r="H3" s="37" t="s">
        <v>44</v>
      </c>
      <c r="I3" s="37" t="s">
        <v>10</v>
      </c>
      <c r="J3" s="37" t="s">
        <v>45</v>
      </c>
      <c r="K3" s="37" t="s">
        <v>17</v>
      </c>
      <c r="M3" s="49" t="s">
        <v>79</v>
      </c>
    </row>
    <row r="5" spans="1:17" s="33" customFormat="1" ht="10.5" customHeight="1">
      <c r="A5" s="30" t="s">
        <v>36</v>
      </c>
      <c r="B5" s="31">
        <v>320.35000000000002</v>
      </c>
      <c r="C5" s="31">
        <v>140.85</v>
      </c>
      <c r="D5" s="31">
        <v>0</v>
      </c>
      <c r="E5" s="31">
        <v>2549.6</v>
      </c>
      <c r="F5" s="31">
        <v>25735.22</v>
      </c>
      <c r="G5" s="31">
        <v>987.24</v>
      </c>
      <c r="H5" s="32">
        <v>0</v>
      </c>
      <c r="I5" s="31">
        <v>9273.16</v>
      </c>
      <c r="J5" s="31">
        <v>269.45999999999998</v>
      </c>
      <c r="K5" s="31">
        <v>39275.89</v>
      </c>
      <c r="L5" s="31"/>
      <c r="N5" s="34"/>
      <c r="Q5" s="35"/>
    </row>
    <row r="6" spans="1:17" s="33" customFormat="1" ht="10.5" customHeight="1">
      <c r="A6" s="30" t="s">
        <v>37</v>
      </c>
      <c r="B6" s="31">
        <v>12.93</v>
      </c>
      <c r="C6" s="31">
        <v>0</v>
      </c>
      <c r="D6" s="31">
        <v>0</v>
      </c>
      <c r="E6" s="31">
        <v>695.65</v>
      </c>
      <c r="F6" s="31">
        <v>2999.39</v>
      </c>
      <c r="G6" s="31">
        <v>40.130000000000003</v>
      </c>
      <c r="H6" s="32">
        <v>0</v>
      </c>
      <c r="I6" s="31">
        <v>1409.96</v>
      </c>
      <c r="J6" s="31">
        <v>78.72</v>
      </c>
      <c r="K6" s="31">
        <v>5236.78</v>
      </c>
      <c r="L6" s="31"/>
      <c r="N6" s="34"/>
    </row>
    <row r="7" spans="1:17" s="33" customFormat="1" ht="10.5" customHeight="1">
      <c r="A7" s="30" t="s">
        <v>38</v>
      </c>
      <c r="B7" s="31">
        <v>3.51</v>
      </c>
      <c r="C7" s="31">
        <v>0</v>
      </c>
      <c r="D7" s="31">
        <v>0</v>
      </c>
      <c r="E7" s="31">
        <v>1495.95</v>
      </c>
      <c r="F7" s="31">
        <v>3781.96</v>
      </c>
      <c r="G7" s="31">
        <v>1272.29</v>
      </c>
      <c r="H7" s="32">
        <v>0</v>
      </c>
      <c r="I7" s="31">
        <v>5443</v>
      </c>
      <c r="J7" s="31">
        <v>221.13</v>
      </c>
      <c r="K7" s="31">
        <v>12217.84</v>
      </c>
      <c r="L7" s="31"/>
      <c r="N7" s="34"/>
    </row>
    <row r="8" spans="1:17">
      <c r="M8" t="s">
        <v>55</v>
      </c>
      <c r="N8" t="s">
        <v>9</v>
      </c>
    </row>
    <row r="9" spans="1:17">
      <c r="A9" s="30" t="s">
        <v>55</v>
      </c>
      <c r="B9" s="46">
        <f>SUM(B5:B8)</f>
        <v>336.79</v>
      </c>
      <c r="C9" s="46">
        <f>SUM(C5:C8)</f>
        <v>140.85</v>
      </c>
      <c r="D9" s="46">
        <f t="shared" ref="D9:K9" si="0">SUM(D5:D8)</f>
        <v>0</v>
      </c>
      <c r="E9" s="46">
        <f t="shared" si="0"/>
        <v>4741.2</v>
      </c>
      <c r="F9" s="46">
        <f t="shared" si="0"/>
        <v>32516.57</v>
      </c>
      <c r="G9" s="46">
        <f t="shared" si="0"/>
        <v>2299.66</v>
      </c>
      <c r="H9" s="46">
        <f t="shared" si="0"/>
        <v>0</v>
      </c>
      <c r="I9" s="46">
        <f t="shared" si="0"/>
        <v>16126.119999999999</v>
      </c>
      <c r="J9" s="46">
        <f t="shared" si="0"/>
        <v>569.30999999999995</v>
      </c>
      <c r="K9" s="46">
        <f t="shared" si="0"/>
        <v>56730.509999999995</v>
      </c>
      <c r="M9" s="50">
        <f>I9-H32</f>
        <v>6011.6826795686193</v>
      </c>
      <c r="N9" s="2">
        <f>M9*J37</f>
        <v>251.69713042817898</v>
      </c>
    </row>
    <row r="10" spans="1:17">
      <c r="A10" s="30" t="s">
        <v>9</v>
      </c>
      <c r="B10" s="47">
        <f>B9*0.041868</f>
        <v>14.100723720000001</v>
      </c>
      <c r="C10" s="47">
        <f t="shared" ref="C10:I10" si="1">C9*0.041868</f>
        <v>5.8971077999999997</v>
      </c>
      <c r="D10" s="47">
        <f t="shared" si="1"/>
        <v>0</v>
      </c>
      <c r="E10" s="47">
        <f t="shared" si="1"/>
        <v>198.50456160000002</v>
      </c>
      <c r="F10" s="47">
        <f t="shared" si="1"/>
        <v>1361.4037527600001</v>
      </c>
      <c r="G10" s="47">
        <f t="shared" si="1"/>
        <v>96.282164879999996</v>
      </c>
      <c r="H10" s="47">
        <f t="shared" si="1"/>
        <v>0</v>
      </c>
      <c r="I10" s="47">
        <f t="shared" si="1"/>
        <v>675.16839216000005</v>
      </c>
      <c r="J10" s="47">
        <f>J9*0.041868</f>
        <v>23.83587108</v>
      </c>
      <c r="K10" s="48">
        <f>K9*0.041868</f>
        <v>2375.1929926799999</v>
      </c>
    </row>
    <row r="11" spans="1:17">
      <c r="A11" s="30"/>
      <c r="B11" s="47"/>
      <c r="C11" s="47"/>
      <c r="D11" s="47"/>
      <c r="E11" s="47"/>
      <c r="F11" s="56">
        <f>F10/K10</f>
        <v>0.57317605641126801</v>
      </c>
      <c r="G11" s="47"/>
      <c r="H11" s="47"/>
      <c r="I11" s="47"/>
      <c r="J11" s="47"/>
      <c r="K11" s="48"/>
    </row>
    <row r="12" spans="1:17">
      <c r="A12" s="40" t="s">
        <v>46</v>
      </c>
      <c r="L12" s="1" t="s">
        <v>92</v>
      </c>
      <c r="N12" s="57">
        <f>SUM(B10:G10)+N9+J10</f>
        <v>1951.7213122681792</v>
      </c>
    </row>
    <row r="13" spans="1:17">
      <c r="A13" s="40" t="s">
        <v>47</v>
      </c>
    </row>
    <row r="14" spans="1:17">
      <c r="A14" s="40" t="s">
        <v>48</v>
      </c>
    </row>
    <row r="15" spans="1:17">
      <c r="A15" s="40" t="s">
        <v>49</v>
      </c>
    </row>
    <row r="16" spans="1:17">
      <c r="A16" s="40" t="s">
        <v>50</v>
      </c>
    </row>
    <row r="17" spans="1:10">
      <c r="A17" s="40" t="s">
        <v>51</v>
      </c>
    </row>
    <row r="18" spans="1:10">
      <c r="A18" s="40" t="s">
        <v>52</v>
      </c>
    </row>
    <row r="21" spans="1:10" ht="39">
      <c r="A21" s="40" t="s">
        <v>55</v>
      </c>
      <c r="B21" s="42" t="s">
        <v>56</v>
      </c>
      <c r="C21" s="42" t="s">
        <v>57</v>
      </c>
      <c r="D21" s="42" t="s">
        <v>58</v>
      </c>
      <c r="E21" s="42" t="s">
        <v>59</v>
      </c>
      <c r="F21" s="42" t="s">
        <v>60</v>
      </c>
      <c r="G21" s="42" t="s">
        <v>61</v>
      </c>
    </row>
    <row r="22" spans="1:10">
      <c r="A22">
        <v>2020</v>
      </c>
      <c r="B22">
        <v>32829.446404757829</v>
      </c>
      <c r="C22">
        <v>6726.0555725099248</v>
      </c>
      <c r="D22">
        <v>1131.5816177289364</v>
      </c>
      <c r="E22">
        <v>1270.6263989176459</v>
      </c>
      <c r="F22">
        <v>5604.1055594286254</v>
      </c>
      <c r="G22">
        <v>47561.81555334296</v>
      </c>
    </row>
    <row r="24" spans="1:10">
      <c r="A24" t="s">
        <v>55</v>
      </c>
      <c r="B24" s="1" t="s">
        <v>62</v>
      </c>
    </row>
    <row r="27" spans="1:10">
      <c r="A27" t="s">
        <v>55</v>
      </c>
      <c r="H27" s="1" t="s">
        <v>75</v>
      </c>
    </row>
    <row r="28" spans="1:10">
      <c r="A28" s="1" t="s">
        <v>63</v>
      </c>
      <c r="C28" t="s">
        <v>36</v>
      </c>
      <c r="D28" t="s">
        <v>72</v>
      </c>
      <c r="E28" t="s">
        <v>73</v>
      </c>
      <c r="F28" t="s">
        <v>17</v>
      </c>
      <c r="H28" s="1" t="s">
        <v>74</v>
      </c>
      <c r="I28" t="s">
        <v>9</v>
      </c>
    </row>
    <row r="29" spans="1:10">
      <c r="A29" s="43" t="s">
        <v>64</v>
      </c>
      <c r="C29">
        <v>23825.744107617291</v>
      </c>
      <c r="D29">
        <v>1793.609295079006</v>
      </c>
      <c r="E29">
        <v>9127.6011327380602</v>
      </c>
      <c r="F29">
        <v>34746.954535434357</v>
      </c>
      <c r="H29">
        <f>C29+E29</f>
        <v>32953.345240355353</v>
      </c>
      <c r="I29" s="2">
        <f>H29*0.041868</f>
        <v>1379.690658523198</v>
      </c>
    </row>
    <row r="30" spans="1:10">
      <c r="A30" s="43" t="s">
        <v>65</v>
      </c>
      <c r="C30">
        <v>6726.0555725099248</v>
      </c>
      <c r="D30">
        <v>0</v>
      </c>
      <c r="E30">
        <v>1286.1815629737587</v>
      </c>
      <c r="F30">
        <v>8012.2371354836832</v>
      </c>
      <c r="H30">
        <f>C30+E30</f>
        <v>8012.2371354836832</v>
      </c>
      <c r="I30" s="2">
        <f t="shared" ref="I30:I32" si="2">H30*0.041868</f>
        <v>335.45634438843086</v>
      </c>
    </row>
    <row r="31" spans="1:10">
      <c r="A31" s="43" t="s">
        <v>66</v>
      </c>
      <c r="C31">
        <v>1131.5816177289364</v>
      </c>
      <c r="D31">
        <v>0</v>
      </c>
      <c r="E31">
        <v>1969.4538924114001</v>
      </c>
      <c r="F31">
        <v>3101.0355101403366</v>
      </c>
      <c r="H31">
        <f>C31+E31</f>
        <v>3101.0355101403366</v>
      </c>
      <c r="I31" s="2">
        <f t="shared" si="2"/>
        <v>129.83415473855561</v>
      </c>
    </row>
    <row r="32" spans="1:10">
      <c r="A32" s="43" t="s">
        <v>67</v>
      </c>
      <c r="C32">
        <v>6874.7319583462713</v>
      </c>
      <c r="D32">
        <v>229.31581482635232</v>
      </c>
      <c r="E32">
        <v>3239.7053620851084</v>
      </c>
      <c r="F32">
        <v>10343.753135257732</v>
      </c>
      <c r="H32">
        <f>C32+E32</f>
        <v>10114.43732043138</v>
      </c>
      <c r="I32" s="2">
        <f t="shared" si="2"/>
        <v>423.47126173182102</v>
      </c>
      <c r="J32" s="1" t="s">
        <v>84</v>
      </c>
    </row>
    <row r="33" spans="1:11">
      <c r="A33" s="43" t="s">
        <v>68</v>
      </c>
      <c r="C33">
        <v>0</v>
      </c>
      <c r="D33">
        <v>9436.4994868636531</v>
      </c>
      <c r="E33">
        <v>0</v>
      </c>
      <c r="F33">
        <v>9436.4994868636531</v>
      </c>
    </row>
    <row r="34" spans="1:11">
      <c r="A34" s="43" t="s">
        <v>69</v>
      </c>
      <c r="C34">
        <v>0</v>
      </c>
      <c r="D34">
        <v>2683.2969582728583</v>
      </c>
      <c r="E34">
        <v>0</v>
      </c>
      <c r="F34">
        <v>2683.2969582728583</v>
      </c>
    </row>
    <row r="35" spans="1:11">
      <c r="A35" s="43" t="s">
        <v>70</v>
      </c>
      <c r="C35">
        <v>0</v>
      </c>
      <c r="D35">
        <v>1642.7093984271432</v>
      </c>
      <c r="E35">
        <v>0</v>
      </c>
      <c r="F35">
        <v>1642.7093984271432</v>
      </c>
    </row>
    <row r="36" spans="1:11">
      <c r="A36" s="43" t="s">
        <v>71</v>
      </c>
      <c r="C36">
        <v>0</v>
      </c>
      <c r="D36">
        <v>5115.6852246540911</v>
      </c>
      <c r="E36">
        <v>2838.7833882453101</v>
      </c>
      <c r="F36">
        <v>7954.4686128994017</v>
      </c>
    </row>
    <row r="37" spans="1:11">
      <c r="A37" s="44" t="s">
        <v>17</v>
      </c>
      <c r="C37">
        <v>38558.113256202429</v>
      </c>
      <c r="D37">
        <v>20901.116178123106</v>
      </c>
      <c r="E37">
        <v>18461.725338453638</v>
      </c>
      <c r="F37">
        <v>77920.95477277918</v>
      </c>
      <c r="H37">
        <f>SUM(H29:H31)</f>
        <v>44066.617885979373</v>
      </c>
      <c r="I37" t="s">
        <v>55</v>
      </c>
      <c r="J37">
        <v>4.1868000000000002E-2</v>
      </c>
      <c r="K37" t="s">
        <v>82</v>
      </c>
    </row>
    <row r="38" spans="1:11">
      <c r="H38" s="45">
        <f>H37*0.041868</f>
        <v>1844.9811576501845</v>
      </c>
      <c r="I38" s="1" t="s">
        <v>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E8480B7C632594FA313C10E3948A31B" ma:contentTypeVersion="12" ma:contentTypeDescription="Create a new document." ma:contentTypeScope="" ma:versionID="294d08aa59b3a2306e0b7933d74d31b1">
  <xsd:schema xmlns:xsd="http://www.w3.org/2001/XMLSchema" xmlns:xs="http://www.w3.org/2001/XMLSchema" xmlns:p="http://schemas.microsoft.com/office/2006/metadata/properties" xmlns:ns2="14bb2503-ddb6-49cc-80f3-06fb7081acb2" xmlns:ns3="361aa444-5cc2-4dfb-bc3c-4ebb8d1d865e" targetNamespace="http://schemas.microsoft.com/office/2006/metadata/properties" ma:root="true" ma:fieldsID="ed99d9e309e7f8758d28b1b6ac4a0b4c" ns2:_="" ns3:_="">
    <xsd:import namespace="14bb2503-ddb6-49cc-80f3-06fb7081acb2"/>
    <xsd:import namespace="361aa444-5cc2-4dfb-bc3c-4ebb8d1d865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4bb2503-ddb6-49cc-80f3-06fb7081acb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1aa444-5cc2-4dfb-bc3c-4ebb8d1d865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2E510C4F-07ED-47EB-A55B-128ED0B4183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EA581134-CB8E-4277-954B-661327E9A7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4bb2503-ddb6-49cc-80f3-06fb7081acb2"/>
    <ds:schemaRef ds:uri="361aa444-5cc2-4dfb-bc3c-4ebb8d1d865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8A016EC-5AE6-473F-B6CD-01DD4B0BC57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 1_UK</vt:lpstr>
      <vt:lpstr>Figure 2_UK</vt:lpstr>
      <vt:lpstr>summary</vt:lpstr>
      <vt:lpstr>BEIS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Duncan Gibb</dc:creator>
  <cp:lastModifiedBy>Duncan Gibb</cp:lastModifiedBy>
  <dcterms:created xsi:type="dcterms:W3CDTF">2015-06-05T18:17:20Z</dcterms:created>
  <dcterms:modified xsi:type="dcterms:W3CDTF">2022-05-19T09:14:53Z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0x010100CE8480B7C632594FA313C10E3948A31B</vt:lpwstr>
  </property>
</Properties>
</file>