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ouggalaszewski/Desktop/"/>
    </mc:Choice>
  </mc:AlternateContent>
  <xr:revisionPtr revIDLastSave="0" documentId="8_{FB8E889D-F519-7E49-8BA5-EAF063F14DD2}" xr6:coauthVersionLast="47" xr6:coauthVersionMax="47" xr10:uidLastSave="{00000000-0000-0000-0000-000000000000}"/>
  <bookViews>
    <workbookView xWindow="-36360" yWindow="3060" windowWidth="33560" windowHeight="19040" activeTab="3" xr2:uid="{00000000-000D-0000-FFFF-FFFF00000000}"/>
  </bookViews>
  <sheets>
    <sheet name="Category Pivot Table" sheetId="8" r:id="rId1"/>
    <sheet name="Sub-Category Pivot Table" sheetId="9" r:id="rId2"/>
    <sheet name="Date Pivot Table" sheetId="10" r:id="rId3"/>
    <sheet name="Crowdfunding" sheetId="1" r:id="rId4"/>
    <sheet name="Goal Analysis" sheetId="5" r:id="rId5"/>
    <sheet name="Statistical Analysis" sheetId="6" r:id="rId6"/>
  </sheets>
  <definedNames>
    <definedName name="_xlnm._FilterDatabase" localSheetId="3" hidden="1">Crowdfunding!$T$1:$T$1001</definedName>
    <definedName name="_xlnm._FilterDatabase" localSheetId="5" hidden="1">'Statistical Analysis'!$A$8:$B$1008</definedName>
  </definedNames>
  <calcPr calcId="191029"/>
  <pivotCaches>
    <pivotCache cacheId="1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6" l="1"/>
  <c r="L6" i="6"/>
  <c r="L5" i="6"/>
  <c r="L4" i="6"/>
  <c r="L3" i="6"/>
  <c r="L2" i="6"/>
  <c r="I7" i="6"/>
  <c r="I6" i="6"/>
  <c r="I5" i="6"/>
  <c r="I4" i="6"/>
  <c r="I3" i="6"/>
  <c r="I2" i="6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2" i="5"/>
  <c r="D3" i="5"/>
  <c r="D4" i="5"/>
  <c r="D5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3" i="5"/>
  <c r="B4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S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<sst xmlns="http://schemas.openxmlformats.org/spreadsheetml/2006/main" count="7579" uniqueCount="2115">
  <si>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</si>
  <si>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</si>
  <si>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</si>
  <si>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</si>
  <si>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</si>
  <si>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</si>
  <si>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</si>
  <si>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</si>
  <si>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</si>
  <si>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</si>
  <si>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</si>
  <si>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</si>
  <si>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</si>
  <si>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</si>
  <si>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</si>
  <si>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</si>
  <si>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</si>
  <si>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</si>
  <si>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</si>
  <si>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</si>
  <si>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</si>
  <si>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</si>
  <si>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</si>
  <si>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</si>
  <si>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</si>
  <si>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</si>
  <si>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</si>
  <si>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</si>
  <si>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</si>
  <si>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</si>
  <si>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</si>
  <si>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</si>
  <si>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</si>
  <si>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</si>
  <si>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</si>
  <si>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</si>
  <si>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</si>
  <si>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</si>
  <si>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</si>
  <si>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</si>
  <si>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</si>
  <si>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</si>
  <si>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</si>
  <si>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</si>
  <si>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</si>
  <si>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</si>
  <si>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</si>
  <si>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</si>
  <si>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</si>
  <si>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</si>
  <si>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</si>
  <si>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</si>
  <si>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</si>
  <si>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</si>
  <si>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</si>
  <si>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</si>
  <si>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</si>
  <si>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</si>
  <si>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</si>
  <si>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</si>
  <si>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</si>
  <si>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</si>
  <si>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</si>
  <si>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</si>
  <si>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</si>
  <si>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</si>
  <si>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</si>
  <si>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</si>
  <si>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</si>
  <si>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</si>
  <si>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</si>
  <si>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</si>
  <si>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</si>
  <si>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</si>
  <si>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</si>
  <si>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</si>
  <si>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</si>
  <si>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</si>
  <si>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</si>
  <si>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</si>
  <si>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</si>
  <si>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</si>
  <si>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</si>
  <si>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</si>
  <si>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</si>
  <si>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</si>
  <si>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</si>
  <si>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</si>
  <si>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</si>
  <si>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</si>
  <si>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</si>
  <si>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</si>
  <si>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</si>
  <si>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</si>
  <si>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</si>
  <si>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</si>
  <si>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</si>
  <si>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</si>
  <si>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</si>
  <si>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</si>
  <si>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</si>
  <si>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</si>
  <si>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</si>
  <si>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</si>
  <si>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</si>
  <si>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</si>
  <si>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</si>
  <si>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</si>
  <si>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</si>
  <si>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</si>
  <si>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</si>
  <si>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</si>
  <si>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</si>
  <si>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</si>
  <si>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</si>
  <si>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</si>
  <si>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</si>
  <si>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</si>
  <si>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</si>
  <si>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</si>
  <si>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</si>
  <si>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</si>
  <si>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</si>
  <si>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</si>
  <si>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</si>
  <si>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</si>
  <si>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</si>
  <si>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</si>
  <si>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</si>
  <si>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</si>
  <si>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</si>
  <si>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</si>
  <si>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</si>
  <si>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</si>
  <si>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</si>
  <si>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</si>
  <si>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</si>
  <si>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</si>
  <si>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</si>
  <si>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</si>
  <si>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</si>
  <si>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</si>
  <si>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</si>
  <si>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</si>
  <si>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</si>
  <si>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</si>
  <si>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</si>
  <si>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</si>
  <si>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</si>
  <si>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</si>
  <si>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</si>
  <si>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</si>
  <si>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</si>
  <si>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</si>
  <si>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</si>
  <si>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</si>
  <si>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</si>
  <si>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</si>
  <si>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</si>
  <si>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</si>
  <si>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</si>
  <si>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</si>
  <si>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</si>
  <si>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</si>
  <si>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</si>
  <si>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</si>
  <si>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</si>
  <si>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</si>
  <si>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</si>
  <si>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</si>
  <si>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</si>
  <si>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</si>
  <si>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</si>
  <si>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</si>
  <si>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</si>
  <si>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</si>
  <si>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</si>
  <si>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</si>
  <si>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</si>
  <si>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</si>
  <si>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</si>
  <si>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</si>
  <si>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</si>
  <si>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</si>
  <si>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</si>
  <si>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</si>
  <si>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</si>
  <si>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</si>
  <si>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</si>
  <si>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</si>
  <si>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</si>
  <si>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</si>
  <si>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</si>
  <si>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</si>
  <si>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</si>
  <si>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</si>
  <si>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</si>
  <si>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</si>
  <si>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</si>
  <si>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</si>
  <si>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</si>
  <si>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</si>
  <si>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</si>
  <si>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</si>
  <si>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</si>
  <si>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</si>
  <si>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</si>
  <si>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</si>
  <si>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</si>
  <si>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</si>
  <si>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</si>
  <si>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</si>
  <si>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</si>
  <si>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</si>
  <si>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</si>
  <si>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</si>
  <si>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</si>
  <si>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</si>
  <si>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</si>
  <si>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</si>
  <si>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</si>
  <si>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</si>
  <si>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</si>
  <si>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</si>
  <si>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</si>
  <si>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</si>
  <si>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</si>
  <si>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</si>
  <si>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</si>
  <si>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</si>
  <si>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</si>
  <si>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</si>
  <si>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</si>
  <si>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</si>
  <si>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</si>
  <si>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</si>
  <si>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</si>
  <si>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</si>
  <si>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</si>
  <si>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</si>
  <si>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</si>
  <si>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</si>
  <si>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</si>
  <si>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</si>
  <si>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</si>
  <si>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</si>
  <si>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</si>
  <si>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</si>
  <si>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</si>
  <si>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</si>
  <si>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</si>
  <si>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</si>
  <si>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</si>
  <si>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</si>
  <si>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</si>
  <si>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</si>
  <si>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</si>
  <si>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</si>
  <si>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</si>
  <si>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</si>
  <si>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</si>
  <si>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</si>
  <si>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</si>
  <si>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</si>
  <si>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</si>
  <si>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</si>
  <si>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</si>
  <si>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</si>
  <si>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</si>
  <si>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</si>
  <si>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</si>
  <si>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</si>
  <si>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</si>
  <si>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</si>
  <si>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</si>
  <si>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</si>
  <si>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</si>
  <si>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</si>
  <si>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</si>
  <si>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</si>
  <si>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</si>
  <si>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</si>
  <si>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</si>
  <si>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</si>
  <si>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</si>
  <si>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</si>
  <si>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</si>
  <si>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</si>
  <si>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</si>
  <si>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</si>
  <si>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</si>
  <si>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</si>
  <si>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</si>
  <si>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</si>
  <si>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</si>
  <si>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</si>
  <si>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</si>
  <si>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</si>
  <si>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</si>
  <si>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</si>
  <si>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</si>
  <si>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</si>
  <si>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</si>
  <si>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</si>
  <si>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</si>
  <si>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</si>
  <si>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</si>
  <si>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</si>
  <si>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</si>
  <si>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</si>
  <si>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</si>
  <si>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</si>
  <si>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</si>
  <si>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</si>
  <si>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</si>
  <si>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</si>
  <si>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</si>
  <si>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</si>
  <si>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</si>
  <si>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</si>
  <si>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</si>
  <si>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</si>
  <si>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</si>
  <si>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</si>
  <si>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</si>
  <si>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</si>
  <si>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</si>
  <si>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</si>
  <si>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</si>
  <si>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</si>
  <si>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</si>
  <si>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</si>
  <si>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</si>
  <si>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</si>
  <si>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</si>
  <si>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</si>
  <si>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</si>
  <si>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</si>
  <si>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</si>
  <si>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</si>
  <si>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</si>
  <si>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</si>
  <si>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</si>
  <si>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</si>
  <si>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</si>
  <si>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</si>
  <si>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</si>
  <si>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</si>
  <si>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</si>
  <si>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</si>
  <si>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</si>
  <si>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</si>
  <si>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</si>
  <si>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</si>
  <si>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</si>
  <si>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</si>
  <si>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</si>
  <si>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</si>
  <si>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</si>
  <si>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</si>
  <si>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</si>
  <si>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</si>
  <si>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</si>
  <si>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</si>
  <si>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</si>
  <si>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</si>
  <si>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</si>
  <si>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</si>
  <si>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</si>
  <si>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</si>
  <si>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</si>
  <si>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</si>
  <si>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</si>
  <si>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</si>
  <si>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</si>
  <si>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</si>
  <si>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</si>
  <si>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</si>
  <si>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</si>
  <si>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</si>
  <si>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</si>
  <si>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</si>
  <si>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</si>
  <si>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</si>
  <si>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</si>
  <si>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</si>
  <si>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</si>
  <si>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</si>
  <si>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</si>
  <si>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</si>
  <si>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</si>
  <si>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</si>
  <si>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</si>
  <si>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</si>
  <si>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</si>
  <si>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</si>
  <si>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</si>
  <si>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</si>
  <si>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</si>
  <si>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</si>
  <si>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</si>
  <si>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</si>
  <si>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</si>
  <si>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</si>
  <si>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</si>
  <si>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</si>
  <si>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</si>
  <si>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</si>
  <si>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</si>
  <si>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</si>
  <si>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</si>
  <si>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</si>
  <si>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</si>
  <si>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</si>
  <si>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</si>
  <si>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</si>
  <si>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</si>
  <si>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</si>
  <si>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</si>
  <si>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</si>
  <si>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</si>
  <si>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</si>
  <si>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</si>
  <si>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</si>
  <si>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</si>
  <si>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</si>
  <si>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</si>
  <si>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</si>
  <si>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</si>
  <si>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</si>
  <si>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</si>
  <si>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</si>
  <si>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</si>
  <si>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</si>
  <si>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</si>
  <si>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</si>
  <si>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</si>
  <si>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</si>
  <si>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</si>
  <si>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</si>
  <si>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</si>
  <si>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</si>
  <si>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</si>
  <si>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</si>
  <si>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</si>
  <si>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</si>
  <si>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</si>
  <si>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</si>
  <si>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</si>
  <si>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</si>
  <si>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</si>
  <si>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</si>
  <si>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</si>
  <si>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</si>
  <si>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</si>
  <si>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</si>
  <si>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</si>
  <si>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</si>
  <si>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</si>
  <si>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</si>
  <si>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</si>
  <si>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</si>
  <si>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</si>
  <si>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</si>
  <si>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</si>
  <si>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</si>
  <si>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</si>
  <si>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</si>
  <si>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</si>
  <si>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</si>
  <si>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</si>
  <si>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</si>
  <si>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</si>
  <si>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</si>
  <si>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</si>
  <si>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</si>
  <si>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</si>
  <si>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</si>
  <si>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</si>
  <si>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</si>
  <si>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</si>
  <si>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</si>
  <si>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</si>
  <si>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</si>
  <si>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</si>
  <si>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</si>
  <si>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</si>
  <si>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</si>
  <si>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</si>
  <si>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</si>
  <si>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</si>
  <si>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</si>
  <si>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</si>
  <si>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</si>
  <si>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</si>
  <si>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</si>
  <si>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</si>
  <si>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</si>
  <si>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</si>
  <si>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</si>
  <si>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</si>
  <si>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</si>
  <si>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</si>
  <si>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</si>
  <si>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</si>
  <si>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</si>
  <si>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</si>
  <si>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</si>
  <si>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</si>
  <si>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</si>
  <si>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</si>
  <si>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</si>
  <si>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</si>
  <si>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</si>
  <si>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</si>
  <si>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</si>
  <si>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</si>
  <si>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</si>
  <si>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</si>
  <si>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</si>
  <si>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</si>
  <si>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</si>
  <si>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</si>
  <si>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</si>
  <si>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</si>
  <si>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</si>
  <si>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</si>
  <si>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</si>
  <si>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</si>
  <si>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</si>
  <si>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</si>
  <si>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</si>
  <si>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</si>
  <si>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</si>
  <si>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</si>
  <si>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</si>
  <si>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</si>
  <si>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</si>
  <si>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</si>
  <si>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</si>
  <si>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</si>
  <si>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</si>
  <si>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</si>
  <si>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</si>
  <si>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</si>
  <si>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</si>
  <si>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</si>
  <si>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</si>
  <si>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</si>
  <si>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</si>
  <si>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</si>
  <si>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</si>
  <si>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</si>
  <si>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</si>
  <si>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</si>
  <si>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</si>
  <si>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</si>
  <si>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</si>
  <si>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</si>
  <si>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</si>
  <si>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</si>
  <si>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</si>
  <si>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</si>
  <si>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</si>
  <si>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</si>
  <si>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</si>
  <si>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</si>
  <si>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</si>
  <si>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</si>
  <si>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</si>
  <si>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</si>
  <si>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</si>
  <si>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</si>
  <si>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</si>
  <si>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</si>
  <si>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</si>
  <si>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</si>
  <si>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</si>
  <si>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</si>
  <si>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</si>
  <si>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</si>
  <si>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</si>
  <si>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</si>
  <si>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</si>
  <si>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</si>
  <si>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</si>
  <si>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</si>
  <si>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</si>
  <si>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</si>
  <si>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</si>
  <si>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</si>
  <si>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</si>
  <si>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</si>
  <si>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</si>
  <si>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</si>
  <si>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</si>
  <si>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</si>
  <si>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</si>
  <si>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</si>
  <si>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</si>
  <si>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</si>
  <si>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</si>
  <si>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</si>
  <si>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</si>
  <si>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</si>
  <si>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</si>
  <si>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</si>
  <si>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</si>
  <si>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</si>
  <si>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</si>
  <si>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</si>
  <si>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</si>
  <si>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</si>
  <si>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</si>
  <si>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</si>
  <si>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</si>
  <si>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</si>
  <si>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</si>
  <si>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</si>
  <si>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</si>
  <si>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</si>
  <si>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</si>
  <si>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</si>
  <si>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</si>
  <si>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</si>
  <si>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</si>
  <si>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</si>
  <si>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</si>
  <si>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</si>
  <si>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</si>
  <si>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</si>
  <si>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</si>
  <si>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</si>
  <si>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</si>
  <si>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</si>
  <si>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</si>
  <si>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</si>
  <si>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</si>
  <si>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</si>
  <si>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</si>
  <si>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</si>
  <si>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</si>
  <si>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</si>
  <si>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</si>
  <si>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</si>
  <si>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</si>
  <si>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</si>
  <si>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</si>
  <si>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</si>
  <si>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</si>
  <si>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</si>
  <si>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</si>
  <si>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</si>
  <si>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</si>
  <si>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</si>
  <si>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</si>
  <si>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</si>
  <si>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</si>
  <si>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</si>
  <si>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</si>
  <si>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</si>
  <si>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</si>
  <si>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</si>
  <si>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</si>
  <si>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</si>
  <si>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</si>
  <si>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</si>
  <si>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</si>
  <si>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</si>
  <si>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</si>
  <si>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</si>
  <si>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</si>
  <si>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</si>
  <si>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</si>
  <si>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</si>
  <si>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</si>
  <si>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</si>
  <si>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</si>
  <si>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</si>
  <si>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</si>
  <si>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</si>
  <si>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</si>
  <si>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</si>
  <si>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</si>
  <si>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</si>
  <si>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</si>
  <si>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</si>
  <si>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</si>
  <si>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</si>
  <si>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</si>
  <si>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</si>
  <si>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</si>
  <si>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</si>
  <si>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</si>
  <si>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</si>
  <si>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</si>
  <si>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</si>
  <si>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</si>
  <si>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</si>
  <si>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</si>
  <si>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</si>
  <si>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</si>
  <si>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</si>
  <si>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</si>
  <si>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</si>
  <si>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</si>
  <si>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</si>
  <si>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</si>
  <si>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</si>
  <si>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</si>
  <si>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</si>
  <si>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</si>
  <si>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</si>
  <si>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</si>
  <si>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</si>
  <si>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</si>
  <si>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</si>
  <si>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</si>
  <si>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</si>
  <si>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</si>
  <si>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</si>
  <si>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</si>
  <si>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</si>
  <si>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</si>
  <si>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</si>
  <si>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</si>
  <si>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</si>
  <si>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</si>
  <si>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</si>
  <si>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</si>
  <si>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</si>
  <si>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</si>
  <si>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</si>
  <si>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</si>
  <si>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</si>
  <si>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</si>
  <si>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</si>
  <si>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</si>
  <si>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</si>
  <si>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</si>
  <si>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</si>
  <si>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</si>
  <si>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</si>
  <si>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</si>
  <si>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</si>
  <si>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</si>
  <si>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</si>
  <si>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</si>
  <si>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</si>
  <si>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</si>
  <si>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</si>
  <si>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</si>
  <si>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</si>
  <si>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</si>
  <si>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</si>
  <si>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</si>
  <si>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</si>
  <si>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</si>
  <si>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</si>
  <si>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</si>
  <si>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</si>
  <si>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</si>
  <si>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</si>
  <si>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</si>
  <si>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</si>
  <si>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</si>
  <si>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</si>
  <si>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</si>
  <si>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</si>
  <si>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</si>
  <si>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</si>
  <si>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</si>
  <si>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</si>
  <si>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</si>
  <si>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</si>
  <si>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</si>
  <si>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</si>
  <si>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</si>
  <si>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</si>
  <si>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</si>
  <si>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</si>
  <si>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</si>
  <si>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</si>
  <si>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</si>
  <si>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</si>
  <si>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</si>
  <si>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</si>
  <si>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</si>
  <si>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</si>
  <si>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</si>
  <si>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</si>
  <si>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</si>
  <si>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</si>
  <si>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</si>
  <si>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</si>
  <si>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</si>
  <si>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</si>
  <si>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</si>
  <si>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</si>
  <si>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</si>
  <si>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</si>
  <si>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</si>
  <si>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</si>
  <si>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</si>
  <si>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</si>
  <si>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</si>
  <si>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</si>
  <si>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</si>
  <si>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</si>
  <si>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</si>
  <si>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</si>
  <si>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</si>
  <si>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</si>
  <si>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</si>
  <si>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</si>
  <si>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</si>
  <si>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</si>
  <si>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</si>
  <si>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</si>
  <si>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</si>
  <si>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</si>
  <si>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</si>
  <si>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</si>
  <si>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</si>
  <si>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</si>
  <si>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</si>
  <si>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</si>
  <si>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</si>
  <si>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</si>
  <si>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</si>
  <si>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</si>
  <si>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</si>
  <si>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</si>
  <si>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</si>
  <si>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</si>
  <si>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</si>
  <si>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</si>
  <si>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</si>
  <si>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</si>
  <si>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</si>
  <si>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</si>
  <si>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</si>
  <si>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</si>
  <si>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</si>
  <si>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</si>
  <si>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</si>
  <si>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</si>
  <si>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</si>
  <si>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</si>
  <si>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</si>
  <si>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</si>
  <si>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</si>
  <si>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</si>
  <si>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</si>
  <si>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</si>
  <si>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</si>
  <si>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</si>
  <si>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</si>
  <si>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</si>
  <si>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</si>
  <si>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</si>
  <si>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</si>
  <si>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</si>
  <si>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</si>
  <si>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</si>
  <si>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</si>
  <si>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</si>
  <si>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</si>
  <si>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</si>
  <si>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</si>
  <si>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</si>
  <si>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</si>
  <si>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</si>
  <si>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</si>
  <si>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</si>
  <si>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</si>
  <si>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</si>
  <si>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</si>
  <si>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</si>
  <si>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</si>
  <si>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</si>
  <si>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</si>
  <si>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</si>
  <si>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</si>
  <si>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</si>
  <si>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</si>
  <si>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</si>
  <si>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</si>
  <si>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</si>
  <si>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</si>
  <si>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</si>
  <si>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</si>
  <si>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</si>
  <si>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</si>
  <si>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</si>
  <si>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</si>
  <si>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</si>
  <si>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</si>
  <si>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</si>
  <si>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</si>
  <si>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</si>
  <si>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</si>
  <si>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</si>
  <si>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</si>
  <si>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</si>
  <si>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</si>
  <si>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</si>
  <si>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</si>
  <si>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</si>
  <si>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</si>
  <si>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</si>
  <si>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</si>
  <si>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</si>
  <si>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</si>
  <si>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</si>
  <si>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</si>
  <si>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</si>
  <si>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</si>
  <si>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</si>
  <si>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</si>
  <si>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</si>
  <si>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</si>
  <si>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</si>
  <si>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</si>
  <si>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</si>
  <si>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</si>
  <si>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</si>
  <si>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</si>
  <si>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</si>
  <si>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</si>
  <si>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</si>
  <si>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</si>
  <si>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</si>
  <si>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</si>
  <si>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</si>
  <si>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</si>
  <si>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</si>
  <si>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</si>
  <si>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</si>
  <si>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</si>
  <si>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</si>
  <si>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</si>
  <si>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</si>
  <si>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</si>
  <si>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</si>
  <si>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</si>
  <si>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</si>
  <si>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</si>
  <si>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</si>
  <si>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</si>
  <si>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</si>
  <si>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</si>
  <si>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</si>
  <si>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</si>
  <si>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</si>
  <si>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</si>
  <si>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</si>
  <si>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</si>
  <si>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</si>
  <si>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</si>
  <si>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</si>
  <si>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</si>
  <si>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</si>
  <si>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</si>
  <si>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</si>
  <si>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</si>
  <si>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</si>
  <si>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</si>
  <si>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</si>
  <si>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</si>
  <si>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</si>
  <si>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</si>
  <si>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</si>
  <si>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</si>
  <si>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</si>
  <si>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</si>
  <si>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</si>
  <si>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</si>
  <si>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</si>
  <si>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</si>
  <si>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</si>
  <si>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</si>
  <si>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</si>
  <si>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</si>
  <si>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</si>
  <si>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</si>
  <si>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</si>
  <si>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</si>
  <si>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</si>
  <si>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</si>
  <si>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</si>
  <si>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</si>
  <si>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</si>
  <si>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</si>
  <si>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</si>
  <si>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</si>
  <si>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</si>
  <si>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</si>
  <si>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</si>
  <si>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</si>
  <si>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</si>
  <si>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</si>
  <si>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</si>
  <si>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</si>
  <si>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</si>
  <si>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</si>
  <si>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</si>
  <si>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</si>
  <si>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</si>
  <si>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</si>
  <si>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</si>
  <si>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</si>
  <si>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</si>
  <si>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</si>
  <si>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</si>
  <si>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</si>
  <si>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</si>
  <si>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</si>
  <si>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</si>
  <si>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</si>
  <si>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</si>
  <si>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</si>
  <si>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</si>
  <si>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</si>
  <si>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</si>
  <si>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</si>
  <si>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</si>
  <si>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</si>
  <si>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</si>
  <si>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</si>
  <si>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</si>
  <si>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</si>
  <si>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</si>
  <si>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</si>
  <si>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</si>
  <si>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</si>
  <si>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</si>
  <si>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</si>
  <si>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</si>
  <si>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</si>
  <si>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</si>
  <si>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</si>
  <si>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</si>
  <si>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</si>
  <si>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</si>
  <si>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</si>
  <si>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</si>
  <si>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</si>
  <si>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</si>
  <si>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</si>
  <si>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</si>
  <si>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</si>
  <si>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</si>
  <si>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</si>
  <si>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</si>
  <si>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</si>
  <si>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</si>
  <si>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</si>
  <si>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</si>
  <si>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</si>
  <si>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</si>
  <si>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</si>
  <si>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</si>
  <si>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</si>
  <si>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</si>
  <si>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</si>
  <si>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</si>
  <si>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</si>
  <si>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</si>
  <si>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</si>
  <si>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</si>
  <si>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</si>
  <si>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</si>
  <si>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</si>
  <si>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</si>
  <si>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</si>
  <si>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</si>
  <si>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</si>
  <si>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</si>
  <si>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</si>
  <si>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</si>
  <si>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</si>
  <si>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</si>
  <si>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</si>
  <si>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</si>
  <si>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</si>
  <si>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</si>
  <si>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</si>
  <si>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</si>
  <si>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</si>
  <si>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</si>
  <si>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</si>
  <si>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</si>
  <si>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</si>
  <si>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</si>
  <si>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</si>
  <si>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</si>
  <si>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</si>
  <si>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</si>
  <si>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</si>
  <si>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</si>
  <si>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</si>
  <si>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</si>
  <si>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</si>
  <si>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</si>
  <si>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</si>
  <si>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</si>
  <si>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</si>
  <si>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</si>
  <si>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</si>
  <si>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</si>
  <si>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</si>
  <si>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</si>
  <si>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</si>
  <si>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</si>
  <si>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</si>
  <si>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</si>
  <si>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</si>
  <si>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</si>
  <si>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</si>
  <si>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</si>
  <si>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</si>
  <si>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</si>
  <si>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</si>
  <si>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</si>
  <si>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</si>
  <si>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</si>
  <si>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</si>
  <si>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</si>
  <si>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</si>
  <si>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</si>
  <si>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</si>
  <si>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</si>
  <si>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</si>
  <si>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</si>
  <si>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</si>
  <si>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</si>
  <si>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</si>
  <si>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</si>
  <si>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</si>
  <si>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</si>
  <si>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</si>
  <si>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</si>
  <si>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</si>
  <si>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</si>
  <si>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</si>
  <si>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</si>
  <si>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</si>
  <si>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</si>
  <si>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</si>
  <si>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</si>
  <si>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</si>
  <si>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</si>
  <si>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</si>
  <si>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</si>
  <si>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</si>
  <si>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</si>
  <si>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</si>
  <si>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</si>
  <si>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</si>
  <si>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</si>
  <si>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</si>
  <si>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</si>
  <si>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</si>
  <si>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</si>
  <si>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</si>
  <si>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</si>
  <si>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</si>
  <si>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</si>
  <si>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</si>
  <si>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</si>
  <si>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</si>
  <si>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</si>
  <si>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</si>
  <si>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</si>
  <si>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</si>
  <si>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</si>
  <si>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</si>
  <si>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</si>
  <si>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</si>
  <si>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</si>
  <si>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</si>
  <si>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</si>
  <si>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</si>
  <si>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</si>
  <si>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</si>
  <si>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</si>
  <si>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</si>
  <si>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</si>
  <si>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</si>
  <si>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</si>
  <si>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</si>
  <si>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</si>
  <si>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</si>
  <si>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</si>
  <si>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</si>
  <si>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</si>
  <si>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</si>
  <si>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</si>
  <si>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</si>
  <si>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</si>
  <si>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</si>
  <si>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</si>
  <si>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</si>
  <si>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</si>
  <si>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</si>
  <si>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</si>
  <si>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</si>
  <si>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</si>
  <si>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</si>
  <si>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</si>
  <si>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</si>
  <si>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</si>
  <si>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</si>
  <si>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</si>
  <si>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</si>
  <si>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</si>
  <si>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</si>
  <si>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</si>
  <si>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</si>
  <si>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</si>
  <si>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</si>
  <si>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</si>
  <si>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</si>
  <si>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</si>
  <si>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</si>
  <si>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</si>
  <si>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</si>
  <si>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</si>
  <si>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</si>
  <si>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</si>
  <si>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</si>
  <si>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</si>
  <si>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</si>
  <si>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</si>
  <si>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</si>
  <si>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</si>
  <si>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</si>
  <si>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</si>
  <si>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</si>
  <si>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</si>
  <si>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</si>
  <si>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</si>
  <si>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</si>
  <si>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</si>
  <si>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</si>
  <si>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</si>
  <si>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</si>
  <si>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</si>
  <si>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</si>
  <si>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</si>
  <si>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</si>
  <si>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</si>
  <si>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</si>
  <si>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</si>
  <si>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</si>
  <si>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</si>
  <si>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</si>
  <si>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</si>
  <si>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</si>
  <si>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</si>
  <si>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</si>
  <si>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</si>
  <si>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</si>
  <si>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</si>
  <si>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</si>
  <si>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</si>
  <si>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</si>
  <si>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</si>
  <si>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</si>
  <si>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</si>
  <si>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</si>
  <si>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</si>
  <si>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</si>
  <si>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</si>
  <si>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</si>
  <si>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</si>
  <si>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</si>
  <si>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</si>
  <si>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</si>
  <si>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</si>
  <si>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</si>
  <si>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</si>
  <si>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</si>
  <si>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</si>
  <si>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</si>
  <si>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</si>
  <si>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</si>
  <si>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</si>
  <si>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</si>
  <si>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</si>
  <si>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</si>
  <si>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</si>
  <si>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</si>
  <si>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</si>
  <si>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</si>
  <si>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</si>
  <si>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</si>
  <si>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</si>
  <si>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</si>
  <si>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</si>
  <si>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</si>
  <si>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</si>
  <si>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</si>
  <si>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</si>
  <si>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</si>
  <si>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</si>
  <si>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</si>
  <si>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</si>
  <si>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</si>
  <si>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</si>
  <si>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</si>
  <si>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</si>
  <si>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</si>
  <si>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</si>
  <si>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</si>
  <si>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</si>
  <si>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</si>
  <si>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</si>
  <si>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</si>
  <si>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</si>
  <si>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</si>
  <si>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</si>
  <si>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</si>
  <si>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</si>
  <si>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</si>
  <si>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</si>
  <si>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</si>
  <si>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</si>
  <si>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</si>
  <si>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</si>
  <si>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</si>
  <si>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</si>
  <si>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</si>
  <si>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</si>
  <si>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</si>
  <si>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</si>
  <si>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</si>
  <si>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</si>
  <si>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</si>
  <si>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</si>
  <si>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</si>
  <si>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</si>
  <si>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</si>
  <si>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</si>
  <si>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</si>
  <si>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</si>
  <si>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</si>
  <si>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</si>
  <si>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</si>
  <si>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</si>
  <si>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</si>
  <si>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</si>
  <si>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</si>
  <si>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</si>
  <si>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</si>
  <si>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</si>
  <si>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</si>
  <si>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</si>
  <si>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</si>
  <si>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</si>
  <si>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</si>
  <si>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</si>
  <si>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</si>
  <si>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</si>
  <si>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</si>
  <si>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</si>
  <si>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</si>
  <si>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</si>
  <si>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</si>
  <si>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</si>
  <si>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</si>
  <si>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</si>
  <si>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</si>
  <si>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</si>
  <si>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</si>
  <si>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</si>
  <si>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</si>
  <si>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</si>
  <si>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</si>
  <si>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</si>
  <si>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</si>
  <si>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</si>
  <si>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</si>
  <si>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</si>
  <si>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</si>
  <si>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</si>
  <si>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</si>
  <si>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</si>
  <si>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</si>
  <si>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</si>
  <si>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</si>
  <si>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</si>
  <si>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</si>
  <si>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</si>
  <si>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</si>
  <si>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</si>
  <si>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</si>
  <si>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</si>
  <si>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</si>
  <si>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</si>
  <si>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</si>
  <si>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</si>
  <si>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</si>
  <si>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</si>
  <si>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</si>
  <si>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</si>
  <si>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</si>
  <si>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</si>
  <si>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</si>
  <si>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</si>
  <si>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</si>
  <si>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</si>
  <si>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</si>
  <si>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</si>
  <si>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</si>
  <si>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</si>
  <si>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</si>
  <si>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</si>
  <si>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</si>
  <si>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</si>
  <si>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</si>
  <si>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</si>
  <si>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</si>
  <si>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</si>
  <si>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</si>
  <si>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</si>
  <si>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</si>
  <si>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</si>
  <si>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</si>
  <si>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</si>
  <si>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</si>
  <si>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</si>
  <si>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</si>
  <si>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</si>
  <si>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</si>
  <si>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</si>
  <si>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</si>
  <si>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</si>
  <si>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</si>
  <si>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</si>
  <si>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</si>
  <si>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</si>
  <si>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</si>
  <si>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</si>
  <si>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</si>
  <si>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</si>
  <si>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</si>
  <si>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</si>
  <si>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</si>
  <si>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</si>
  <si>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</si>
  <si>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</si>
  <si>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</si>
  <si>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</si>
  <si>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</si>
  <si>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</si>
  <si>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</si>
  <si>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</si>
  <si>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</si>
  <si>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</si>
  <si>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</si>
  <si>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</si>
  <si>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</si>
  <si>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</si>
  <si>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</si>
  <si>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</si>
  <si>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</si>
  <si>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</si>
  <si>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</si>
  <si>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</si>
  <si>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</si>
  <si>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</si>
  <si>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</si>
  <si>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</si>
  <si>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</si>
  <si>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</si>
  <si>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</si>
  <si>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</si>
  <si>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</si>
  <si>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</si>
  <si>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</si>
  <si>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</si>
  <si>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</si>
  <si>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</si>
  <si>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</si>
  <si>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</si>
  <si>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</si>
  <si>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</si>
  <si>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</si>
  <si>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</si>
  <si>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</si>
  <si>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</si>
  <si>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</si>
  <si>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</si>
  <si>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</si>
  <si>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</si>
  <si>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</si>
  <si>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</si>
  <si>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</si>
  <si>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</si>
  <si>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</si>
  <si>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</si>
  <si>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</si>
  <si>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</si>
  <si>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</si>
  <si>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</si>
  <si>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</si>
  <si>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</si>
  <si>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</si>
  <si>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</si>
  <si>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</si>
  <si>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</si>
  <si>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</si>
  <si>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</si>
  <si>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</si>
  <si>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</si>
  <si>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</si>
  <si>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</si>
  <si>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</si>
  <si>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</si>
  <si>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</si>
  <si>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</si>
  <si>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</si>
  <si>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</si>
  <si>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</si>
  <si>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</si>
  <si>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</si>
  <si>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</si>
  <si>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</si>
  <si>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</si>
  <si>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</si>
  <si>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</si>
  <si>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</si>
  <si>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</si>
  <si>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</si>
  <si>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</si>
  <si>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</si>
  <si>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</si>
  <si>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</si>
  <si>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</si>
  <si>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</si>
  <si>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</si>
  <si>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</si>
  <si>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</si>
  <si>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</si>
  <si>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</si>
  <si>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</si>
  <si>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</si>
  <si>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</si>
  <si>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</si>
  <si>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</si>
  <si>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</si>
  <si>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</si>
  <si>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</si>
  <si>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</si>
  <si>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</si>
  <si>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</si>
  <si>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</si>
  <si>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</si>
  <si>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</si>
  <si>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</si>
  <si>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</si>
  <si>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</si>
  <si>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</si>
  <si>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</si>
  <si>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</si>
  <si>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</si>
  <si>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</si>
  <si>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</si>
  <si>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</si>
  <si>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</si>
  <si>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</si>
  <si>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</si>
  <si>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</si>
  <si>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</si>
  <si>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</si>
  <si>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</si>
  <si>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</si>
  <si>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</si>
  <si>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</si>
  <si>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</si>
  <si>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</si>
  <si>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</si>
  <si>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</si>
  <si>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</si>
  <si>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</si>
  <si>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</si>
  <si>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</si>
  <si>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</si>
  <si>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</si>
  <si>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</si>
  <si>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</si>
  <si>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</si>
  <si>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</si>
  <si>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</si>
  <si>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</si>
  <si>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</si>
  <si>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</si>
  <si>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</si>
  <si>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</si>
  <si>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</si>
  <si>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</si>
  <si>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</si>
  <si>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</si>
  <si>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</si>
  <si>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</si>
  <si>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</si>
  <si>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</si>
  <si>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</si>
  <si>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</si>
  <si>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</si>
  <si>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</si>
  <si>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</si>
  <si>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</si>
  <si>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</si>
  <si>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</si>
  <si>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</si>
  <si>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</si>
  <si>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</si>
  <si>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</si>
  <si>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</si>
  <si>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</si>
  <si>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</si>
  <si>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</si>
  <si>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</si>
  <si>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</si>
  <si>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</si>
  <si>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</si>
  <si>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</si>
  <si>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</si>
  <si>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</si>
  <si>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</si>
  <si>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</si>
  <si>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</si>
  <si>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</si>
  <si>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</si>
  <si>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</si>
  <si>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</si>
  <si>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</si>
  <si>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</si>
  <si>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</si>
  <si>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</si>
  <si>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</si>
  <si>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</si>
  <si>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</si>
  <si>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</si>
  <si>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</si>
  <si>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</si>
  <si>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</si>
  <si>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</si>
  <si>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</si>
  <si>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</si>
  <si>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</si>
  <si>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</si>
  <si>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</si>
  <si>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</si>
  <si>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</si>
  <si>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</si>
  <si>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</si>
  <si>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</si>
  <si>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</si>
  <si>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</si>
  <si>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</si>
  <si>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</si>
  <si>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</si>
  <si>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</si>
  <si>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</si>
  <si>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</si>
  <si>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</si>
  <si>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</si>
  <si>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</si>
  <si>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</si>
  <si>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</si>
  <si>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</si>
  <si>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</si>
  <si>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</si>
  <si>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</si>
  <si>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</si>
  <si>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</si>
  <si>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</si>
  <si>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</si>
  <si>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</si>
  <si>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</si>
  <si>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</si>
  <si>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</si>
  <si>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</si>
  <si>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</si>
  <si>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</si>
  <si>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</si>
  <si>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</si>
  <si>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</si>
  <si>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</si>
  <si>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</si>
  <si>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</si>
  <si>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</si>
  <si>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</si>
  <si>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</si>
  <si>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</si>
  <si>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</si>
  <si>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</si>
  <si>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</si>
  <si>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</si>
  <si>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</si>
  <si>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</si>
  <si>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</si>
  <si>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</si>
  <si>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</si>
  <si>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</si>
  <si>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</si>
  <si>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</si>
  <si>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</si>
  <si>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</si>
  <si>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</si>
  <si>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</si>
  <si>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</si>
  <si>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</si>
  <si>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</si>
  <si>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</si>
  <si>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</si>
  <si>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</si>
  <si>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</si>
  <si>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</si>
  <si>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</si>
  <si>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</si>
  <si>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</si>
  <si>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</si>
  <si>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</si>
  <si>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</si>
  <si>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</si>
  <si>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</si>
  <si>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</si>
  <si>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</si>
  <si>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</si>
  <si>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</si>
  <si>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</si>
  <si>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</si>
  <si>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</si>
  <si>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</si>
  <si>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</si>
  <si>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</si>
  <si>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</si>
  <si>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</si>
  <si>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</si>
  <si>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</si>
  <si>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</si>
  <si>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</si>
  <si>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</si>
  <si>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</si>
  <si>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</si>
  <si>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</si>
  <si>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</si>
  <si>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</si>
  <si>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</si>
  <si>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</si>
  <si>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</si>
  <si>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</si>
  <si>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</si>
  <si>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</si>
  <si>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</si>
  <si>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</si>
  <si>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</si>
  <si>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</si>
  <si>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</si>
  <si>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</si>
  <si>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</si>
  <si>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</si>
  <si>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</si>
  <si>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</si>
  <si>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</si>
  <si>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</si>
  <si>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</si>
  <si>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</si>
  <si>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</si>
  <si>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</si>
  <si>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</si>
  <si>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</si>
  <si>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</si>
  <si>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</si>
  <si>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</si>
  <si>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</si>
  <si>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</si>
  <si>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</si>
  <si>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</si>
  <si>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</si>
  <si>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</si>
  <si>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</si>
  <si>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</si>
  <si>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</si>
  <si>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</si>
  <si>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</si>
  <si>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</si>
  <si>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</si>
  <si>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</si>
  <si>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</si>
  <si>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</si>
  <si>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</si>
  <si>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</si>
  <si>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</si>
  <si>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</si>
  <si>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</si>
  <si>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</si>
  <si>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</si>
  <si>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</si>
  <si>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</si>
  <si>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</si>
  <si>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</si>
  <si>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</si>
  <si>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</si>
  <si>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</si>
  <si>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</si>
  <si>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</si>
  <si>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</si>
  <si>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</si>
  <si>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</si>
  <si>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</si>
  <si>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</si>
  <si>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</si>
  <si>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</si>
  <si>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</si>
  <si>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</si>
  <si>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</si>
  <si>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</si>
  <si>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</si>
  <si>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</si>
  <si>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</si>
  <si>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</si>
  <si>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</si>
  <si>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</si>
  <si>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</si>
  <si>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</si>
  <si>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</si>
  <si>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</si>
  <si>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</si>
  <si>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</si>
  <si>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</si>
  <si>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</si>
  <si>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</si>
  <si>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</si>
  <si>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</si>
  <si>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</si>
  <si>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</si>
  <si>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</si>
  <si>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</si>
  <si>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</si>
  <si>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</si>
  <si>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</si>
  <si>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</si>
  <si>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</si>
  <si>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</si>
  <si>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</si>
  <si>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</si>
  <si>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</si>
  <si>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</si>
  <si>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</si>
  <si>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</si>
  <si>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</si>
  <si>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</si>
  <si>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</si>
  <si>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</si>
  <si>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</si>
  <si>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</si>
  <si>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</si>
  <si>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</si>
  <si>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</si>
  <si>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</si>
  <si>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</si>
  <si>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</si>
  <si>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</si>
  <si>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</si>
  <si>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</si>
  <si>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</si>
  <si>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</si>
  <si>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</si>
  <si>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</si>
  <si>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</si>
  <si>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</si>
  <si>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</si>
  <si>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</si>
  <si>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</si>
  <si>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</si>
  <si>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</si>
  <si>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</si>
  <si>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</si>
  <si>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</si>
  <si>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</si>
  <si>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</si>
  <si>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</si>
  <si>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</si>
  <si>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</si>
  <si>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</si>
  <si>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</si>
  <si>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</si>
  <si>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</si>
  <si>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</si>
  <si>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</si>
  <si>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</si>
  <si>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</si>
  <si>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</si>
  <si>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</si>
  <si>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</si>
  <si>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</si>
  <si>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</si>
  <si>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</si>
  <si>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</si>
  <si>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</si>
  <si>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</si>
  <si>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</si>
  <si>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</si>
  <si>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</si>
  <si>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</si>
  <si>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</si>
  <si>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</si>
  <si>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</si>
  <si>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</si>
  <si>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</si>
  <si>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</si>
  <si>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</si>
  <si>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</si>
  <si>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</si>
  <si>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</si>
  <si>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</si>
  <si>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</si>
  <si>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</si>
  <si>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</si>
  <si>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</si>
  <si>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</si>
  <si>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</si>
  <si>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</si>
  <si>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</si>
  <si>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</si>
  <si>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</si>
  <si>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</si>
  <si>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</si>
  <si>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</si>
  <si>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</si>
  <si>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</si>
  <si>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</si>
  <si>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</si>
  <si>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</si>
  <si>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</si>
  <si>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</si>
  <si>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</si>
  <si>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</si>
  <si>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</si>
  <si>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</si>
  <si>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</si>
  <si>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</si>
  <si>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</si>
  <si>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</si>
  <si>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</si>
  <si>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</si>
  <si>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</si>
  <si>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</si>
  <si>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</si>
  <si>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</si>
  <si>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</si>
  <si>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</si>
  <si>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</si>
  <si>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</si>
  <si>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</si>
  <si>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</si>
  <si>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</si>
  <si>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</si>
  <si>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</si>
  <si>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</si>
  <si>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</si>
  <si>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</si>
  <si>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</si>
  <si>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</si>
  <si>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</si>
  <si>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</si>
  <si>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</si>
  <si>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</si>
  <si>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</si>
  <si>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</si>
  <si>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</si>
  <si>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</si>
  <si>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</si>
  <si>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</si>
  <si>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</si>
  <si>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</si>
  <si>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</si>
  <si>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</si>
  <si>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</si>
  <si>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</si>
  <si>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</si>
  <si>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</si>
  <si>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</si>
  <si>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</si>
  <si>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</si>
  <si>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</si>
  <si>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</si>
  <si>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</si>
  <si>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</si>
  <si>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</si>
  <si>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</si>
  <si>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</si>
  <si>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</si>
  <si>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</si>
  <si>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</si>
  <si>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</si>
  <si>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</si>
  <si>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</si>
  <si>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</si>
  <si>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</si>
  <si>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</si>
  <si>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</si>
  <si>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</si>
  <si>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</si>
  <si>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</si>
  <si>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</si>
  <si>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</si>
  <si>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</si>
  <si>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</si>
  <si>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</si>
  <si>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</si>
  <si>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</si>
  <si>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</si>
  <si>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</si>
  <si>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</si>
  <si>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</si>
  <si>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</si>
  <si>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</si>
  <si>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</si>
  <si>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</si>
  <si>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</si>
  <si>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</si>
  <si>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</si>
  <si>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</si>
  <si>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</si>
  <si>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</si>
  <si>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</si>
  <si>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</si>
  <si>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</si>
  <si>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</si>
  <si>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</si>
  <si>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</si>
  <si>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</si>
  <si>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</si>
  <si>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</si>
  <si>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</si>
  <si>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</si>
  <si>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</si>
  <si>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</si>
  <si>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</si>
  <si>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</si>
  <si>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</si>
  <si>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</si>
  <si>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</si>
  <si>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</si>
  <si>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</si>
  <si>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</si>
  <si>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</si>
  <si>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</si>
  <si>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</si>
  <si>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</si>
  <si>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</si>
  <si>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</si>
  <si>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</si>
  <si>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</si>
  <si>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</si>
  <si>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</si>
  <si>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</si>
  <si>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</si>
  <si>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</si>
  <si>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</si>
  <si>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</si>
  <si>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</si>
  <si>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</si>
  <si>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</si>
  <si>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</si>
  <si>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</si>
  <si>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</si>
  <si>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</si>
  <si>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</si>
  <si>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</si>
  <si>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</si>
  <si>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</si>
  <si>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</si>
  <si>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</si>
  <si>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</si>
  <si>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</si>
  <si>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</si>
  <si>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</si>
  <si>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</si>
  <si>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</si>
  <si>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</si>
  <si>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</si>
  <si>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</si>
  <si>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</si>
  <si>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</si>
  <si>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</si>
  <si>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</si>
  <si>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</si>
  <si>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</si>
  <si>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</si>
  <si>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</si>
  <si>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</si>
  <si>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</si>
  <si>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</si>
  <si>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</si>
  <si>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</si>
  <si>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</si>
  <si>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</si>
  <si>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</si>
  <si>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</si>
  <si>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Successful Campaigns</t>
  </si>
  <si>
    <t>Unsuccessful Campaigns</t>
  </si>
  <si>
    <t>Mean Number of Backers</t>
  </si>
  <si>
    <t>Median Number of Backers</t>
  </si>
  <si>
    <t>Minimum Number of Backers</t>
  </si>
  <si>
    <t>Maximum Number of Backers</t>
  </si>
  <si>
    <t>Variance of Number of Backers</t>
  </si>
  <si>
    <t>Standard Deviation of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</si>
</sst>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14" fontId="18" fillId="0" borderId="0" xfId="0" applyNumberFormat="1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 Table!PivotTable4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0-EE40-81DB-DFB2C30D30E8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0-EE40-81DB-DFB2C30D30E8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0-EE40-81DB-DFB2C30D30E8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0-EE40-81DB-DFB2C30D30E8}"/>
            </c:ext>
          </c:extLst>
        </c:ser>
        <c:ser>
          <c:idx val="4"/>
          <c:order val="4"/>
          <c:tx>
            <c:strRef>
              <c:f>'Category Pivot Table'!$F$3:$F$4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C720-EE40-81DB-DFB2C30D3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3131615"/>
        <c:axId val="1168493503"/>
      </c:barChart>
      <c:catAx>
        <c:axId val="11131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93503"/>
        <c:crosses val="autoZero"/>
        <c:auto val="1"/>
        <c:lblAlgn val="ctr"/>
        <c:lblOffset val="100"/>
        <c:noMultiLvlLbl val="0"/>
      </c:catAx>
      <c:valAx>
        <c:axId val="11684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E-A347-A48B-8F7EEC8B9209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E-A347-A48B-8F7EEC8B9209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E-A347-A48B-8F7EEC8B9209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E-A347-A48B-8F7EEC8B9209}"/>
            </c:ext>
          </c:extLst>
        </c:ser>
        <c:ser>
          <c:idx val="4"/>
          <c:order val="4"/>
          <c:tx>
            <c:strRef>
              <c:f>'Sub-Category Pivot Table'!$F$4:$F$5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BE1E-A347-A48B-8F7EEC8B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674864"/>
        <c:axId val="1113544639"/>
      </c:barChart>
      <c:catAx>
        <c:axId val="22567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44639"/>
        <c:crosses val="autoZero"/>
        <c:auto val="1"/>
        <c:lblAlgn val="ctr"/>
        <c:lblOffset val="100"/>
        <c:noMultiLvlLbl val="0"/>
      </c:catAx>
      <c:valAx>
        <c:axId val="11135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Pivot Table'!$B$6:$B$19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D-FD47-9B47-F5D7D4CABC50}"/>
            </c:ext>
          </c:extLst>
        </c:ser>
        <c:ser>
          <c:idx val="1"/>
          <c:order val="1"/>
          <c:tx>
            <c:strRef>
              <c:f>'Date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Pivot Table'!$C$6:$C$19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D-FD47-9B47-F5D7D4CABC50}"/>
            </c:ext>
          </c:extLst>
        </c:ser>
        <c:ser>
          <c:idx val="2"/>
          <c:order val="2"/>
          <c:tx>
            <c:strRef>
              <c:f>'Date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Pivot Table'!$D$6:$D$19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D-FD47-9B47-F5D7D4CABC50}"/>
            </c:ext>
          </c:extLst>
        </c:ser>
        <c:ser>
          <c:idx val="3"/>
          <c:order val="3"/>
          <c:tx>
            <c:strRef>
              <c:f>'Date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Pivot Table'!$E$6:$E$19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D-FD47-9B47-F5D7D4CABC50}"/>
            </c:ext>
          </c:extLst>
        </c:ser>
        <c:ser>
          <c:idx val="4"/>
          <c:order val="4"/>
          <c:tx>
            <c:strRef>
              <c:f>'Date Pivot Table'!$F$4:$F$5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Pivot Table'!$F$6:$F$19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8D-FD47-9B47-F5D7D4CAB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055679"/>
        <c:axId val="1424715231"/>
      </c:lineChart>
      <c:catAx>
        <c:axId val="111305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15231"/>
        <c:crosses val="autoZero"/>
        <c:auto val="1"/>
        <c:lblAlgn val="ctr"/>
        <c:lblOffset val="100"/>
        <c:noMultiLvlLbl val="0"/>
      </c:catAx>
      <c:valAx>
        <c:axId val="14247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5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171450</xdr:rowOff>
    </xdr:from>
    <xdr:to>
      <xdr:col>14</xdr:col>
      <xdr:colOff>698500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EE816-75A4-D89E-1943-8BD8AF574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196850</xdr:rowOff>
    </xdr:from>
    <xdr:to>
      <xdr:col>15</xdr:col>
      <xdr:colOff>698500</xdr:colOff>
      <xdr:row>30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12BA82-8CEF-ED1F-895A-E6B1D4DA4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2</xdr:row>
      <xdr:rowOff>133350</xdr:rowOff>
    </xdr:from>
    <xdr:to>
      <xdr:col>12</xdr:col>
      <xdr:colOff>647700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0CDE3-8ACB-0B2A-9B50-DE9BD6B17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 Galaszewski" refreshedDate="45019.97924212963" createdVersion="8" refreshedVersion="8" minRefreshableVersion="3" recordCount="1001" xr:uid="{DFE6E70C-A69A-5546-976F-43EBE611DA1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Percent Funded" numFmtId="0">
      <sharedItems containsString="0" containsBlank="1" containsNumber="1" minValue="0" maxValue="23.388333333333332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category &amp; 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x v="0"/>
    <n v="0"/>
    <s v="CAD"/>
    <n v="1448690400"/>
    <n v="1450159200"/>
    <x v="0"/>
    <d v="2015-12-15T06:00:00"/>
    <b v="0"/>
    <b v="0"/>
    <x v="0"/>
    <x v="0"/>
    <s v="food/food trucks"/>
  </r>
  <r>
    <n v="1"/>
    <s v="Odom Inc"/>
    <s v="Managed bottom-line architecture"/>
    <n v="1400"/>
    <n v="14560"/>
    <x v="1"/>
    <n v="158"/>
    <n v="92.151898734177209"/>
    <x v="1"/>
    <n v="10.4"/>
    <s v="USD"/>
    <n v="1408424400"/>
    <n v="1408597200"/>
    <x v="1"/>
    <d v="2014-08-21T05:00:00"/>
    <b v="0"/>
    <b v="1"/>
    <x v="1"/>
    <x v="1"/>
    <s v="music/rock"/>
  </r>
  <r>
    <n v="2"/>
    <s v="Melton, Robinson and Fritz"/>
    <s v="Function-based leadingedge pricing structure"/>
    <n v="108400"/>
    <n v="142523"/>
    <x v="1"/>
    <n v="1425"/>
    <n v="100.01614035087719"/>
    <x v="2"/>
    <n v="1.3147878228782288"/>
    <s v="AUD"/>
    <n v="1384668000"/>
    <n v="1384840800"/>
    <x v="2"/>
    <d v="2013-11-19T06:00:00"/>
    <b v="0"/>
    <b v="0"/>
    <x v="2"/>
    <x v="2"/>
    <s v="technology/web"/>
  </r>
  <r>
    <n v="3"/>
    <s v="Mcdonald, Gonzalez and Ross"/>
    <s v="Vision-oriented fresh-thinking conglomeration"/>
    <n v="4200"/>
    <n v="2477"/>
    <x v="0"/>
    <n v="24"/>
    <n v="103.20833333333333"/>
    <x v="1"/>
    <n v="0.58976190476190471"/>
    <s v="USD"/>
    <n v="1565499600"/>
    <n v="1568955600"/>
    <x v="3"/>
    <d v="2019-09-20T05:00:00"/>
    <b v="0"/>
    <b v="0"/>
    <x v="1"/>
    <x v="1"/>
    <s v="music/rock"/>
  </r>
  <r>
    <n v="4"/>
    <s v="Larson-Little"/>
    <s v="Proactive foreground core"/>
    <n v="7600"/>
    <n v="5265"/>
    <x v="0"/>
    <n v="53"/>
    <n v="99.339622641509436"/>
    <x v="1"/>
    <n v="0.69276315789473686"/>
    <s v="USD"/>
    <n v="1547964000"/>
    <n v="1548309600"/>
    <x v="4"/>
    <d v="2019-01-24T06:00:00"/>
    <b v="0"/>
    <b v="0"/>
    <x v="3"/>
    <x v="3"/>
    <s v="theater/plays"/>
  </r>
  <r>
    <n v="5"/>
    <s v="Harris Group"/>
    <s v="Open-source optimizing database"/>
    <n v="7600"/>
    <n v="13195"/>
    <x v="1"/>
    <n v="174"/>
    <n v="75.833333333333329"/>
    <x v="3"/>
    <n v="1.7361842105263159"/>
    <s v="DKK"/>
    <n v="1346130000"/>
    <n v="1347080400"/>
    <x v="5"/>
    <d v="2012-09-08T05:00:00"/>
    <b v="0"/>
    <b v="0"/>
    <x v="3"/>
    <x v="3"/>
    <s v="theater/plays"/>
  </r>
  <r>
    <n v="6"/>
    <s v="Ortiz, Coleman and Mitchell"/>
    <s v="Operative upward-trending algorithm"/>
    <n v="5200"/>
    <n v="1090"/>
    <x v="0"/>
    <n v="18"/>
    <n v="60.555555555555557"/>
    <x v="4"/>
    <n v="0.20961538461538462"/>
    <s v="GBP"/>
    <n v="1505278800"/>
    <n v="1505365200"/>
    <x v="6"/>
    <d v="2017-09-14T05:00:00"/>
    <b v="0"/>
    <b v="0"/>
    <x v="4"/>
    <x v="4"/>
    <s v="film &amp; video/documentary"/>
  </r>
  <r>
    <n v="7"/>
    <s v="Carter-Guzman"/>
    <s v="Centralized cohesive challenge"/>
    <n v="4500"/>
    <n v="14741"/>
    <x v="1"/>
    <n v="227"/>
    <n v="64.93832599118943"/>
    <x v="3"/>
    <n v="3.2757777777777779"/>
    <s v="DKK"/>
    <n v="1439442000"/>
    <n v="1439614800"/>
    <x v="7"/>
    <d v="2015-08-15T05:00:00"/>
    <b v="0"/>
    <b v="0"/>
    <x v="3"/>
    <x v="3"/>
    <s v="theater/plays"/>
  </r>
  <r>
    <n v="8"/>
    <s v="Nunez-Richards"/>
    <s v="Exclusive attitude-oriented intranet"/>
    <n v="110100"/>
    <n v="21946"/>
    <x v="2"/>
    <n v="708"/>
    <n v="30.997175141242938"/>
    <x v="3"/>
    <n v="0.19932788374205268"/>
    <s v="DKK"/>
    <n v="1281330000"/>
    <n v="1281502800"/>
    <x v="8"/>
    <d v="2010-08-11T05:00:00"/>
    <b v="0"/>
    <b v="0"/>
    <x v="3"/>
    <x v="3"/>
    <s v="theater/plays"/>
  </r>
  <r>
    <n v="9"/>
    <s v="Rangel, Holt and Jones"/>
    <s v="Open-source fresh-thinking model"/>
    <n v="6200"/>
    <n v="3208"/>
    <x v="0"/>
    <n v="44"/>
    <n v="72.909090909090907"/>
    <x v="1"/>
    <n v="0.51741935483870971"/>
    <s v="USD"/>
    <n v="1379566800"/>
    <n v="1383804000"/>
    <x v="9"/>
    <d v="2013-11-07T06:00:00"/>
    <b v="0"/>
    <b v="0"/>
    <x v="1"/>
    <x v="5"/>
    <s v="music/electric music"/>
  </r>
  <r>
    <n v="10"/>
    <s v="Green Ltd"/>
    <s v="Monitored empowering installation"/>
    <n v="5200"/>
    <n v="13838"/>
    <x v="1"/>
    <n v="220"/>
    <n v="62.9"/>
    <x v="1"/>
    <n v="2.6611538461538462"/>
    <s v="USD"/>
    <n v="1281762000"/>
    <n v="1285909200"/>
    <x v="10"/>
    <d v="2010-10-01T05:00:00"/>
    <b v="0"/>
    <b v="0"/>
    <x v="4"/>
    <x v="6"/>
    <s v="film &amp; video/drama"/>
  </r>
  <r>
    <n v="11"/>
    <s v="Perez, Johnson and Gardner"/>
    <s v="Grass-roots zero administration system engine"/>
    <n v="6300"/>
    <n v="3030"/>
    <x v="0"/>
    <n v="27"/>
    <n v="112.22222222222223"/>
    <x v="1"/>
    <n v="0.48095238095238096"/>
    <s v="USD"/>
    <n v="1285045200"/>
    <n v="1285563600"/>
    <x v="11"/>
    <d v="2010-09-27T05:00:00"/>
    <b v="0"/>
    <b v="1"/>
    <x v="3"/>
    <x v="3"/>
    <s v="theater/plays"/>
  </r>
  <r>
    <n v="12"/>
    <s v="Kim Ltd"/>
    <s v="Assimilated hybrid intranet"/>
    <n v="6300"/>
    <n v="5629"/>
    <x v="0"/>
    <n v="55"/>
    <n v="102.34545454545454"/>
    <x v="1"/>
    <n v="0.89349206349206345"/>
    <s v="USD"/>
    <n v="1571720400"/>
    <n v="1572411600"/>
    <x v="12"/>
    <d v="2019-10-30T05:00:00"/>
    <b v="0"/>
    <b v="0"/>
    <x v="4"/>
    <x v="6"/>
    <s v="film &amp; video/drama"/>
  </r>
  <r>
    <n v="13"/>
    <s v="Walker, Taylor and Coleman"/>
    <s v="Multi-tiered directional open architecture"/>
    <n v="4200"/>
    <n v="10295"/>
    <x v="1"/>
    <n v="98"/>
    <n v="105.05102040816327"/>
    <x v="1"/>
    <n v="2.4511904761904764"/>
    <s v="USD"/>
    <n v="1465621200"/>
    <n v="1466658000"/>
    <x v="13"/>
    <d v="2016-06-23T05:00:00"/>
    <b v="0"/>
    <b v="0"/>
    <x v="1"/>
    <x v="7"/>
    <s v="music/indie rock"/>
  </r>
  <r>
    <n v="14"/>
    <s v="Rodriguez, Rose and Stewart"/>
    <s v="Cloned directional synergy"/>
    <n v="28200"/>
    <n v="18829"/>
    <x v="0"/>
    <n v="200"/>
    <n v="94.144999999999996"/>
    <x v="1"/>
    <n v="0.66769503546099296"/>
    <s v="USD"/>
    <n v="1331013600"/>
    <n v="1333342800"/>
    <x v="14"/>
    <d v="2012-04-02T05:00:00"/>
    <b v="0"/>
    <b v="0"/>
    <x v="1"/>
    <x v="7"/>
    <s v="music/indie rock"/>
  </r>
  <r>
    <n v="15"/>
    <s v="Wright, Hunt and Rowe"/>
    <s v="Extended eco-centric pricing structure"/>
    <n v="81200"/>
    <n v="38414"/>
    <x v="0"/>
    <n v="452"/>
    <n v="84.986725663716811"/>
    <x v="1"/>
    <n v="0.47307881773399013"/>
    <s v="USD"/>
    <n v="1575957600"/>
    <n v="1576303200"/>
    <x v="15"/>
    <d v="2019-12-14T06:00:00"/>
    <b v="0"/>
    <b v="0"/>
    <x v="2"/>
    <x v="8"/>
    <s v="technology/wearables"/>
  </r>
  <r>
    <n v="16"/>
    <s v="Hines Inc"/>
    <s v="Cross-platform systemic adapter"/>
    <n v="1700"/>
    <n v="11041"/>
    <x v="1"/>
    <n v="100"/>
    <n v="110.41"/>
    <x v="1"/>
    <n v="6.4947058823529416"/>
    <s v="USD"/>
    <n v="1390370400"/>
    <n v="1392271200"/>
    <x v="16"/>
    <d v="2014-02-13T06:00:00"/>
    <b v="0"/>
    <b v="0"/>
    <x v="5"/>
    <x v="9"/>
    <s v="publishing/nonfiction"/>
  </r>
  <r>
    <n v="17"/>
    <s v="Cochran-Nguyen"/>
    <s v="Seamless 4thgeneration methodology"/>
    <n v="84600"/>
    <n v="134845"/>
    <x v="1"/>
    <n v="1249"/>
    <n v="107.96236989591674"/>
    <x v="1"/>
    <n v="1.5939125295508274"/>
    <s v="USD"/>
    <n v="1294812000"/>
    <n v="1294898400"/>
    <x v="17"/>
    <d v="2011-01-13T06:00:00"/>
    <b v="0"/>
    <b v="0"/>
    <x v="4"/>
    <x v="10"/>
    <s v="film &amp; video/animation"/>
  </r>
  <r>
    <n v="18"/>
    <s v="Johnson-Gould"/>
    <s v="Exclusive needs-based adapter"/>
    <n v="9100"/>
    <n v="6089"/>
    <x v="3"/>
    <n v="135"/>
    <n v="45.103703703703701"/>
    <x v="1"/>
    <n v="0.66912087912087914"/>
    <s v="USD"/>
    <n v="1536382800"/>
    <n v="1537074000"/>
    <x v="18"/>
    <d v="2018-09-16T05:00:00"/>
    <b v="0"/>
    <b v="0"/>
    <x v="3"/>
    <x v="3"/>
    <s v="theater/plays"/>
  </r>
  <r>
    <n v="19"/>
    <s v="Perez-Hess"/>
    <s v="Down-sized cohesive archive"/>
    <n v="62500"/>
    <n v="30331"/>
    <x v="0"/>
    <n v="674"/>
    <n v="45.001483679525222"/>
    <x v="1"/>
    <n v="0.48529600000000001"/>
    <s v="USD"/>
    <n v="1551679200"/>
    <n v="1553490000"/>
    <x v="19"/>
    <d v="2019-03-25T05:00:00"/>
    <b v="0"/>
    <b v="1"/>
    <x v="3"/>
    <x v="3"/>
    <s v="theater/plays"/>
  </r>
  <r>
    <n v="20"/>
    <s v="Reeves, Thompson and Richardson"/>
    <s v="Proactive composite alliance"/>
    <n v="131800"/>
    <n v="147936"/>
    <x v="1"/>
    <n v="1396"/>
    <n v="105.97134670487107"/>
    <x v="1"/>
    <n v="1.1224279210925645"/>
    <s v="USD"/>
    <n v="1406523600"/>
    <n v="1406523600"/>
    <x v="20"/>
    <d v="2014-07-28T05:00:00"/>
    <b v="0"/>
    <b v="0"/>
    <x v="4"/>
    <x v="6"/>
    <s v="film &amp; video/drama"/>
  </r>
  <r>
    <n v="21"/>
    <s v="Simmons-Reynolds"/>
    <s v="Re-engineered intangible definition"/>
    <n v="94000"/>
    <n v="38533"/>
    <x v="0"/>
    <n v="558"/>
    <n v="69.055555555555557"/>
    <x v="1"/>
    <n v="0.40992553191489361"/>
    <s v="USD"/>
    <n v="1313384400"/>
    <n v="1316322000"/>
    <x v="21"/>
    <d v="2011-09-18T05:00:00"/>
    <b v="0"/>
    <b v="0"/>
    <x v="3"/>
    <x v="3"/>
    <s v="theater/plays"/>
  </r>
  <r>
    <n v="22"/>
    <s v="Collier Inc"/>
    <s v="Enhanced dynamic definition"/>
    <n v="59100"/>
    <n v="75690"/>
    <x v="1"/>
    <n v="890"/>
    <n v="85.044943820224717"/>
    <x v="1"/>
    <n v="1.2807106598984772"/>
    <s v="USD"/>
    <n v="1522731600"/>
    <n v="1524027600"/>
    <x v="22"/>
    <d v="2018-04-18T05:00:00"/>
    <b v="0"/>
    <b v="0"/>
    <x v="3"/>
    <x v="3"/>
    <s v="theater/plays"/>
  </r>
  <r>
    <n v="23"/>
    <s v="Gray-Jenkins"/>
    <s v="Devolved next generation adapter"/>
    <n v="4500"/>
    <n v="14942"/>
    <x v="1"/>
    <n v="142"/>
    <n v="105.22535211267606"/>
    <x v="4"/>
    <n v="3.3204444444444445"/>
    <s v="GBP"/>
    <n v="1550124000"/>
    <n v="1554699600"/>
    <x v="23"/>
    <d v="2019-04-08T05:00:00"/>
    <b v="0"/>
    <b v="0"/>
    <x v="4"/>
    <x v="4"/>
    <s v="film &amp; video/documentary"/>
  </r>
  <r>
    <n v="24"/>
    <s v="Scott, Wilson and Martin"/>
    <s v="Cross-platform intermediate frame"/>
    <n v="92400"/>
    <n v="104257"/>
    <x v="1"/>
    <n v="2673"/>
    <n v="39.003741114852225"/>
    <x v="1"/>
    <n v="1.1283225108225108"/>
    <s v="USD"/>
    <n v="1403326800"/>
    <n v="1403499600"/>
    <x v="24"/>
    <d v="2014-06-23T05:00:00"/>
    <b v="0"/>
    <b v="0"/>
    <x v="2"/>
    <x v="8"/>
    <s v="technology/wearables"/>
  </r>
  <r>
    <n v="25"/>
    <s v="Caldwell, Velazquez and Wilson"/>
    <s v="Monitored impactful analyzer"/>
    <n v="5500"/>
    <n v="11904"/>
    <x v="1"/>
    <n v="163"/>
    <n v="73.030674846625772"/>
    <x v="1"/>
    <n v="2.1643636363636363"/>
    <s v="USD"/>
    <n v="1305694800"/>
    <n v="1307422800"/>
    <x v="25"/>
    <d v="2011-06-07T05:00:00"/>
    <b v="0"/>
    <b v="1"/>
    <x v="6"/>
    <x v="11"/>
    <s v="games/video games"/>
  </r>
  <r>
    <n v="26"/>
    <s v="Spencer-Bates"/>
    <s v="Optional responsive customer loyalty"/>
    <n v="107500"/>
    <n v="51814"/>
    <x v="3"/>
    <n v="1480"/>
    <n v="35.009459459459457"/>
    <x v="1"/>
    <n v="0.4819906976744186"/>
    <s v="USD"/>
    <n v="1533013200"/>
    <n v="1535346000"/>
    <x v="26"/>
    <d v="2018-08-27T05:00:00"/>
    <b v="0"/>
    <b v="0"/>
    <x v="3"/>
    <x v="3"/>
    <s v="theater/plays"/>
  </r>
  <r>
    <n v="27"/>
    <s v="Best, Carr and Williams"/>
    <s v="Diverse transitional migration"/>
    <n v="2000"/>
    <n v="1599"/>
    <x v="0"/>
    <n v="15"/>
    <n v="106.6"/>
    <x v="1"/>
    <n v="0.79949999999999999"/>
    <s v="USD"/>
    <n v="1443848400"/>
    <n v="1444539600"/>
    <x v="27"/>
    <d v="2015-10-11T05:00:00"/>
    <b v="0"/>
    <b v="0"/>
    <x v="1"/>
    <x v="1"/>
    <s v="music/rock"/>
  </r>
  <r>
    <n v="28"/>
    <s v="Campbell, Brown and Powell"/>
    <s v="Synchronized global task-force"/>
    <n v="130800"/>
    <n v="137635"/>
    <x v="1"/>
    <n v="2220"/>
    <n v="61.997747747747745"/>
    <x v="1"/>
    <n v="1.0522553516819573"/>
    <s v="USD"/>
    <n v="1265695200"/>
    <n v="1267682400"/>
    <x v="28"/>
    <d v="2010-03-04T06:00:00"/>
    <b v="0"/>
    <b v="1"/>
    <x v="3"/>
    <x v="3"/>
    <s v="theater/plays"/>
  </r>
  <r>
    <n v="29"/>
    <s v="Johnson, Parker and Haynes"/>
    <s v="Focused 6thgeneration forecast"/>
    <n v="45900"/>
    <n v="150965"/>
    <x v="1"/>
    <n v="1606"/>
    <n v="94.000622665006233"/>
    <x v="5"/>
    <n v="3.2889978213507627"/>
    <s v="CHF"/>
    <n v="1532062800"/>
    <n v="1535518800"/>
    <x v="29"/>
    <d v="2018-08-29T05:00:00"/>
    <b v="0"/>
    <b v="0"/>
    <x v="4"/>
    <x v="12"/>
    <s v="film &amp; video/shorts"/>
  </r>
  <r>
    <n v="30"/>
    <s v="Clark-Cooke"/>
    <s v="Down-sized analyzing challenge"/>
    <n v="9000"/>
    <n v="14455"/>
    <x v="1"/>
    <n v="129"/>
    <n v="112.05426356589147"/>
    <x v="1"/>
    <n v="1.606111111111111"/>
    <s v="USD"/>
    <n v="1558674000"/>
    <n v="1559106000"/>
    <x v="30"/>
    <d v="2019-05-29T05:00:00"/>
    <b v="0"/>
    <b v="0"/>
    <x v="4"/>
    <x v="10"/>
    <s v="film &amp; video/animation"/>
  </r>
  <r>
    <n v="31"/>
    <s v="Schroeder Ltd"/>
    <s v="Progressive needs-based focus group"/>
    <n v="3500"/>
    <n v="10850"/>
    <x v="1"/>
    <n v="226"/>
    <n v="48.008849557522126"/>
    <x v="4"/>
    <n v="3.1"/>
    <s v="GBP"/>
    <n v="1451973600"/>
    <n v="1454392800"/>
    <x v="31"/>
    <d v="2016-02-02T06:00:00"/>
    <b v="0"/>
    <b v="0"/>
    <x v="6"/>
    <x v="11"/>
    <s v="games/video games"/>
  </r>
  <r>
    <n v="32"/>
    <s v="Jackson PLC"/>
    <s v="Ergonomic 6thgeneration success"/>
    <n v="101000"/>
    <n v="87676"/>
    <x v="0"/>
    <n v="2307"/>
    <n v="38.004334633723452"/>
    <x v="6"/>
    <n v="0.86807920792079207"/>
    <s v="EUR"/>
    <n v="1515564000"/>
    <n v="1517896800"/>
    <x v="32"/>
    <d v="2018-02-06T06:00:00"/>
    <b v="0"/>
    <b v="0"/>
    <x v="4"/>
    <x v="4"/>
    <s v="film &amp; video/documentary"/>
  </r>
  <r>
    <n v="33"/>
    <s v="Blair, Collins and Carter"/>
    <s v="Exclusive interactive approach"/>
    <n v="50200"/>
    <n v="189666"/>
    <x v="1"/>
    <n v="5419"/>
    <n v="35.000184535892231"/>
    <x v="1"/>
    <n v="3.7782071713147412"/>
    <s v="USD"/>
    <n v="1412485200"/>
    <n v="1415685600"/>
    <x v="33"/>
    <d v="2014-11-11T06:00:00"/>
    <b v="0"/>
    <b v="0"/>
    <x v="3"/>
    <x v="3"/>
    <s v="theater/plays"/>
  </r>
  <r>
    <n v="34"/>
    <s v="Maldonado and Sons"/>
    <s v="Reverse-engineered asynchronous archive"/>
    <n v="9300"/>
    <n v="14025"/>
    <x v="1"/>
    <n v="165"/>
    <n v="85"/>
    <x v="1"/>
    <n v="1.5080645161290323"/>
    <s v="USD"/>
    <n v="1490245200"/>
    <n v="1490677200"/>
    <x v="34"/>
    <d v="2017-03-28T05:00:00"/>
    <b v="0"/>
    <b v="0"/>
    <x v="4"/>
    <x v="4"/>
    <s v="film &amp; video/documentary"/>
  </r>
  <r>
    <n v="35"/>
    <s v="Mitchell and Sons"/>
    <s v="Synergized intangible challenge"/>
    <n v="125500"/>
    <n v="188628"/>
    <x v="1"/>
    <n v="1965"/>
    <n v="95.993893129770996"/>
    <x v="3"/>
    <n v="1.5030119521912351"/>
    <s v="DKK"/>
    <n v="1547877600"/>
    <n v="1551506400"/>
    <x v="35"/>
    <d v="2019-03-02T06:00:00"/>
    <b v="0"/>
    <b v="1"/>
    <x v="4"/>
    <x v="6"/>
    <s v="film &amp; video/drama"/>
  </r>
  <r>
    <n v="36"/>
    <s v="Jackson-Lewis"/>
    <s v="Monitored multi-state encryption"/>
    <n v="700"/>
    <n v="1101"/>
    <x v="1"/>
    <n v="16"/>
    <n v="68.8125"/>
    <x v="1"/>
    <n v="1.572857142857143"/>
    <s v="USD"/>
    <n v="1298700000"/>
    <n v="1300856400"/>
    <x v="36"/>
    <d v="2011-03-23T05:00:00"/>
    <b v="0"/>
    <b v="0"/>
    <x v="3"/>
    <x v="3"/>
    <s v="theater/plays"/>
  </r>
  <r>
    <n v="37"/>
    <s v="Black, Armstrong and Anderson"/>
    <s v="Profound attitude-oriented functionalities"/>
    <n v="8100"/>
    <n v="11339"/>
    <x v="1"/>
    <n v="107"/>
    <n v="105.97196261682242"/>
    <x v="1"/>
    <n v="1.3998765432098765"/>
    <s v="USD"/>
    <n v="1570338000"/>
    <n v="1573192800"/>
    <x v="37"/>
    <d v="2019-11-08T06:00:00"/>
    <b v="0"/>
    <b v="1"/>
    <x v="5"/>
    <x v="13"/>
    <s v="publishing/fiction"/>
  </r>
  <r>
    <n v="38"/>
    <s v="Maldonado-Gonzalez"/>
    <s v="Digitized client-driven database"/>
    <n v="3100"/>
    <n v="10085"/>
    <x v="1"/>
    <n v="134"/>
    <n v="75.261194029850742"/>
    <x v="1"/>
    <n v="3.2532258064516131"/>
    <s v="USD"/>
    <n v="1287378000"/>
    <n v="1287810000"/>
    <x v="38"/>
    <d v="2010-10-23T05:00:00"/>
    <b v="0"/>
    <b v="0"/>
    <x v="7"/>
    <x v="14"/>
    <s v="photography/photography books"/>
  </r>
  <r>
    <n v="39"/>
    <s v="Kim-Rice"/>
    <s v="Organized bi-directional function"/>
    <n v="9900"/>
    <n v="5027"/>
    <x v="0"/>
    <n v="88"/>
    <n v="57.125"/>
    <x v="3"/>
    <n v="0.50777777777777777"/>
    <s v="DKK"/>
    <n v="1361772000"/>
    <n v="1362978000"/>
    <x v="39"/>
    <d v="2013-03-11T05:00:00"/>
    <b v="0"/>
    <b v="0"/>
    <x v="3"/>
    <x v="3"/>
    <s v="theater/plays"/>
  </r>
  <r>
    <n v="40"/>
    <s v="Garcia, Garcia and Lopez"/>
    <s v="Reduced stable middleware"/>
    <n v="8800"/>
    <n v="14878"/>
    <x v="1"/>
    <n v="198"/>
    <n v="75.141414141414145"/>
    <x v="1"/>
    <n v="1.6906818181818182"/>
    <s v="USD"/>
    <n v="1275714000"/>
    <n v="1277355600"/>
    <x v="40"/>
    <d v="2010-06-24T05:00:00"/>
    <b v="0"/>
    <b v="1"/>
    <x v="2"/>
    <x v="8"/>
    <s v="technology/wearables"/>
  </r>
  <r>
    <n v="41"/>
    <s v="Watts Group"/>
    <s v="Universal 5thgeneration neural-net"/>
    <n v="5600"/>
    <n v="11924"/>
    <x v="1"/>
    <n v="111"/>
    <n v="107.42342342342343"/>
    <x v="6"/>
    <n v="2.1292857142857144"/>
    <s v="EUR"/>
    <n v="1346734800"/>
    <n v="1348981200"/>
    <x v="41"/>
    <d v="2012-09-30T05:00:00"/>
    <b v="0"/>
    <b v="1"/>
    <x v="1"/>
    <x v="1"/>
    <s v="music/rock"/>
  </r>
  <r>
    <n v="42"/>
    <s v="Werner-Bryant"/>
    <s v="Virtual uniform frame"/>
    <n v="1800"/>
    <n v="7991"/>
    <x v="1"/>
    <n v="222"/>
    <n v="35.995495495495497"/>
    <x v="1"/>
    <n v="4.4394444444444447"/>
    <s v="USD"/>
    <n v="1309755600"/>
    <n v="1310533200"/>
    <x v="42"/>
    <d v="2011-07-13T05:00:00"/>
    <b v="0"/>
    <b v="0"/>
    <x v="0"/>
    <x v="0"/>
    <s v="food/food trucks"/>
  </r>
  <r>
    <n v="43"/>
    <s v="Schmitt-Mendoza"/>
    <s v="Profound explicit paradigm"/>
    <n v="90200"/>
    <n v="167717"/>
    <x v="1"/>
    <n v="6212"/>
    <n v="26.998873148744366"/>
    <x v="1"/>
    <n v="1.859390243902439"/>
    <s v="USD"/>
    <n v="1406178000"/>
    <n v="1407560400"/>
    <x v="43"/>
    <d v="2014-08-09T05:00:00"/>
    <b v="0"/>
    <b v="0"/>
    <x v="5"/>
    <x v="15"/>
    <s v="publishing/radio &amp; podcasts"/>
  </r>
  <r>
    <n v="44"/>
    <s v="Reid-Mccullough"/>
    <s v="Visionary real-time groupware"/>
    <n v="1600"/>
    <n v="10541"/>
    <x v="1"/>
    <n v="98"/>
    <n v="107.56122448979592"/>
    <x v="3"/>
    <n v="6.5881249999999998"/>
    <s v="DKK"/>
    <n v="1552798800"/>
    <n v="1552885200"/>
    <x v="44"/>
    <d v="2019-03-18T05:00:00"/>
    <b v="0"/>
    <b v="0"/>
    <x v="5"/>
    <x v="13"/>
    <s v="publishing/fiction"/>
  </r>
  <r>
    <n v="45"/>
    <s v="Woods-Clark"/>
    <s v="Networked tertiary Graphical User Interface"/>
    <n v="9500"/>
    <n v="4530"/>
    <x v="0"/>
    <n v="48"/>
    <n v="94.375"/>
    <x v="1"/>
    <n v="0.4768421052631579"/>
    <s v="USD"/>
    <n v="1478062800"/>
    <n v="1479362400"/>
    <x v="45"/>
    <d v="2016-11-17T06:00:00"/>
    <b v="0"/>
    <b v="1"/>
    <x v="3"/>
    <x v="3"/>
    <s v="theater/plays"/>
  </r>
  <r>
    <n v="46"/>
    <s v="Vaughn, Hunt and Caldwell"/>
    <s v="Virtual grid-enabled task-force"/>
    <n v="3700"/>
    <n v="4247"/>
    <x v="1"/>
    <n v="92"/>
    <n v="46.163043478260867"/>
    <x v="1"/>
    <n v="1.1478378378378378"/>
    <s v="USD"/>
    <n v="1278565200"/>
    <n v="1280552400"/>
    <x v="46"/>
    <d v="2010-07-31T05:00:00"/>
    <b v="0"/>
    <b v="0"/>
    <x v="1"/>
    <x v="1"/>
    <s v="music/rock"/>
  </r>
  <r>
    <n v="47"/>
    <s v="Bennett and Sons"/>
    <s v="Function-based multi-state software"/>
    <n v="1500"/>
    <n v="7129"/>
    <x v="1"/>
    <n v="149"/>
    <n v="47.845637583892618"/>
    <x v="1"/>
    <n v="4.7526666666666664"/>
    <s v="USD"/>
    <n v="1396069200"/>
    <n v="1398661200"/>
    <x v="47"/>
    <d v="2014-04-28T05:00:00"/>
    <b v="0"/>
    <b v="0"/>
    <x v="3"/>
    <x v="3"/>
    <s v="theater/plays"/>
  </r>
  <r>
    <n v="48"/>
    <s v="Lamb Inc"/>
    <s v="Optimized leadingedge concept"/>
    <n v="33300"/>
    <n v="128862"/>
    <x v="1"/>
    <n v="2431"/>
    <n v="53.007815713698065"/>
    <x v="1"/>
    <n v="3.86972972972973"/>
    <s v="USD"/>
    <n v="1435208400"/>
    <n v="1436245200"/>
    <x v="48"/>
    <d v="2015-07-07T05:00:00"/>
    <b v="0"/>
    <b v="0"/>
    <x v="3"/>
    <x v="3"/>
    <s v="theater/plays"/>
  </r>
  <r>
    <n v="49"/>
    <s v="Casey-Kelly"/>
    <s v="Sharable holistic interface"/>
    <n v="7200"/>
    <n v="13653"/>
    <x v="1"/>
    <n v="303"/>
    <n v="45.059405940594061"/>
    <x v="1"/>
    <n v="1.89625"/>
    <s v="USD"/>
    <n v="1571547600"/>
    <n v="1575439200"/>
    <x v="49"/>
    <d v="2019-12-04T06:00:00"/>
    <b v="0"/>
    <b v="0"/>
    <x v="1"/>
    <x v="1"/>
    <s v="music/rock"/>
  </r>
  <r>
    <n v="50"/>
    <s v="Jones, Taylor and Moore"/>
    <s v="Down-sized system-worthy secured line"/>
    <n v="100"/>
    <n v="2"/>
    <x v="0"/>
    <n v="1"/>
    <n v="2"/>
    <x v="6"/>
    <n v="0.02"/>
    <s v="EUR"/>
    <n v="1375333200"/>
    <n v="1377752400"/>
    <x v="50"/>
    <d v="2013-08-29T05:00:00"/>
    <b v="0"/>
    <b v="0"/>
    <x v="1"/>
    <x v="16"/>
    <s v="music/metal"/>
  </r>
  <r>
    <n v="51"/>
    <s v="Bradshaw, Gill and Donovan"/>
    <s v="Inverse secondary infrastructure"/>
    <n v="158100"/>
    <n v="145243"/>
    <x v="0"/>
    <n v="1467"/>
    <n v="99.006816632583508"/>
    <x v="4"/>
    <n v="0.91867805186590767"/>
    <s v="GBP"/>
    <n v="1332824400"/>
    <n v="1334206800"/>
    <x v="51"/>
    <d v="2012-04-12T05:00:00"/>
    <b v="0"/>
    <b v="1"/>
    <x v="2"/>
    <x v="8"/>
    <s v="technology/wearables"/>
  </r>
  <r>
    <n v="52"/>
    <s v="Hernandez, Rodriguez and Clark"/>
    <s v="Organic foreground leverage"/>
    <n v="7200"/>
    <n v="2459"/>
    <x v="0"/>
    <n v="75"/>
    <n v="32.786666666666669"/>
    <x v="1"/>
    <n v="0.34152777777777776"/>
    <s v="USD"/>
    <n v="1284526800"/>
    <n v="1284872400"/>
    <x v="52"/>
    <d v="2010-09-19T05:00:00"/>
    <b v="0"/>
    <b v="0"/>
    <x v="3"/>
    <x v="3"/>
    <s v="theater/plays"/>
  </r>
  <r>
    <n v="53"/>
    <s v="Smith-Jones"/>
    <s v="Reverse-engineered static concept"/>
    <n v="8800"/>
    <n v="12356"/>
    <x v="1"/>
    <n v="209"/>
    <n v="59.119617224880386"/>
    <x v="1"/>
    <n v="1.4040909090909091"/>
    <s v="USD"/>
    <n v="1400562000"/>
    <n v="1403931600"/>
    <x v="53"/>
    <d v="2014-06-28T05:00:00"/>
    <b v="0"/>
    <b v="0"/>
    <x v="4"/>
    <x v="6"/>
    <s v="film &amp; video/drama"/>
  </r>
  <r>
    <n v="54"/>
    <s v="Roy PLC"/>
    <s v="Multi-channeled neutral customer loyalty"/>
    <n v="6000"/>
    <n v="5392"/>
    <x v="0"/>
    <n v="120"/>
    <n v="44.93333333333333"/>
    <x v="1"/>
    <n v="0.89866666666666661"/>
    <s v="USD"/>
    <n v="1520748000"/>
    <n v="1521262800"/>
    <x v="54"/>
    <d v="2018-03-17T05:00:00"/>
    <b v="0"/>
    <b v="0"/>
    <x v="2"/>
    <x v="8"/>
    <s v="technology/wearables"/>
  </r>
  <r>
    <n v="55"/>
    <s v="Wright, Brooks and Villarreal"/>
    <s v="Reverse-engineered bifurcated strategy"/>
    <n v="6600"/>
    <n v="11746"/>
    <x v="1"/>
    <n v="131"/>
    <n v="89.664122137404576"/>
    <x v="1"/>
    <n v="1.7796969696969698"/>
    <s v="USD"/>
    <n v="1532926800"/>
    <n v="1533358800"/>
    <x v="55"/>
    <d v="2018-08-04T05:00:00"/>
    <b v="0"/>
    <b v="0"/>
    <x v="1"/>
    <x v="17"/>
    <s v="music/jazz"/>
  </r>
  <r>
    <n v="56"/>
    <s v="Flores, Miller and Johnson"/>
    <s v="Horizontal context-sensitive knowledge user"/>
    <n v="8000"/>
    <n v="11493"/>
    <x v="1"/>
    <n v="164"/>
    <n v="70.079268292682926"/>
    <x v="1"/>
    <n v="1.436625"/>
    <s v="USD"/>
    <n v="1420869600"/>
    <n v="1421474400"/>
    <x v="56"/>
    <d v="2015-01-17T06:00:00"/>
    <b v="0"/>
    <b v="0"/>
    <x v="2"/>
    <x v="8"/>
    <s v="technology/wearables"/>
  </r>
  <r>
    <n v="57"/>
    <s v="Bridges, Freeman and Kim"/>
    <s v="Cross-group multi-state task-force"/>
    <n v="2900"/>
    <n v="6243"/>
    <x v="1"/>
    <n v="201"/>
    <n v="31.059701492537314"/>
    <x v="1"/>
    <n v="2.1527586206896552"/>
    <s v="USD"/>
    <n v="1504242000"/>
    <n v="1505278800"/>
    <x v="57"/>
    <d v="2017-09-13T05:00:00"/>
    <b v="0"/>
    <b v="0"/>
    <x v="6"/>
    <x v="11"/>
    <s v="games/video games"/>
  </r>
  <r>
    <n v="58"/>
    <s v="Anderson-Perez"/>
    <s v="Expanded 3rdgeneration strategy"/>
    <n v="2700"/>
    <n v="6132"/>
    <x v="1"/>
    <n v="211"/>
    <n v="29.061611374407583"/>
    <x v="1"/>
    <n v="2.2711111111111113"/>
    <s v="USD"/>
    <n v="1442811600"/>
    <n v="1443934800"/>
    <x v="58"/>
    <d v="2015-10-04T05:00:00"/>
    <b v="0"/>
    <b v="0"/>
    <x v="3"/>
    <x v="3"/>
    <s v="theater/plays"/>
  </r>
  <r>
    <n v="59"/>
    <s v="Wright, Fox and Marks"/>
    <s v="Assimilated real-time support"/>
    <n v="1400"/>
    <n v="3851"/>
    <x v="1"/>
    <n v="128"/>
    <n v="30.0859375"/>
    <x v="1"/>
    <n v="2.7507142857142859"/>
    <s v="USD"/>
    <n v="1497243600"/>
    <n v="1498539600"/>
    <x v="59"/>
    <d v="2017-06-27T05:00:00"/>
    <b v="0"/>
    <b v="1"/>
    <x v="3"/>
    <x v="3"/>
    <s v="theater/plays"/>
  </r>
  <r>
    <n v="60"/>
    <s v="Crawford-Peters"/>
    <s v="User-centric regional database"/>
    <n v="94200"/>
    <n v="135997"/>
    <x v="1"/>
    <n v="1600"/>
    <n v="84.998125000000002"/>
    <x v="0"/>
    <n v="1.4437048832271762"/>
    <s v="CAD"/>
    <n v="1342501200"/>
    <n v="1342760400"/>
    <x v="60"/>
    <d v="2012-07-20T05:00:00"/>
    <b v="0"/>
    <b v="0"/>
    <x v="3"/>
    <x v="3"/>
    <s v="theater/plays"/>
  </r>
  <r>
    <n v="61"/>
    <s v="Romero-Hoffman"/>
    <s v="Open-source zero administration complexity"/>
    <n v="199200"/>
    <n v="184750"/>
    <x v="0"/>
    <n v="2253"/>
    <n v="82.001775410563695"/>
    <x v="0"/>
    <n v="0.92745983935742971"/>
    <s v="CAD"/>
    <n v="1298268000"/>
    <n v="1301720400"/>
    <x v="61"/>
    <d v="2011-04-02T05:00:00"/>
    <b v="0"/>
    <b v="0"/>
    <x v="3"/>
    <x v="3"/>
    <s v="theater/plays"/>
  </r>
  <r>
    <n v="62"/>
    <s v="Sparks-West"/>
    <s v="Organized incremental standardization"/>
    <n v="2000"/>
    <n v="14452"/>
    <x v="1"/>
    <n v="249"/>
    <n v="58.040160642570278"/>
    <x v="1"/>
    <n v="7.226"/>
    <s v="USD"/>
    <n v="1433480400"/>
    <n v="1433566800"/>
    <x v="62"/>
    <d v="2015-06-06T05:00:00"/>
    <b v="0"/>
    <b v="0"/>
    <x v="2"/>
    <x v="2"/>
    <s v="technology/web"/>
  </r>
  <r>
    <n v="63"/>
    <s v="Baker, Morgan and Brown"/>
    <s v="Assimilated didactic open system"/>
    <n v="4700"/>
    <n v="557"/>
    <x v="0"/>
    <n v="5"/>
    <n v="111.4"/>
    <x v="1"/>
    <n v="0.11851063829787234"/>
    <s v="USD"/>
    <n v="1493355600"/>
    <n v="1493874000"/>
    <x v="63"/>
    <d v="2017-05-04T05:00:00"/>
    <b v="0"/>
    <b v="0"/>
    <x v="3"/>
    <x v="3"/>
    <s v="theater/plays"/>
  </r>
  <r>
    <n v="64"/>
    <s v="Mosley-Gilbert"/>
    <s v="Vision-oriented logistical intranet"/>
    <n v="2800"/>
    <n v="2734"/>
    <x v="0"/>
    <n v="38"/>
    <n v="71.94736842105263"/>
    <x v="1"/>
    <n v="0.97642857142857142"/>
    <s v="USD"/>
    <n v="1530507600"/>
    <n v="1531803600"/>
    <x v="64"/>
    <d v="2018-07-17T05:00:00"/>
    <b v="0"/>
    <b v="1"/>
    <x v="2"/>
    <x v="2"/>
    <s v="technology/web"/>
  </r>
  <r>
    <n v="65"/>
    <s v="Berry-Boyer"/>
    <s v="Mandatory incremental projection"/>
    <n v="6100"/>
    <n v="14405"/>
    <x v="1"/>
    <n v="236"/>
    <n v="61.038135593220339"/>
    <x v="1"/>
    <n v="2.3614754098360655"/>
    <s v="USD"/>
    <n v="1296108000"/>
    <n v="1296712800"/>
    <x v="65"/>
    <d v="2011-02-03T06:00:00"/>
    <b v="0"/>
    <b v="0"/>
    <x v="3"/>
    <x v="3"/>
    <s v="theater/plays"/>
  </r>
  <r>
    <n v="66"/>
    <s v="Sanders-Allen"/>
    <s v="Grass-roots needs-based encryption"/>
    <n v="2900"/>
    <n v="1307"/>
    <x v="0"/>
    <n v="12"/>
    <n v="108.91666666666667"/>
    <x v="1"/>
    <n v="0.45068965517241377"/>
    <s v="USD"/>
    <n v="1428469200"/>
    <n v="1428901200"/>
    <x v="66"/>
    <d v="2015-04-13T05:00:00"/>
    <b v="0"/>
    <b v="1"/>
    <x v="3"/>
    <x v="3"/>
    <s v="theater/plays"/>
  </r>
  <r>
    <n v="67"/>
    <s v="Lopez Inc"/>
    <s v="Team-oriented 6thgeneration middleware"/>
    <n v="72600"/>
    <n v="117892"/>
    <x v="1"/>
    <n v="4065"/>
    <n v="29.001722017220171"/>
    <x v="4"/>
    <n v="1.6238567493112948"/>
    <s v="GBP"/>
    <n v="1264399200"/>
    <n v="1264831200"/>
    <x v="67"/>
    <d v="2010-01-30T06:00:00"/>
    <b v="0"/>
    <b v="1"/>
    <x v="2"/>
    <x v="8"/>
    <s v="technology/wearables"/>
  </r>
  <r>
    <n v="68"/>
    <s v="Moreno-Turner"/>
    <s v="Inverse multi-tasking installation"/>
    <n v="5700"/>
    <n v="14508"/>
    <x v="1"/>
    <n v="246"/>
    <n v="58.975609756097562"/>
    <x v="6"/>
    <n v="2.5452631578947367"/>
    <s v="EUR"/>
    <n v="1501131600"/>
    <n v="1505192400"/>
    <x v="68"/>
    <d v="2017-09-12T05:00:00"/>
    <b v="0"/>
    <b v="1"/>
    <x v="3"/>
    <x v="3"/>
    <s v="theater/plays"/>
  </r>
  <r>
    <n v="69"/>
    <s v="Jones-Watson"/>
    <s v="Switchable disintermediate moderator"/>
    <n v="7900"/>
    <n v="1901"/>
    <x v="3"/>
    <n v="17"/>
    <n v="111.82352941176471"/>
    <x v="1"/>
    <n v="0.24063291139240506"/>
    <s v="USD"/>
    <n v="1292738400"/>
    <n v="1295676000"/>
    <x v="69"/>
    <d v="2011-01-22T06:00:00"/>
    <b v="0"/>
    <b v="0"/>
    <x v="3"/>
    <x v="3"/>
    <s v="theater/plays"/>
  </r>
  <r>
    <n v="70"/>
    <s v="Barker Inc"/>
    <s v="Re-engineered 24/7 task-force"/>
    <n v="128000"/>
    <n v="158389"/>
    <x v="1"/>
    <n v="2475"/>
    <n v="63.995555555555555"/>
    <x v="6"/>
    <n v="1.2374140625000001"/>
    <s v="EUR"/>
    <n v="1288674000"/>
    <n v="1292911200"/>
    <x v="70"/>
    <d v="2010-12-21T06:00:00"/>
    <b v="0"/>
    <b v="1"/>
    <x v="3"/>
    <x v="3"/>
    <s v="theater/plays"/>
  </r>
  <r>
    <n v="71"/>
    <s v="Tate, Bass and House"/>
    <s v="Organic object-oriented budgetary management"/>
    <n v="6000"/>
    <n v="6484"/>
    <x v="1"/>
    <n v="76"/>
    <n v="85.315789473684205"/>
    <x v="1"/>
    <n v="1.0806666666666667"/>
    <s v="USD"/>
    <n v="1575093600"/>
    <n v="1575439200"/>
    <x v="71"/>
    <d v="2019-12-04T06:00:00"/>
    <b v="0"/>
    <b v="0"/>
    <x v="3"/>
    <x v="3"/>
    <s v="theater/plays"/>
  </r>
  <r>
    <n v="72"/>
    <s v="Hampton, Lewis and Ray"/>
    <s v="Seamless coherent parallelism"/>
    <n v="600"/>
    <n v="4022"/>
    <x v="1"/>
    <n v="54"/>
    <n v="74.481481481481481"/>
    <x v="1"/>
    <n v="6.7033333333333331"/>
    <s v="USD"/>
    <n v="1435726800"/>
    <n v="1438837200"/>
    <x v="72"/>
    <d v="2015-08-06T05:00:00"/>
    <b v="0"/>
    <b v="0"/>
    <x v="4"/>
    <x v="10"/>
    <s v="film &amp; video/animation"/>
  </r>
  <r>
    <n v="73"/>
    <s v="Collins-Goodman"/>
    <s v="Cross-platform even-keeled initiative"/>
    <n v="1400"/>
    <n v="9253"/>
    <x v="1"/>
    <n v="88"/>
    <n v="105.14772727272727"/>
    <x v="1"/>
    <n v="6.609285714285714"/>
    <s v="USD"/>
    <n v="1480226400"/>
    <n v="1480485600"/>
    <x v="73"/>
    <d v="2016-11-30T06:00:00"/>
    <b v="0"/>
    <b v="0"/>
    <x v="1"/>
    <x v="17"/>
    <s v="music/jazz"/>
  </r>
  <r>
    <n v="74"/>
    <s v="Davis-Michael"/>
    <s v="Progressive tertiary framework"/>
    <n v="3900"/>
    <n v="4776"/>
    <x v="1"/>
    <n v="85"/>
    <n v="56.188235294117646"/>
    <x v="4"/>
    <n v="1.2246153846153847"/>
    <s v="GBP"/>
    <n v="1459054800"/>
    <n v="1459141200"/>
    <x v="74"/>
    <d v="2016-03-28T05:00:00"/>
    <b v="0"/>
    <b v="0"/>
    <x v="1"/>
    <x v="16"/>
    <s v="music/metal"/>
  </r>
  <r>
    <n v="75"/>
    <s v="White, Torres and Bishop"/>
    <s v="Multi-layered dynamic protocol"/>
    <n v="9700"/>
    <n v="14606"/>
    <x v="1"/>
    <n v="170"/>
    <n v="85.917647058823533"/>
    <x v="1"/>
    <n v="1.5057731958762886"/>
    <s v="USD"/>
    <n v="1531630800"/>
    <n v="1532322000"/>
    <x v="75"/>
    <d v="2018-07-23T05:00:00"/>
    <b v="0"/>
    <b v="0"/>
    <x v="7"/>
    <x v="14"/>
    <s v="photography/photography books"/>
  </r>
  <r>
    <n v="76"/>
    <s v="Martin, Conway and Larsen"/>
    <s v="Horizontal next generation function"/>
    <n v="122900"/>
    <n v="95993"/>
    <x v="0"/>
    <n v="1684"/>
    <n v="57.00296912114014"/>
    <x v="1"/>
    <n v="0.78106590724165992"/>
    <s v="USD"/>
    <n v="1421992800"/>
    <n v="1426222800"/>
    <x v="76"/>
    <d v="2015-03-13T05:00:00"/>
    <b v="1"/>
    <b v="1"/>
    <x v="3"/>
    <x v="3"/>
    <s v="theater/plays"/>
  </r>
  <r>
    <n v="77"/>
    <s v="Acevedo-Huffman"/>
    <s v="Pre-emptive impactful model"/>
    <n v="9500"/>
    <n v="4460"/>
    <x v="0"/>
    <n v="56"/>
    <n v="79.642857142857139"/>
    <x v="1"/>
    <n v="0.46947368421052632"/>
    <s v="USD"/>
    <n v="1285563600"/>
    <n v="1286773200"/>
    <x v="77"/>
    <d v="2010-10-11T05:00:00"/>
    <b v="0"/>
    <b v="1"/>
    <x v="4"/>
    <x v="10"/>
    <s v="film &amp; video/animation"/>
  </r>
  <r>
    <n v="78"/>
    <s v="Montgomery, Larson and Spencer"/>
    <s v="User-centric bifurcated knowledge user"/>
    <n v="4500"/>
    <n v="13536"/>
    <x v="1"/>
    <n v="330"/>
    <n v="41.018181818181816"/>
    <x v="1"/>
    <n v="3.008"/>
    <s v="USD"/>
    <n v="1523854800"/>
    <n v="1523941200"/>
    <x v="78"/>
    <d v="2018-04-17T05:00:00"/>
    <b v="0"/>
    <b v="0"/>
    <x v="5"/>
    <x v="18"/>
    <s v="publishing/translations"/>
  </r>
  <r>
    <n v="79"/>
    <s v="Soto LLC"/>
    <s v="Triple-buffered reciprocal project"/>
    <n v="57800"/>
    <n v="40228"/>
    <x v="0"/>
    <n v="838"/>
    <n v="48.004773269689736"/>
    <x v="1"/>
    <n v="0.6959861591695502"/>
    <s v="USD"/>
    <n v="1529125200"/>
    <n v="1529557200"/>
    <x v="79"/>
    <d v="2018-06-21T05:00:00"/>
    <b v="0"/>
    <b v="0"/>
    <x v="3"/>
    <x v="3"/>
    <s v="theater/plays"/>
  </r>
  <r>
    <n v="80"/>
    <s v="Sutton, Barrett and Tucker"/>
    <s v="Cross-platform needs-based approach"/>
    <n v="1100"/>
    <n v="7012"/>
    <x v="1"/>
    <n v="127"/>
    <n v="55.212598425196852"/>
    <x v="1"/>
    <n v="6.374545454545455"/>
    <s v="USD"/>
    <n v="1503982800"/>
    <n v="1506574800"/>
    <x v="80"/>
    <d v="2017-09-28T05:00:00"/>
    <b v="0"/>
    <b v="0"/>
    <x v="6"/>
    <x v="11"/>
    <s v="games/video games"/>
  </r>
  <r>
    <n v="81"/>
    <s v="Gomez, Bailey and Flores"/>
    <s v="User-friendly static contingency"/>
    <n v="16800"/>
    <n v="37857"/>
    <x v="1"/>
    <n v="411"/>
    <n v="92.109489051094897"/>
    <x v="1"/>
    <n v="2.253392857142857"/>
    <s v="USD"/>
    <n v="1511416800"/>
    <n v="1513576800"/>
    <x v="81"/>
    <d v="2017-12-18T06:00:00"/>
    <b v="0"/>
    <b v="0"/>
    <x v="1"/>
    <x v="1"/>
    <s v="music/rock"/>
  </r>
  <r>
    <n v="82"/>
    <s v="Porter-George"/>
    <s v="Reactive content-based framework"/>
    <n v="1000"/>
    <n v="14973"/>
    <x v="1"/>
    <n v="180"/>
    <n v="83.183333333333337"/>
    <x v="4"/>
    <n v="14.973000000000001"/>
    <s v="GBP"/>
    <n v="1547704800"/>
    <n v="1548309600"/>
    <x v="82"/>
    <d v="2019-01-24T06:00:00"/>
    <b v="0"/>
    <b v="1"/>
    <x v="6"/>
    <x v="11"/>
    <s v="games/video games"/>
  </r>
  <r>
    <n v="83"/>
    <s v="Fitzgerald PLC"/>
    <s v="Realigned user-facing concept"/>
    <n v="106400"/>
    <n v="39996"/>
    <x v="0"/>
    <n v="1000"/>
    <n v="39.996000000000002"/>
    <x v="1"/>
    <n v="0.37590225563909774"/>
    <s v="USD"/>
    <n v="1469682000"/>
    <n v="1471582800"/>
    <x v="83"/>
    <d v="2016-08-19T05:00:00"/>
    <b v="0"/>
    <b v="0"/>
    <x v="1"/>
    <x v="5"/>
    <s v="music/electric music"/>
  </r>
  <r>
    <n v="84"/>
    <s v="Cisneros-Burton"/>
    <s v="Public-key zero tolerance orchestration"/>
    <n v="31400"/>
    <n v="41564"/>
    <x v="1"/>
    <n v="374"/>
    <n v="111.1336898395722"/>
    <x v="1"/>
    <n v="1.3236942675159236"/>
    <s v="USD"/>
    <n v="1343451600"/>
    <n v="1344315600"/>
    <x v="84"/>
    <d v="2012-08-07T05:00:00"/>
    <b v="0"/>
    <b v="0"/>
    <x v="2"/>
    <x v="8"/>
    <s v="technology/wearables"/>
  </r>
  <r>
    <n v="85"/>
    <s v="Hill, Lawson and Wilkinson"/>
    <s v="Multi-tiered eco-centric architecture"/>
    <n v="4900"/>
    <n v="6430"/>
    <x v="1"/>
    <n v="71"/>
    <n v="90.563380281690144"/>
    <x v="2"/>
    <n v="1.3122448979591836"/>
    <s v="AUD"/>
    <n v="1315717200"/>
    <n v="1316408400"/>
    <x v="85"/>
    <d v="2011-09-19T05:00:00"/>
    <b v="0"/>
    <b v="0"/>
    <x v="1"/>
    <x v="7"/>
    <s v="music/indie rock"/>
  </r>
  <r>
    <n v="86"/>
    <s v="Davis-Smith"/>
    <s v="Organic motivating firmware"/>
    <n v="7400"/>
    <n v="12405"/>
    <x v="1"/>
    <n v="203"/>
    <n v="61.108374384236456"/>
    <x v="1"/>
    <n v="1.6763513513513513"/>
    <s v="USD"/>
    <n v="1430715600"/>
    <n v="1431838800"/>
    <x v="86"/>
    <d v="2015-05-17T05:00:00"/>
    <b v="1"/>
    <b v="0"/>
    <x v="3"/>
    <x v="3"/>
    <s v="theater/plays"/>
  </r>
  <r>
    <n v="87"/>
    <s v="Farrell and Sons"/>
    <s v="Synergized 4thgeneration conglomeration"/>
    <n v="198500"/>
    <n v="123040"/>
    <x v="0"/>
    <n v="1482"/>
    <n v="83.022941970310384"/>
    <x v="2"/>
    <n v="0.6198488664987406"/>
    <s v="AUD"/>
    <n v="1299564000"/>
    <n v="1300510800"/>
    <x v="87"/>
    <d v="2011-03-19T05:00:00"/>
    <b v="0"/>
    <b v="1"/>
    <x v="1"/>
    <x v="1"/>
    <s v="music/rock"/>
  </r>
  <r>
    <n v="88"/>
    <s v="Clark Group"/>
    <s v="Grass-roots fault-tolerant policy"/>
    <n v="4800"/>
    <n v="12516"/>
    <x v="1"/>
    <n v="113"/>
    <n v="110.76106194690266"/>
    <x v="1"/>
    <n v="2.6074999999999999"/>
    <s v="USD"/>
    <n v="1429160400"/>
    <n v="1431061200"/>
    <x v="88"/>
    <d v="2015-05-08T05:00:00"/>
    <b v="0"/>
    <b v="0"/>
    <x v="5"/>
    <x v="18"/>
    <s v="publishing/translations"/>
  </r>
  <r>
    <n v="89"/>
    <s v="White, Singleton and Zimmerman"/>
    <s v="Monitored scalable knowledgebase"/>
    <n v="3400"/>
    <n v="8588"/>
    <x v="1"/>
    <n v="96"/>
    <n v="89.458333333333329"/>
    <x v="1"/>
    <n v="2.5258823529411765"/>
    <s v="USD"/>
    <n v="1271307600"/>
    <n v="1271480400"/>
    <x v="89"/>
    <d v="2010-04-17T05:00:00"/>
    <b v="0"/>
    <b v="0"/>
    <x v="3"/>
    <x v="3"/>
    <s v="theater/plays"/>
  </r>
  <r>
    <n v="90"/>
    <s v="Kramer Group"/>
    <s v="Synergistic explicit parallelism"/>
    <n v="7800"/>
    <n v="6132"/>
    <x v="0"/>
    <n v="106"/>
    <n v="57.849056603773583"/>
    <x v="1"/>
    <n v="0.7861538461538462"/>
    <s v="USD"/>
    <n v="1456380000"/>
    <n v="1456380000"/>
    <x v="90"/>
    <d v="2016-02-25T06:00:00"/>
    <b v="0"/>
    <b v="1"/>
    <x v="3"/>
    <x v="3"/>
    <s v="theater/plays"/>
  </r>
  <r>
    <n v="91"/>
    <s v="Frazier, Patrick and Smith"/>
    <s v="Enhanced systemic analyzer"/>
    <n v="154300"/>
    <n v="74688"/>
    <x v="0"/>
    <n v="679"/>
    <n v="109.99705449189985"/>
    <x v="6"/>
    <n v="0.48404406999351912"/>
    <s v="EUR"/>
    <n v="1470459600"/>
    <n v="1472878800"/>
    <x v="91"/>
    <d v="2016-09-03T05:00:00"/>
    <b v="0"/>
    <b v="0"/>
    <x v="5"/>
    <x v="18"/>
    <s v="publishing/translations"/>
  </r>
  <r>
    <n v="92"/>
    <s v="Santos, Bell and Lloyd"/>
    <s v="Object-based analyzing knowledge user"/>
    <n v="20000"/>
    <n v="51775"/>
    <x v="1"/>
    <n v="498"/>
    <n v="103.96586345381526"/>
    <x v="5"/>
    <n v="2.5887500000000001"/>
    <s v="CHF"/>
    <n v="1277269200"/>
    <n v="1277355600"/>
    <x v="92"/>
    <d v="2010-06-24T05:00:00"/>
    <b v="0"/>
    <b v="1"/>
    <x v="6"/>
    <x v="11"/>
    <s v="games/video games"/>
  </r>
  <r>
    <n v="93"/>
    <s v="Hall and Sons"/>
    <s v="Pre-emptive radical architecture"/>
    <n v="108800"/>
    <n v="65877"/>
    <x v="3"/>
    <n v="610"/>
    <n v="107.99508196721311"/>
    <x v="1"/>
    <n v="0.60548713235294116"/>
    <s v="USD"/>
    <n v="1350709200"/>
    <n v="1351054800"/>
    <x v="93"/>
    <d v="2012-10-24T05:00:00"/>
    <b v="0"/>
    <b v="1"/>
    <x v="3"/>
    <x v="3"/>
    <s v="theater/plays"/>
  </r>
  <r>
    <n v="94"/>
    <s v="Hanson Inc"/>
    <s v="Grass-roots web-enabled contingency"/>
    <n v="2900"/>
    <n v="8807"/>
    <x v="1"/>
    <n v="180"/>
    <n v="48.927777777777777"/>
    <x v="4"/>
    <n v="3.036896551724138"/>
    <s v="GBP"/>
    <n v="1554613200"/>
    <n v="1555563600"/>
    <x v="94"/>
    <d v="2019-04-18T05:00:00"/>
    <b v="0"/>
    <b v="0"/>
    <x v="2"/>
    <x v="2"/>
    <s v="technology/web"/>
  </r>
  <r>
    <n v="95"/>
    <s v="Sanchez LLC"/>
    <s v="Stand-alone system-worthy standardization"/>
    <n v="900"/>
    <n v="1017"/>
    <x v="1"/>
    <n v="27"/>
    <n v="37.666666666666664"/>
    <x v="1"/>
    <n v="1.1299999999999999"/>
    <s v="USD"/>
    <n v="1571029200"/>
    <n v="1571634000"/>
    <x v="95"/>
    <d v="2019-10-21T05:00:00"/>
    <b v="0"/>
    <b v="0"/>
    <x v="4"/>
    <x v="4"/>
    <s v="film &amp; video/documentary"/>
  </r>
  <r>
    <n v="96"/>
    <s v="Howard Ltd"/>
    <s v="Down-sized systematic policy"/>
    <n v="69700"/>
    <n v="151513"/>
    <x v="1"/>
    <n v="2331"/>
    <n v="64.999141999141997"/>
    <x v="1"/>
    <n v="2.1737876614060259"/>
    <s v="USD"/>
    <n v="1299736800"/>
    <n v="1300856400"/>
    <x v="96"/>
    <d v="2011-03-23T05:00:00"/>
    <b v="0"/>
    <b v="0"/>
    <x v="3"/>
    <x v="3"/>
    <s v="theater/plays"/>
  </r>
  <r>
    <n v="97"/>
    <s v="Stewart LLC"/>
    <s v="Cloned bi-directional architecture"/>
    <n v="1300"/>
    <n v="12047"/>
    <x v="1"/>
    <n v="113"/>
    <n v="106.61061946902655"/>
    <x v="1"/>
    <n v="9.2669230769230762"/>
    <s v="USD"/>
    <n v="1435208400"/>
    <n v="1439874000"/>
    <x v="48"/>
    <d v="2015-08-18T05:00:00"/>
    <b v="0"/>
    <b v="0"/>
    <x v="0"/>
    <x v="0"/>
    <s v="food/food trucks"/>
  </r>
  <r>
    <n v="98"/>
    <s v="Arias, Allen and Miller"/>
    <s v="Seamless transitional portal"/>
    <n v="97800"/>
    <n v="32951"/>
    <x v="0"/>
    <n v="1220"/>
    <n v="27.009016393442622"/>
    <x v="2"/>
    <n v="0.33692229038854804"/>
    <s v="AUD"/>
    <n v="1437973200"/>
    <n v="1438318800"/>
    <x v="97"/>
    <d v="2015-07-31T05:00:00"/>
    <b v="0"/>
    <b v="0"/>
    <x v="6"/>
    <x v="11"/>
    <s v="games/video games"/>
  </r>
  <r>
    <n v="99"/>
    <s v="Baker-Morris"/>
    <s v="Fully-configurable motivating approach"/>
    <n v="7600"/>
    <n v="14951"/>
    <x v="1"/>
    <n v="164"/>
    <n v="91.16463414634147"/>
    <x v="1"/>
    <n v="1.9672368421052631"/>
    <s v="USD"/>
    <n v="1416895200"/>
    <n v="1419400800"/>
    <x v="98"/>
    <d v="2014-12-24T06:00:00"/>
    <b v="0"/>
    <b v="0"/>
    <x v="3"/>
    <x v="3"/>
    <s v="theater/plays"/>
  </r>
  <r>
    <n v="100"/>
    <s v="Tucker, Fox and Green"/>
    <s v="Upgradable fault-tolerant approach"/>
    <n v="100"/>
    <n v="1"/>
    <x v="0"/>
    <n v="1"/>
    <n v="1"/>
    <x v="1"/>
    <n v="0.01"/>
    <s v="USD"/>
    <n v="1319000400"/>
    <n v="1320555600"/>
    <x v="99"/>
    <d v="2011-11-06T05:00:00"/>
    <b v="0"/>
    <b v="0"/>
    <x v="3"/>
    <x v="3"/>
    <s v="theater/plays"/>
  </r>
  <r>
    <n v="101"/>
    <s v="Douglas LLC"/>
    <s v="Reduced heuristic moratorium"/>
    <n v="900"/>
    <n v="9193"/>
    <x v="1"/>
    <n v="164"/>
    <n v="56.054878048780488"/>
    <x v="1"/>
    <n v="10.214444444444444"/>
    <s v="USD"/>
    <n v="1424498400"/>
    <n v="1425103200"/>
    <x v="100"/>
    <d v="2015-02-28T06:00:00"/>
    <b v="0"/>
    <b v="1"/>
    <x v="1"/>
    <x v="5"/>
    <s v="music/electric music"/>
  </r>
  <r>
    <n v="102"/>
    <s v="Garcia Inc"/>
    <s v="Front-line web-enabled model"/>
    <n v="3700"/>
    <n v="10422"/>
    <x v="1"/>
    <n v="336"/>
    <n v="31.017857142857142"/>
    <x v="1"/>
    <n v="2.8167567567567566"/>
    <s v="USD"/>
    <n v="1526274000"/>
    <n v="1526878800"/>
    <x v="101"/>
    <d v="2018-05-21T05:00:00"/>
    <b v="0"/>
    <b v="1"/>
    <x v="2"/>
    <x v="8"/>
    <s v="technology/wearables"/>
  </r>
  <r>
    <n v="103"/>
    <s v="Frye, Hunt and Powell"/>
    <s v="Polarized incremental emulation"/>
    <n v="10000"/>
    <n v="2461"/>
    <x v="0"/>
    <n v="37"/>
    <n v="66.513513513513516"/>
    <x v="6"/>
    <n v="0.24610000000000001"/>
    <s v="EUR"/>
    <n v="1287896400"/>
    <n v="1288674000"/>
    <x v="102"/>
    <d v="2010-11-02T05:00:00"/>
    <b v="0"/>
    <b v="0"/>
    <x v="1"/>
    <x v="5"/>
    <s v="music/electric music"/>
  </r>
  <r>
    <n v="104"/>
    <s v="Smith, Wells and Nguyen"/>
    <s v="Self-enabling grid-enabled initiative"/>
    <n v="119200"/>
    <n v="170623"/>
    <x v="1"/>
    <n v="1917"/>
    <n v="89.005216484089729"/>
    <x v="1"/>
    <n v="1.4314010067114094"/>
    <s v="USD"/>
    <n v="1495515600"/>
    <n v="1495602000"/>
    <x v="103"/>
    <d v="2017-05-24T05:00:00"/>
    <b v="0"/>
    <b v="0"/>
    <x v="1"/>
    <x v="7"/>
    <s v="music/indie rock"/>
  </r>
  <r>
    <n v="105"/>
    <s v="Charles-Johnson"/>
    <s v="Total fresh-thinking system engine"/>
    <n v="6800"/>
    <n v="9829"/>
    <x v="1"/>
    <n v="95"/>
    <n v="103.46315789473684"/>
    <x v="1"/>
    <n v="1.4454411764705883"/>
    <s v="USD"/>
    <n v="1364878800"/>
    <n v="1366434000"/>
    <x v="104"/>
    <d v="2013-04-20T05:00:00"/>
    <b v="0"/>
    <b v="0"/>
    <x v="2"/>
    <x v="2"/>
    <s v="technology/web"/>
  </r>
  <r>
    <n v="106"/>
    <s v="Brandt, Carter and Wood"/>
    <s v="Ameliorated clear-thinking circuit"/>
    <n v="3900"/>
    <n v="14006"/>
    <x v="1"/>
    <n v="147"/>
    <n v="95.278911564625844"/>
    <x v="1"/>
    <n v="3.5912820512820511"/>
    <s v="USD"/>
    <n v="1567918800"/>
    <n v="1568350800"/>
    <x v="105"/>
    <d v="2019-09-13T05:00:00"/>
    <b v="0"/>
    <b v="0"/>
    <x v="3"/>
    <x v="3"/>
    <s v="theater/plays"/>
  </r>
  <r>
    <n v="107"/>
    <s v="Tucker, Schmidt and Reid"/>
    <s v="Multi-layered encompassing installation"/>
    <n v="3500"/>
    <n v="6527"/>
    <x v="1"/>
    <n v="86"/>
    <n v="75.895348837209298"/>
    <x v="1"/>
    <n v="1.8648571428571428"/>
    <s v="USD"/>
    <n v="1524459600"/>
    <n v="1525928400"/>
    <x v="106"/>
    <d v="2018-05-10T05:00:00"/>
    <b v="0"/>
    <b v="1"/>
    <x v="3"/>
    <x v="3"/>
    <s v="theater/plays"/>
  </r>
  <r>
    <n v="108"/>
    <s v="Decker Inc"/>
    <s v="Universal encompassing implementation"/>
    <n v="1500"/>
    <n v="8929"/>
    <x v="1"/>
    <n v="83"/>
    <n v="107.57831325301204"/>
    <x v="1"/>
    <n v="5.9526666666666666"/>
    <s v="USD"/>
    <n v="1333688400"/>
    <n v="1336885200"/>
    <x v="107"/>
    <d v="2012-05-13T05:00:00"/>
    <b v="0"/>
    <b v="0"/>
    <x v="4"/>
    <x v="4"/>
    <s v="film &amp; video/documentary"/>
  </r>
  <r>
    <n v="109"/>
    <s v="Romero and Sons"/>
    <s v="Object-based client-server application"/>
    <n v="5200"/>
    <n v="3079"/>
    <x v="0"/>
    <n v="60"/>
    <n v="51.31666666666667"/>
    <x v="1"/>
    <n v="0.5921153846153846"/>
    <s v="USD"/>
    <n v="1389506400"/>
    <n v="1389679200"/>
    <x v="108"/>
    <d v="2014-01-14T06:00:00"/>
    <b v="0"/>
    <b v="0"/>
    <x v="4"/>
    <x v="19"/>
    <s v="film &amp; video/television"/>
  </r>
  <r>
    <n v="110"/>
    <s v="Castillo-Carey"/>
    <s v="Cross-platform solution-oriented process improvement"/>
    <n v="142400"/>
    <n v="21307"/>
    <x v="0"/>
    <n v="296"/>
    <n v="71.983108108108112"/>
    <x v="1"/>
    <n v="0.14962780898876404"/>
    <s v="USD"/>
    <n v="1536642000"/>
    <n v="1538283600"/>
    <x v="109"/>
    <d v="2018-09-30T05:00:00"/>
    <b v="0"/>
    <b v="0"/>
    <x v="0"/>
    <x v="0"/>
    <s v="food/food trucks"/>
  </r>
  <r>
    <n v="111"/>
    <s v="Hart-Briggs"/>
    <s v="Re-engineered user-facing approach"/>
    <n v="61400"/>
    <n v="73653"/>
    <x v="1"/>
    <n v="676"/>
    <n v="108.95414201183432"/>
    <x v="1"/>
    <n v="1.1995602605863191"/>
    <s v="USD"/>
    <n v="1348290000"/>
    <n v="1348808400"/>
    <x v="110"/>
    <d v="2012-09-28T05:00:00"/>
    <b v="0"/>
    <b v="0"/>
    <x v="5"/>
    <x v="15"/>
    <s v="publishing/radio &amp; podcasts"/>
  </r>
  <r>
    <n v="112"/>
    <s v="Jones-Meyer"/>
    <s v="Re-engineered client-driven hub"/>
    <n v="4700"/>
    <n v="12635"/>
    <x v="1"/>
    <n v="361"/>
    <n v="35"/>
    <x v="2"/>
    <n v="2.6882978723404256"/>
    <s v="AUD"/>
    <n v="1408856400"/>
    <n v="1410152400"/>
    <x v="111"/>
    <d v="2014-09-08T05:00:00"/>
    <b v="0"/>
    <b v="0"/>
    <x v="2"/>
    <x v="2"/>
    <s v="technology/web"/>
  </r>
  <r>
    <n v="113"/>
    <s v="Wright, Hartman and Yu"/>
    <s v="User-friendly tertiary array"/>
    <n v="3300"/>
    <n v="12437"/>
    <x v="1"/>
    <n v="131"/>
    <n v="94.938931297709928"/>
    <x v="1"/>
    <n v="3.7687878787878786"/>
    <s v="USD"/>
    <n v="1505192400"/>
    <n v="1505797200"/>
    <x v="112"/>
    <d v="2017-09-19T05:00:00"/>
    <b v="0"/>
    <b v="0"/>
    <x v="0"/>
    <x v="0"/>
    <s v="food/food trucks"/>
  </r>
  <r>
    <n v="114"/>
    <s v="Harper-Davis"/>
    <s v="Robust heuristic encoding"/>
    <n v="1900"/>
    <n v="13816"/>
    <x v="1"/>
    <n v="126"/>
    <n v="109.65079365079364"/>
    <x v="1"/>
    <n v="7.2715789473684209"/>
    <s v="USD"/>
    <n v="1554786000"/>
    <n v="1554872400"/>
    <x v="113"/>
    <d v="2019-04-10T05:00:00"/>
    <b v="0"/>
    <b v="1"/>
    <x v="2"/>
    <x v="8"/>
    <s v="technology/wearables"/>
  </r>
  <r>
    <n v="115"/>
    <s v="Barrett PLC"/>
    <s v="Team-oriented clear-thinking capacity"/>
    <n v="166700"/>
    <n v="145382"/>
    <x v="0"/>
    <n v="3304"/>
    <n v="44.001815980629537"/>
    <x v="6"/>
    <n v="0.87211757648470301"/>
    <s v="EUR"/>
    <n v="1510898400"/>
    <n v="1513922400"/>
    <x v="114"/>
    <d v="2017-12-22T06:00:00"/>
    <b v="0"/>
    <b v="0"/>
    <x v="5"/>
    <x v="13"/>
    <s v="publishing/fiction"/>
  </r>
  <r>
    <n v="116"/>
    <s v="David-Clark"/>
    <s v="De-engineered motivating standardization"/>
    <n v="7200"/>
    <n v="6336"/>
    <x v="0"/>
    <n v="73"/>
    <n v="86.794520547945211"/>
    <x v="1"/>
    <n v="0.88"/>
    <s v="USD"/>
    <n v="1442552400"/>
    <n v="1442638800"/>
    <x v="115"/>
    <d v="2015-09-19T05:00:00"/>
    <b v="0"/>
    <b v="0"/>
    <x v="3"/>
    <x v="3"/>
    <s v="theater/plays"/>
  </r>
  <r>
    <n v="117"/>
    <s v="Chaney-Dennis"/>
    <s v="Business-focused 24hour groupware"/>
    <n v="4900"/>
    <n v="8523"/>
    <x v="1"/>
    <n v="275"/>
    <n v="30.992727272727272"/>
    <x v="1"/>
    <n v="1.7393877551020409"/>
    <s v="USD"/>
    <n v="1316667600"/>
    <n v="1317186000"/>
    <x v="116"/>
    <d v="2011-09-28T05:00:00"/>
    <b v="0"/>
    <b v="0"/>
    <x v="4"/>
    <x v="19"/>
    <s v="film &amp; video/television"/>
  </r>
  <r>
    <n v="118"/>
    <s v="Robinson, Lopez and Christensen"/>
    <s v="Organic next generation protocol"/>
    <n v="5400"/>
    <n v="6351"/>
    <x v="1"/>
    <n v="67"/>
    <n v="94.791044776119406"/>
    <x v="1"/>
    <n v="1.1761111111111111"/>
    <s v="USD"/>
    <n v="1390716000"/>
    <n v="1391234400"/>
    <x v="117"/>
    <d v="2014-02-01T06:00:00"/>
    <b v="0"/>
    <b v="0"/>
    <x v="7"/>
    <x v="14"/>
    <s v="photography/photography books"/>
  </r>
  <r>
    <n v="119"/>
    <s v="Clark and Sons"/>
    <s v="Reverse-engineered full-range Internet solution"/>
    <n v="5000"/>
    <n v="10748"/>
    <x v="1"/>
    <n v="154"/>
    <n v="69.79220779220779"/>
    <x v="1"/>
    <n v="2.1496"/>
    <s v="USD"/>
    <n v="1402894800"/>
    <n v="1404363600"/>
    <x v="118"/>
    <d v="2014-07-03T05:00:00"/>
    <b v="0"/>
    <b v="1"/>
    <x v="4"/>
    <x v="4"/>
    <s v="film &amp; video/documentary"/>
  </r>
  <r>
    <n v="120"/>
    <s v="Vega Group"/>
    <s v="Synchronized regional synergy"/>
    <n v="75100"/>
    <n v="112272"/>
    <x v="1"/>
    <n v="1782"/>
    <n v="63.003367003367003"/>
    <x v="1"/>
    <n v="1.4949667110519307"/>
    <s v="USD"/>
    <n v="1429246800"/>
    <n v="1429592400"/>
    <x v="119"/>
    <d v="2015-04-21T05:00:00"/>
    <b v="0"/>
    <b v="1"/>
    <x v="6"/>
    <x v="20"/>
    <s v="games/mobile games"/>
  </r>
  <r>
    <n v="121"/>
    <s v="Brown-Brown"/>
    <s v="Multi-lateral homogeneous success"/>
    <n v="45300"/>
    <n v="99361"/>
    <x v="1"/>
    <n v="903"/>
    <n v="110.0343300110742"/>
    <x v="1"/>
    <n v="2.1933995584988963"/>
    <s v="USD"/>
    <n v="1412485200"/>
    <n v="1413608400"/>
    <x v="33"/>
    <d v="2014-10-18T05:00:00"/>
    <b v="0"/>
    <b v="0"/>
    <x v="6"/>
    <x v="11"/>
    <s v="games/video games"/>
  </r>
  <r>
    <n v="122"/>
    <s v="Taylor PLC"/>
    <s v="Seamless zero-defect solution"/>
    <n v="136800"/>
    <n v="88055"/>
    <x v="0"/>
    <n v="3387"/>
    <n v="25.997933274284026"/>
    <x v="1"/>
    <n v="0.64367690058479532"/>
    <s v="USD"/>
    <n v="1417068000"/>
    <n v="1419400800"/>
    <x v="120"/>
    <d v="2014-12-24T06:00:00"/>
    <b v="0"/>
    <b v="0"/>
    <x v="5"/>
    <x v="13"/>
    <s v="publishing/fiction"/>
  </r>
  <r>
    <n v="123"/>
    <s v="Edwards-Lewis"/>
    <s v="Enhanced scalable concept"/>
    <n v="177700"/>
    <n v="33092"/>
    <x v="0"/>
    <n v="662"/>
    <n v="49.987915407854985"/>
    <x v="0"/>
    <n v="0.18622397298818233"/>
    <s v="CAD"/>
    <n v="1448344800"/>
    <n v="1448604000"/>
    <x v="121"/>
    <d v="2015-11-27T06:00:00"/>
    <b v="1"/>
    <b v="0"/>
    <x v="3"/>
    <x v="3"/>
    <s v="theater/plays"/>
  </r>
  <r>
    <n v="124"/>
    <s v="Stanton, Neal and Rodriguez"/>
    <s v="Polarized uniform software"/>
    <n v="2600"/>
    <n v="9562"/>
    <x v="1"/>
    <n v="94"/>
    <n v="101.72340425531915"/>
    <x v="6"/>
    <n v="3.6776923076923076"/>
    <s v="EUR"/>
    <n v="1557723600"/>
    <n v="1562302800"/>
    <x v="122"/>
    <d v="2019-07-05T05:00:00"/>
    <b v="0"/>
    <b v="0"/>
    <x v="7"/>
    <x v="14"/>
    <s v="photography/photography books"/>
  </r>
  <r>
    <n v="125"/>
    <s v="Pratt LLC"/>
    <s v="Stand-alone web-enabled moderator"/>
    <n v="5300"/>
    <n v="8475"/>
    <x v="1"/>
    <n v="180"/>
    <n v="47.083333333333336"/>
    <x v="1"/>
    <n v="1.5990566037735849"/>
    <s v="USD"/>
    <n v="1537333200"/>
    <n v="1537678800"/>
    <x v="123"/>
    <d v="2018-09-23T05:00:00"/>
    <b v="0"/>
    <b v="0"/>
    <x v="3"/>
    <x v="3"/>
    <s v="theater/plays"/>
  </r>
  <r>
    <n v="126"/>
    <s v="Gross PLC"/>
    <s v="Proactive methodical benchmark"/>
    <n v="180200"/>
    <n v="69617"/>
    <x v="0"/>
    <n v="774"/>
    <n v="89.944444444444443"/>
    <x v="1"/>
    <n v="0.38633185349611543"/>
    <s v="USD"/>
    <n v="1471150800"/>
    <n v="1473570000"/>
    <x v="124"/>
    <d v="2016-09-11T05:00:00"/>
    <b v="0"/>
    <b v="1"/>
    <x v="3"/>
    <x v="3"/>
    <s v="theater/plays"/>
  </r>
  <r>
    <n v="127"/>
    <s v="Martinez, Gomez and Dalton"/>
    <s v="Team-oriented 6thgeneration matrix"/>
    <n v="103200"/>
    <n v="53067"/>
    <x v="0"/>
    <n v="672"/>
    <n v="78.96875"/>
    <x v="0"/>
    <n v="0.51421511627906979"/>
    <s v="CAD"/>
    <n v="1273640400"/>
    <n v="1273899600"/>
    <x v="125"/>
    <d v="2010-05-15T05:00:00"/>
    <b v="0"/>
    <b v="0"/>
    <x v="3"/>
    <x v="3"/>
    <s v="theater/plays"/>
  </r>
  <r>
    <n v="128"/>
    <s v="Allen-Curtis"/>
    <s v="Phased human-resource core"/>
    <n v="70600"/>
    <n v="42596"/>
    <x v="3"/>
    <n v="532"/>
    <n v="80.067669172932327"/>
    <x v="1"/>
    <n v="0.60334277620396604"/>
    <s v="USD"/>
    <n v="1282885200"/>
    <n v="1284008400"/>
    <x v="126"/>
    <d v="2010-09-09T05:00:00"/>
    <b v="0"/>
    <b v="0"/>
    <x v="1"/>
    <x v="1"/>
    <s v="music/rock"/>
  </r>
  <r>
    <n v="129"/>
    <s v="Morgan-Martinez"/>
    <s v="Mandatory tertiary implementation"/>
    <n v="148500"/>
    <n v="4756"/>
    <x v="3"/>
    <n v="55"/>
    <n v="86.472727272727269"/>
    <x v="2"/>
    <n v="3.2026936026936029E-2"/>
    <s v="AUD"/>
    <n v="1422943200"/>
    <n v="1425103200"/>
    <x v="127"/>
    <d v="2015-02-28T06:00:00"/>
    <b v="0"/>
    <b v="0"/>
    <x v="0"/>
    <x v="0"/>
    <s v="food/food trucks"/>
  </r>
  <r>
    <n v="130"/>
    <s v="Luna, Anderson and Fox"/>
    <s v="Secured directional encryption"/>
    <n v="9600"/>
    <n v="14925"/>
    <x v="1"/>
    <n v="533"/>
    <n v="28.001876172607879"/>
    <x v="3"/>
    <n v="1.5546875"/>
    <s v="DKK"/>
    <n v="1319605200"/>
    <n v="1320991200"/>
    <x v="128"/>
    <d v="2011-11-11T06:00:00"/>
    <b v="0"/>
    <b v="0"/>
    <x v="4"/>
    <x v="6"/>
    <s v="film &amp; video/drama"/>
  </r>
  <r>
    <n v="131"/>
    <s v="Fleming, Zhang and Henderson"/>
    <s v="Distributed 5thgeneration implementation"/>
    <n v="164700"/>
    <n v="166116"/>
    <x v="1"/>
    <n v="2443"/>
    <n v="67.996725337699544"/>
    <x v="4"/>
    <n v="1.0085974499089254"/>
    <s v="GBP"/>
    <n v="1385704800"/>
    <n v="1386828000"/>
    <x v="129"/>
    <d v="2013-12-12T06:00:00"/>
    <b v="0"/>
    <b v="0"/>
    <x v="2"/>
    <x v="2"/>
    <s v="technology/web"/>
  </r>
  <r>
    <n v="132"/>
    <s v="Flowers and Sons"/>
    <s v="Virtual static core"/>
    <n v="3300"/>
    <n v="3834"/>
    <x v="1"/>
    <n v="89"/>
    <n v="43.078651685393261"/>
    <x v="1"/>
    <n v="1.1618181818181819"/>
    <s v="USD"/>
    <n v="1515736800"/>
    <n v="1517119200"/>
    <x v="130"/>
    <d v="2018-01-28T06:00:00"/>
    <b v="0"/>
    <b v="1"/>
    <x v="3"/>
    <x v="3"/>
    <s v="theater/plays"/>
  </r>
  <r>
    <n v="133"/>
    <s v="Gates PLC"/>
    <s v="Secured content-based product"/>
    <n v="4500"/>
    <n v="13985"/>
    <x v="1"/>
    <n v="159"/>
    <n v="87.95597484276729"/>
    <x v="1"/>
    <n v="3.1077777777777778"/>
    <s v="USD"/>
    <n v="1313125200"/>
    <n v="1315026000"/>
    <x v="131"/>
    <d v="2011-09-03T05:00:00"/>
    <b v="0"/>
    <b v="0"/>
    <x v="1"/>
    <x v="21"/>
    <s v="music/world music"/>
  </r>
  <r>
    <n v="134"/>
    <s v="Caldwell LLC"/>
    <s v="Secured executive concept"/>
    <n v="99500"/>
    <n v="89288"/>
    <x v="0"/>
    <n v="940"/>
    <n v="94.987234042553197"/>
    <x v="5"/>
    <n v="0.89736683417085428"/>
    <s v="CHF"/>
    <n v="1308459600"/>
    <n v="1312693200"/>
    <x v="132"/>
    <d v="2011-08-07T05:00:00"/>
    <b v="0"/>
    <b v="1"/>
    <x v="4"/>
    <x v="4"/>
    <s v="film &amp; video/documentary"/>
  </r>
  <r>
    <n v="135"/>
    <s v="Le, Burton and Evans"/>
    <s v="Balanced zero-defect software"/>
    <n v="7700"/>
    <n v="5488"/>
    <x v="0"/>
    <n v="117"/>
    <n v="46.905982905982903"/>
    <x v="1"/>
    <n v="0.71272727272727276"/>
    <s v="USD"/>
    <n v="1362636000"/>
    <n v="1363064400"/>
    <x v="133"/>
    <d v="2013-03-12T05:00:00"/>
    <b v="0"/>
    <b v="1"/>
    <x v="3"/>
    <x v="3"/>
    <s v="theater/plays"/>
  </r>
  <r>
    <n v="136"/>
    <s v="Briggs PLC"/>
    <s v="Distributed context-sensitive flexibility"/>
    <n v="82800"/>
    <n v="2721"/>
    <x v="3"/>
    <n v="58"/>
    <n v="46.913793103448278"/>
    <x v="1"/>
    <n v="3.2862318840579711E-2"/>
    <s v="USD"/>
    <n v="1402117200"/>
    <n v="1403154000"/>
    <x v="134"/>
    <d v="2014-06-19T05:00:00"/>
    <b v="0"/>
    <b v="1"/>
    <x v="4"/>
    <x v="6"/>
    <s v="film &amp; video/drama"/>
  </r>
  <r>
    <n v="137"/>
    <s v="Hudson-Nguyen"/>
    <s v="Down-sized disintermediate support"/>
    <n v="1800"/>
    <n v="4712"/>
    <x v="1"/>
    <n v="50"/>
    <n v="94.24"/>
    <x v="1"/>
    <n v="2.617777777777778"/>
    <s v="USD"/>
    <n v="1286341200"/>
    <n v="1286859600"/>
    <x v="135"/>
    <d v="2010-10-12T05:00:00"/>
    <b v="0"/>
    <b v="0"/>
    <x v="5"/>
    <x v="9"/>
    <s v="publishing/nonfiction"/>
  </r>
  <r>
    <n v="138"/>
    <s v="Hogan Ltd"/>
    <s v="Stand-alone mission-critical moratorium"/>
    <n v="9600"/>
    <n v="9216"/>
    <x v="0"/>
    <n v="115"/>
    <n v="80.139130434782615"/>
    <x v="1"/>
    <n v="0.96"/>
    <s v="USD"/>
    <n v="1348808400"/>
    <n v="1349326800"/>
    <x v="136"/>
    <d v="2012-10-04T05:00:00"/>
    <b v="0"/>
    <b v="0"/>
    <x v="6"/>
    <x v="20"/>
    <s v="games/mobile games"/>
  </r>
  <r>
    <n v="139"/>
    <s v="Hamilton, Wright and Chavez"/>
    <s v="Down-sized empowering protocol"/>
    <n v="92100"/>
    <n v="19246"/>
    <x v="0"/>
    <n v="326"/>
    <n v="59.036809815950917"/>
    <x v="1"/>
    <n v="0.20896851248642778"/>
    <s v="USD"/>
    <n v="1429592400"/>
    <n v="1430974800"/>
    <x v="137"/>
    <d v="2015-05-07T05:00:00"/>
    <b v="0"/>
    <b v="1"/>
    <x v="2"/>
    <x v="8"/>
    <s v="technology/wearables"/>
  </r>
  <r>
    <n v="140"/>
    <s v="Bautista-Cross"/>
    <s v="Fully-configurable coherent Internet solution"/>
    <n v="5500"/>
    <n v="12274"/>
    <x v="1"/>
    <n v="186"/>
    <n v="65.989247311827953"/>
    <x v="1"/>
    <n v="2.2316363636363636"/>
    <s v="USD"/>
    <n v="1519538400"/>
    <n v="1519970400"/>
    <x v="138"/>
    <d v="2018-03-02T06:00:00"/>
    <b v="0"/>
    <b v="0"/>
    <x v="4"/>
    <x v="4"/>
    <s v="film &amp; video/documentary"/>
  </r>
  <r>
    <n v="141"/>
    <s v="Jackson LLC"/>
    <s v="Distributed motivating algorithm"/>
    <n v="64300"/>
    <n v="65323"/>
    <x v="1"/>
    <n v="1071"/>
    <n v="60.992530345471522"/>
    <x v="1"/>
    <n v="1.0159097978227061"/>
    <s v="USD"/>
    <n v="1434085200"/>
    <n v="1434603600"/>
    <x v="139"/>
    <d v="2015-06-18T05:00:00"/>
    <b v="0"/>
    <b v="0"/>
    <x v="2"/>
    <x v="2"/>
    <s v="technology/web"/>
  </r>
  <r>
    <n v="142"/>
    <s v="Figueroa Ltd"/>
    <s v="Expanded solution-oriented benchmark"/>
    <n v="5000"/>
    <n v="11502"/>
    <x v="1"/>
    <n v="117"/>
    <n v="98.307692307692307"/>
    <x v="1"/>
    <n v="2.3003999999999998"/>
    <s v="USD"/>
    <n v="1333688400"/>
    <n v="1337230800"/>
    <x v="107"/>
    <d v="2012-05-17T05:00:00"/>
    <b v="0"/>
    <b v="0"/>
    <x v="2"/>
    <x v="2"/>
    <s v="technology/web"/>
  </r>
  <r>
    <n v="143"/>
    <s v="Avila-Jones"/>
    <s v="Implemented discrete secured line"/>
    <n v="5400"/>
    <n v="7322"/>
    <x v="1"/>
    <n v="70"/>
    <n v="104.6"/>
    <x v="1"/>
    <n v="1.355925925925926"/>
    <s v="USD"/>
    <n v="1277701200"/>
    <n v="1279429200"/>
    <x v="140"/>
    <d v="2010-07-18T05:00:00"/>
    <b v="0"/>
    <b v="0"/>
    <x v="1"/>
    <x v="7"/>
    <s v="music/indie rock"/>
  </r>
  <r>
    <n v="144"/>
    <s v="Martin, Lopez and Hunter"/>
    <s v="Multi-lateral actuating installation"/>
    <n v="9000"/>
    <n v="11619"/>
    <x v="1"/>
    <n v="135"/>
    <n v="86.066666666666663"/>
    <x v="1"/>
    <n v="1.2909999999999999"/>
    <s v="USD"/>
    <n v="1560747600"/>
    <n v="1561438800"/>
    <x v="141"/>
    <d v="2019-06-25T05:00:00"/>
    <b v="0"/>
    <b v="0"/>
    <x v="3"/>
    <x v="3"/>
    <s v="theater/plays"/>
  </r>
  <r>
    <n v="145"/>
    <s v="Fields-Moore"/>
    <s v="Secured reciprocal array"/>
    <n v="25000"/>
    <n v="59128"/>
    <x v="1"/>
    <n v="768"/>
    <n v="76.989583333333329"/>
    <x v="5"/>
    <n v="2.3651200000000001"/>
    <s v="CHF"/>
    <n v="1410066000"/>
    <n v="1410498000"/>
    <x v="142"/>
    <d v="2014-09-12T05:00:00"/>
    <b v="0"/>
    <b v="0"/>
    <x v="2"/>
    <x v="8"/>
    <s v="technology/wearables"/>
  </r>
  <r>
    <n v="146"/>
    <s v="Harris-Golden"/>
    <s v="Optional bandwidth-monitored middleware"/>
    <n v="8800"/>
    <n v="1518"/>
    <x v="3"/>
    <n v="51"/>
    <n v="29.764705882352942"/>
    <x v="1"/>
    <n v="0.17249999999999999"/>
    <s v="USD"/>
    <n v="1320732000"/>
    <n v="1322460000"/>
    <x v="143"/>
    <d v="2011-11-28T06:00:00"/>
    <b v="0"/>
    <b v="0"/>
    <x v="3"/>
    <x v="3"/>
    <s v="theater/plays"/>
  </r>
  <r>
    <n v="147"/>
    <s v="Moss, Norman and Dunlap"/>
    <s v="Upgradable upward-trending workforce"/>
    <n v="8300"/>
    <n v="9337"/>
    <x v="1"/>
    <n v="199"/>
    <n v="46.91959798994975"/>
    <x v="1"/>
    <n v="1.1249397590361445"/>
    <s v="USD"/>
    <n v="1465794000"/>
    <n v="1466312400"/>
    <x v="144"/>
    <d v="2016-06-19T05:00:00"/>
    <b v="0"/>
    <b v="1"/>
    <x v="3"/>
    <x v="3"/>
    <s v="theater/plays"/>
  </r>
  <r>
    <n v="148"/>
    <s v="White, Larson and Wright"/>
    <s v="Upgradable hybrid capability"/>
    <n v="9300"/>
    <n v="11255"/>
    <x v="1"/>
    <n v="107"/>
    <n v="105.18691588785046"/>
    <x v="1"/>
    <n v="1.2102150537634409"/>
    <s v="USD"/>
    <n v="1500958800"/>
    <n v="1501736400"/>
    <x v="145"/>
    <d v="2017-08-03T05:00:00"/>
    <b v="0"/>
    <b v="0"/>
    <x v="2"/>
    <x v="8"/>
    <s v="technology/wearables"/>
  </r>
  <r>
    <n v="149"/>
    <s v="Payne, Oliver and Burch"/>
    <s v="Managed fresh-thinking flexibility"/>
    <n v="6200"/>
    <n v="13632"/>
    <x v="1"/>
    <n v="195"/>
    <n v="69.907692307692301"/>
    <x v="1"/>
    <n v="2.1987096774193549"/>
    <s v="USD"/>
    <n v="1357020000"/>
    <n v="1361512800"/>
    <x v="146"/>
    <d v="2013-02-22T06:00:00"/>
    <b v="0"/>
    <b v="0"/>
    <x v="1"/>
    <x v="7"/>
    <s v="music/indie rock"/>
  </r>
  <r>
    <n v="150"/>
    <s v="Brown, Palmer and Pace"/>
    <s v="Networked stable workforce"/>
    <n v="100"/>
    <n v="1"/>
    <x v="0"/>
    <n v="1"/>
    <n v="1"/>
    <x v="1"/>
    <n v="0.01"/>
    <s v="USD"/>
    <n v="1544940000"/>
    <n v="1545026400"/>
    <x v="147"/>
    <d v="2018-12-17T06:00:00"/>
    <b v="0"/>
    <b v="0"/>
    <x v="1"/>
    <x v="1"/>
    <s v="music/rock"/>
  </r>
  <r>
    <n v="151"/>
    <s v="Parker LLC"/>
    <s v="Customizable intermediate extranet"/>
    <n v="137200"/>
    <n v="88037"/>
    <x v="0"/>
    <n v="1467"/>
    <n v="60.011588275391958"/>
    <x v="1"/>
    <n v="0.64166909620991253"/>
    <s v="USD"/>
    <n v="1402290000"/>
    <n v="1406696400"/>
    <x v="148"/>
    <d v="2014-07-30T05:00:00"/>
    <b v="0"/>
    <b v="0"/>
    <x v="1"/>
    <x v="5"/>
    <s v="music/electric music"/>
  </r>
  <r>
    <n v="152"/>
    <s v="Bowen, Mcdonald and Hall"/>
    <s v="User-centric fault-tolerant task-force"/>
    <n v="41500"/>
    <n v="175573"/>
    <x v="1"/>
    <n v="3376"/>
    <n v="52.006220379146917"/>
    <x v="1"/>
    <n v="4.2306746987951804"/>
    <s v="USD"/>
    <n v="1487311200"/>
    <n v="1487916000"/>
    <x v="149"/>
    <d v="2017-02-24T06:00:00"/>
    <b v="0"/>
    <b v="0"/>
    <x v="1"/>
    <x v="7"/>
    <s v="music/indie rock"/>
  </r>
  <r>
    <n v="153"/>
    <s v="Whitehead, Bell and Hughes"/>
    <s v="Multi-tiered radical definition"/>
    <n v="189400"/>
    <n v="176112"/>
    <x v="0"/>
    <n v="5681"/>
    <n v="31.000176025347649"/>
    <x v="1"/>
    <n v="0.92984160506863778"/>
    <s v="USD"/>
    <n v="1350622800"/>
    <n v="1351141200"/>
    <x v="150"/>
    <d v="2012-10-25T05:00:00"/>
    <b v="0"/>
    <b v="0"/>
    <x v="3"/>
    <x v="3"/>
    <s v="theater/plays"/>
  </r>
  <r>
    <n v="154"/>
    <s v="Rodriguez-Brown"/>
    <s v="Devolved foreground benchmark"/>
    <n v="171300"/>
    <n v="100650"/>
    <x v="0"/>
    <n v="1059"/>
    <n v="95.042492917847028"/>
    <x v="1"/>
    <n v="0.58756567425569173"/>
    <s v="USD"/>
    <n v="1463029200"/>
    <n v="1465016400"/>
    <x v="151"/>
    <d v="2016-06-04T05:00:00"/>
    <b v="0"/>
    <b v="1"/>
    <x v="1"/>
    <x v="7"/>
    <s v="music/indie rock"/>
  </r>
  <r>
    <n v="155"/>
    <s v="Hall-Schaefer"/>
    <s v="Distributed eco-centric methodology"/>
    <n v="139500"/>
    <n v="90706"/>
    <x v="0"/>
    <n v="1194"/>
    <n v="75.968174204355108"/>
    <x v="1"/>
    <n v="0.65022222222222226"/>
    <s v="USD"/>
    <n v="1269493200"/>
    <n v="1270789200"/>
    <x v="152"/>
    <d v="2010-04-09T05:00:00"/>
    <b v="0"/>
    <b v="0"/>
    <x v="3"/>
    <x v="3"/>
    <s v="theater/plays"/>
  </r>
  <r>
    <n v="156"/>
    <s v="Meza-Rogers"/>
    <s v="Streamlined encompassing encryption"/>
    <n v="36400"/>
    <n v="26914"/>
    <x v="3"/>
    <n v="379"/>
    <n v="71.013192612137203"/>
    <x v="2"/>
    <n v="0.73939560439560437"/>
    <s v="AUD"/>
    <n v="1570251600"/>
    <n v="1572325200"/>
    <x v="153"/>
    <d v="2019-10-29T05:00:00"/>
    <b v="0"/>
    <b v="0"/>
    <x v="1"/>
    <x v="1"/>
    <s v="music/rock"/>
  </r>
  <r>
    <n v="157"/>
    <s v="Curtis-Curtis"/>
    <s v="User-friendly reciprocal initiative"/>
    <n v="4200"/>
    <n v="2212"/>
    <x v="0"/>
    <n v="30"/>
    <n v="73.733333333333334"/>
    <x v="2"/>
    <n v="0.52666666666666662"/>
    <s v="AUD"/>
    <n v="1388383200"/>
    <n v="1389420000"/>
    <x v="154"/>
    <d v="2014-01-11T06:00:00"/>
    <b v="0"/>
    <b v="0"/>
    <x v="7"/>
    <x v="14"/>
    <s v="photography/photography books"/>
  </r>
  <r>
    <n v="158"/>
    <s v="Carlson Inc"/>
    <s v="Ergonomic fresh-thinking installation"/>
    <n v="2100"/>
    <n v="4640"/>
    <x v="1"/>
    <n v="41"/>
    <n v="113.17073170731707"/>
    <x v="1"/>
    <n v="2.2095238095238097"/>
    <s v="USD"/>
    <n v="1449554400"/>
    <n v="1449640800"/>
    <x v="155"/>
    <d v="2015-12-09T06:00:00"/>
    <b v="0"/>
    <b v="0"/>
    <x v="1"/>
    <x v="1"/>
    <s v="music/rock"/>
  </r>
  <r>
    <n v="159"/>
    <s v="Clarke, Anderson and Lee"/>
    <s v="Robust explicit hardware"/>
    <n v="191200"/>
    <n v="191222"/>
    <x v="1"/>
    <n v="1821"/>
    <n v="105.00933552992861"/>
    <x v="1"/>
    <n v="1.0001150627615063"/>
    <s v="USD"/>
    <n v="1553662800"/>
    <n v="1555218000"/>
    <x v="156"/>
    <d v="2019-04-14T05:00:00"/>
    <b v="0"/>
    <b v="1"/>
    <x v="3"/>
    <x v="3"/>
    <s v="theater/plays"/>
  </r>
  <r>
    <n v="160"/>
    <s v="Evans Group"/>
    <s v="Stand-alone actuating support"/>
    <n v="8000"/>
    <n v="12985"/>
    <x v="1"/>
    <n v="164"/>
    <n v="79.176829268292678"/>
    <x v="1"/>
    <n v="1.6231249999999999"/>
    <s v="USD"/>
    <n v="1556341200"/>
    <n v="1557723600"/>
    <x v="157"/>
    <d v="2019-05-13T05:00:00"/>
    <b v="0"/>
    <b v="0"/>
    <x v="2"/>
    <x v="8"/>
    <s v="technology/wearables"/>
  </r>
  <r>
    <n v="161"/>
    <s v="Bruce Group"/>
    <s v="Cross-platform methodical process improvement"/>
    <n v="5500"/>
    <n v="4300"/>
    <x v="0"/>
    <n v="75"/>
    <n v="57.333333333333336"/>
    <x v="1"/>
    <n v="0.78181818181818186"/>
    <s v="USD"/>
    <n v="1442984400"/>
    <n v="1443502800"/>
    <x v="158"/>
    <d v="2015-09-29T05:00:00"/>
    <b v="0"/>
    <b v="1"/>
    <x v="2"/>
    <x v="2"/>
    <s v="technology/web"/>
  </r>
  <r>
    <n v="162"/>
    <s v="Keith, Alvarez and Potter"/>
    <s v="Extended bottom-line open architecture"/>
    <n v="6100"/>
    <n v="9134"/>
    <x v="1"/>
    <n v="157"/>
    <n v="58.178343949044589"/>
    <x v="5"/>
    <n v="1.4973770491803278"/>
    <s v="CHF"/>
    <n v="1544248800"/>
    <n v="1546840800"/>
    <x v="159"/>
    <d v="2019-01-07T06:00:00"/>
    <b v="0"/>
    <b v="0"/>
    <x v="1"/>
    <x v="1"/>
    <s v="music/rock"/>
  </r>
  <r>
    <n v="163"/>
    <s v="Burton-Watkins"/>
    <s v="Extended reciprocal circuit"/>
    <n v="3500"/>
    <n v="8864"/>
    <x v="1"/>
    <n v="246"/>
    <n v="36.032520325203251"/>
    <x v="1"/>
    <n v="2.5325714285714285"/>
    <s v="USD"/>
    <n v="1508475600"/>
    <n v="1512712800"/>
    <x v="160"/>
    <d v="2017-12-08T06:00:00"/>
    <b v="0"/>
    <b v="1"/>
    <x v="7"/>
    <x v="14"/>
    <s v="photography/photography books"/>
  </r>
  <r>
    <n v="164"/>
    <s v="Lopez and Sons"/>
    <s v="Polarized human-resource protocol"/>
    <n v="150500"/>
    <n v="150755"/>
    <x v="1"/>
    <n v="1396"/>
    <n v="107.99068767908309"/>
    <x v="1"/>
    <n v="1.0016943521594683"/>
    <s v="USD"/>
    <n v="1507438800"/>
    <n v="1507525200"/>
    <x v="161"/>
    <d v="2017-10-09T05:00:00"/>
    <b v="0"/>
    <b v="0"/>
    <x v="3"/>
    <x v="3"/>
    <s v="theater/plays"/>
  </r>
  <r>
    <n v="165"/>
    <s v="Cordova Ltd"/>
    <s v="Synergized radical product"/>
    <n v="90400"/>
    <n v="110279"/>
    <x v="1"/>
    <n v="2506"/>
    <n v="44.005985634477256"/>
    <x v="1"/>
    <n v="1.2199004424778761"/>
    <s v="USD"/>
    <n v="1501563600"/>
    <n v="1504328400"/>
    <x v="162"/>
    <d v="2017-09-02T05:00:00"/>
    <b v="0"/>
    <b v="0"/>
    <x v="2"/>
    <x v="2"/>
    <s v="technology/web"/>
  </r>
  <r>
    <n v="166"/>
    <s v="Brown-Vang"/>
    <s v="Robust heuristic artificial intelligence"/>
    <n v="9800"/>
    <n v="13439"/>
    <x v="1"/>
    <n v="244"/>
    <n v="55.077868852459019"/>
    <x v="1"/>
    <n v="1.3713265306122449"/>
    <s v="USD"/>
    <n v="1292997600"/>
    <n v="1293343200"/>
    <x v="163"/>
    <d v="2010-12-26T06:00:00"/>
    <b v="0"/>
    <b v="0"/>
    <x v="7"/>
    <x v="14"/>
    <s v="photography/photography books"/>
  </r>
  <r>
    <n v="167"/>
    <s v="Cruz-Ward"/>
    <s v="Robust content-based emulation"/>
    <n v="2600"/>
    <n v="10804"/>
    <x v="1"/>
    <n v="146"/>
    <n v="74"/>
    <x v="2"/>
    <n v="4.155384615384615"/>
    <s v="AUD"/>
    <n v="1370840400"/>
    <n v="1371704400"/>
    <x v="164"/>
    <d v="2013-06-20T05:00:00"/>
    <b v="0"/>
    <b v="0"/>
    <x v="3"/>
    <x v="3"/>
    <s v="theater/plays"/>
  </r>
  <r>
    <n v="168"/>
    <s v="Hernandez Group"/>
    <s v="Ergonomic uniform open system"/>
    <n v="128100"/>
    <n v="40107"/>
    <x v="0"/>
    <n v="955"/>
    <n v="41.996858638743454"/>
    <x v="3"/>
    <n v="0.3130913348946136"/>
    <s v="DKK"/>
    <n v="1550815200"/>
    <n v="1552798800"/>
    <x v="165"/>
    <d v="2019-03-17T05:00:00"/>
    <b v="0"/>
    <b v="1"/>
    <x v="1"/>
    <x v="7"/>
    <s v="music/indie rock"/>
  </r>
  <r>
    <n v="169"/>
    <s v="Tran, Steele and Wilson"/>
    <s v="Profit-focused modular product"/>
    <n v="23300"/>
    <n v="98811"/>
    <x v="1"/>
    <n v="1267"/>
    <n v="77.988161010260455"/>
    <x v="1"/>
    <n v="4.240815450643777"/>
    <s v="USD"/>
    <n v="1339909200"/>
    <n v="1342328400"/>
    <x v="166"/>
    <d v="2012-07-15T05:00:00"/>
    <b v="0"/>
    <b v="1"/>
    <x v="4"/>
    <x v="12"/>
    <s v="film &amp; video/shorts"/>
  </r>
  <r>
    <n v="170"/>
    <s v="Summers, Gallegos and Stein"/>
    <s v="Mandatory mobile product"/>
    <n v="188100"/>
    <n v="5528"/>
    <x v="0"/>
    <n v="67"/>
    <n v="82.507462686567166"/>
    <x v="1"/>
    <n v="2.9388623072833599E-2"/>
    <s v="USD"/>
    <n v="1501736400"/>
    <n v="1502341200"/>
    <x v="167"/>
    <d v="2017-08-10T05:00:00"/>
    <b v="0"/>
    <b v="0"/>
    <x v="1"/>
    <x v="7"/>
    <s v="music/indie rock"/>
  </r>
  <r>
    <n v="171"/>
    <s v="Blair Group"/>
    <s v="Public-key 3rdgeneration budgetary management"/>
    <n v="4900"/>
    <n v="521"/>
    <x v="0"/>
    <n v="5"/>
    <n v="104.2"/>
    <x v="1"/>
    <n v="0.1063265306122449"/>
    <s v="USD"/>
    <n v="1395291600"/>
    <n v="1397192400"/>
    <x v="168"/>
    <d v="2014-04-11T05:00:00"/>
    <b v="0"/>
    <b v="0"/>
    <x v="5"/>
    <x v="18"/>
    <s v="publishing/translations"/>
  </r>
  <r>
    <n v="172"/>
    <s v="Nixon Inc"/>
    <s v="Centralized national firmware"/>
    <n v="800"/>
    <n v="663"/>
    <x v="0"/>
    <n v="26"/>
    <n v="25.5"/>
    <x v="1"/>
    <n v="0.82874999999999999"/>
    <s v="USD"/>
    <n v="1405746000"/>
    <n v="1407042000"/>
    <x v="169"/>
    <d v="2014-08-03T05:00:00"/>
    <b v="0"/>
    <b v="1"/>
    <x v="4"/>
    <x v="4"/>
    <s v="film &amp; video/documentary"/>
  </r>
  <r>
    <n v="173"/>
    <s v="White LLC"/>
    <s v="Cross-group 4thgeneration middleware"/>
    <n v="96700"/>
    <n v="157635"/>
    <x v="1"/>
    <n v="1561"/>
    <n v="100.98334401024984"/>
    <x v="1"/>
    <n v="1.6301447776628748"/>
    <s v="USD"/>
    <n v="1368853200"/>
    <n v="1369371600"/>
    <x v="170"/>
    <d v="2013-05-24T05:00:00"/>
    <b v="0"/>
    <b v="0"/>
    <x v="3"/>
    <x v="3"/>
    <s v="theater/plays"/>
  </r>
  <r>
    <n v="174"/>
    <s v="Santos, Black and Donovan"/>
    <s v="Pre-emptive scalable access"/>
    <n v="600"/>
    <n v="5368"/>
    <x v="1"/>
    <n v="48"/>
    <n v="111.83333333333333"/>
    <x v="1"/>
    <n v="8.9466666666666672"/>
    <s v="USD"/>
    <n v="1444021200"/>
    <n v="1444107600"/>
    <x v="171"/>
    <d v="2015-10-06T05:00:00"/>
    <b v="0"/>
    <b v="1"/>
    <x v="2"/>
    <x v="8"/>
    <s v="technology/wearables"/>
  </r>
  <r>
    <n v="175"/>
    <s v="Jones, Contreras and Burnett"/>
    <s v="Sharable intangible migration"/>
    <n v="181200"/>
    <n v="47459"/>
    <x v="0"/>
    <n v="1130"/>
    <n v="41.999115044247787"/>
    <x v="1"/>
    <n v="0.26191501103752757"/>
    <s v="USD"/>
    <n v="1472619600"/>
    <n v="1474261200"/>
    <x v="172"/>
    <d v="2016-09-19T05:00:00"/>
    <b v="0"/>
    <b v="0"/>
    <x v="3"/>
    <x v="3"/>
    <s v="theater/plays"/>
  </r>
  <r>
    <n v="176"/>
    <s v="Stone-Orozco"/>
    <s v="Proactive scalable Graphical User Interface"/>
    <n v="115000"/>
    <n v="86060"/>
    <x v="0"/>
    <n v="782"/>
    <n v="110.05115089514067"/>
    <x v="1"/>
    <n v="0.74834782608695649"/>
    <s v="USD"/>
    <n v="1472878800"/>
    <n v="1473656400"/>
    <x v="173"/>
    <d v="2016-09-12T05:00:00"/>
    <b v="0"/>
    <b v="0"/>
    <x v="3"/>
    <x v="3"/>
    <s v="theater/plays"/>
  </r>
  <r>
    <n v="177"/>
    <s v="Lee, Gibson and Morgan"/>
    <s v="Digitized solution-oriented product"/>
    <n v="38800"/>
    <n v="161593"/>
    <x v="1"/>
    <n v="2739"/>
    <n v="58.997079225994888"/>
    <x v="1"/>
    <n v="4.1647680412371137"/>
    <s v="USD"/>
    <n v="1289800800"/>
    <n v="1291960800"/>
    <x v="174"/>
    <d v="2010-12-10T06:00:00"/>
    <b v="0"/>
    <b v="0"/>
    <x v="3"/>
    <x v="3"/>
    <s v="theater/plays"/>
  </r>
  <r>
    <n v="178"/>
    <s v="Alexander-Williams"/>
    <s v="Triple-buffered cohesive structure"/>
    <n v="7200"/>
    <n v="6927"/>
    <x v="0"/>
    <n v="210"/>
    <n v="32.985714285714288"/>
    <x v="1"/>
    <n v="0.96208333333333329"/>
    <s v="USD"/>
    <n v="1505970000"/>
    <n v="1506747600"/>
    <x v="175"/>
    <d v="2017-09-30T05:00:00"/>
    <b v="0"/>
    <b v="0"/>
    <x v="0"/>
    <x v="0"/>
    <s v="food/food trucks"/>
  </r>
  <r>
    <n v="179"/>
    <s v="Marks Ltd"/>
    <s v="Realigned human-resource orchestration"/>
    <n v="44500"/>
    <n v="159185"/>
    <x v="1"/>
    <n v="3537"/>
    <n v="45.005654509471306"/>
    <x v="0"/>
    <n v="3.5771910112359548"/>
    <s v="CAD"/>
    <n v="1363496400"/>
    <n v="1363582800"/>
    <x v="176"/>
    <d v="2013-03-18T05:00:00"/>
    <b v="0"/>
    <b v="1"/>
    <x v="3"/>
    <x v="3"/>
    <s v="theater/plays"/>
  </r>
  <r>
    <n v="180"/>
    <s v="Olsen, Edwards and Reid"/>
    <s v="Optional clear-thinking software"/>
    <n v="56000"/>
    <n v="172736"/>
    <x v="1"/>
    <n v="2107"/>
    <n v="81.98196487897485"/>
    <x v="2"/>
    <n v="3.0845714285714285"/>
    <s v="AUD"/>
    <n v="1269234000"/>
    <n v="1269666000"/>
    <x v="177"/>
    <d v="2010-03-27T05:00:00"/>
    <b v="0"/>
    <b v="0"/>
    <x v="2"/>
    <x v="8"/>
    <s v="technology/wearables"/>
  </r>
  <r>
    <n v="181"/>
    <s v="Daniels, Rose and Tyler"/>
    <s v="Centralized global approach"/>
    <n v="8600"/>
    <n v="5315"/>
    <x v="0"/>
    <n v="136"/>
    <n v="39.080882352941174"/>
    <x v="1"/>
    <n v="0.61802325581395345"/>
    <s v="USD"/>
    <n v="1507093200"/>
    <n v="1508648400"/>
    <x v="178"/>
    <d v="2017-10-22T05:00:00"/>
    <b v="0"/>
    <b v="0"/>
    <x v="2"/>
    <x v="2"/>
    <s v="technology/web"/>
  </r>
  <r>
    <n v="182"/>
    <s v="Adams Group"/>
    <s v="Reverse-engineered bandwidth-monitored contingency"/>
    <n v="27100"/>
    <n v="195750"/>
    <x v="1"/>
    <n v="3318"/>
    <n v="58.996383363471971"/>
    <x v="3"/>
    <n v="7.2232472324723247"/>
    <s v="DKK"/>
    <n v="1560574800"/>
    <n v="1561957200"/>
    <x v="179"/>
    <d v="2019-07-01T05:00:00"/>
    <b v="0"/>
    <b v="0"/>
    <x v="3"/>
    <x v="3"/>
    <s v="theater/plays"/>
  </r>
  <r>
    <n v="183"/>
    <s v="Rogers, Huerta and Medina"/>
    <s v="Pre-emptive bandwidth-monitored instruction set"/>
    <n v="5100"/>
    <n v="3525"/>
    <x v="0"/>
    <n v="86"/>
    <n v="40.988372093023258"/>
    <x v="0"/>
    <n v="0.69117647058823528"/>
    <s v="CAD"/>
    <n v="1284008400"/>
    <n v="1285131600"/>
    <x v="180"/>
    <d v="2010-09-22T05:00:00"/>
    <b v="0"/>
    <b v="0"/>
    <x v="1"/>
    <x v="1"/>
    <s v="music/rock"/>
  </r>
  <r>
    <n v="184"/>
    <s v="Howard, Carter and Griffith"/>
    <s v="Adaptive asynchronous emulation"/>
    <n v="3600"/>
    <n v="10550"/>
    <x v="1"/>
    <n v="340"/>
    <n v="31.029411764705884"/>
    <x v="1"/>
    <n v="2.9305555555555554"/>
    <s v="USD"/>
    <n v="1556859600"/>
    <n v="1556946000"/>
    <x v="181"/>
    <d v="2019-05-04T05:00:00"/>
    <b v="0"/>
    <b v="0"/>
    <x v="3"/>
    <x v="3"/>
    <s v="theater/plays"/>
  </r>
  <r>
    <n v="185"/>
    <s v="Bailey PLC"/>
    <s v="Innovative actuating conglomeration"/>
    <n v="1000"/>
    <n v="718"/>
    <x v="0"/>
    <n v="19"/>
    <n v="37.789473684210527"/>
    <x v="1"/>
    <n v="0.71799999999999997"/>
    <s v="USD"/>
    <n v="1526187600"/>
    <n v="1527138000"/>
    <x v="182"/>
    <d v="2018-05-24T05:00:00"/>
    <b v="0"/>
    <b v="0"/>
    <x v="4"/>
    <x v="19"/>
    <s v="film &amp; video/television"/>
  </r>
  <r>
    <n v="186"/>
    <s v="Parker Group"/>
    <s v="Grass-roots foreground policy"/>
    <n v="88800"/>
    <n v="28358"/>
    <x v="0"/>
    <n v="886"/>
    <n v="32.006772009029348"/>
    <x v="1"/>
    <n v="0.31934684684684683"/>
    <s v="USD"/>
    <n v="1400821200"/>
    <n v="1402117200"/>
    <x v="183"/>
    <d v="2014-06-07T05:00:00"/>
    <b v="0"/>
    <b v="0"/>
    <x v="3"/>
    <x v="3"/>
    <s v="theater/plays"/>
  </r>
  <r>
    <n v="187"/>
    <s v="Fox Group"/>
    <s v="Horizontal transitional paradigm"/>
    <n v="60200"/>
    <n v="138384"/>
    <x v="1"/>
    <n v="1442"/>
    <n v="95.966712898751737"/>
    <x v="0"/>
    <n v="2.2987375415282392"/>
    <s v="CAD"/>
    <n v="1361599200"/>
    <n v="1364014800"/>
    <x v="184"/>
    <d v="2013-03-23T05:00:00"/>
    <b v="0"/>
    <b v="1"/>
    <x v="4"/>
    <x v="12"/>
    <s v="film &amp; video/shorts"/>
  </r>
  <r>
    <n v="188"/>
    <s v="Walker, Jones and Rodriguez"/>
    <s v="Networked didactic info-mediaries"/>
    <n v="8200"/>
    <n v="2625"/>
    <x v="0"/>
    <n v="35"/>
    <n v="75"/>
    <x v="6"/>
    <n v="0.3201219512195122"/>
    <s v="EUR"/>
    <n v="1417500000"/>
    <n v="1417586400"/>
    <x v="185"/>
    <d v="2014-12-03T06:00:00"/>
    <b v="0"/>
    <b v="0"/>
    <x v="3"/>
    <x v="3"/>
    <s v="theater/plays"/>
  </r>
  <r>
    <n v="189"/>
    <s v="Anthony-Shaw"/>
    <s v="Switchable contextually-based access"/>
    <n v="191300"/>
    <n v="45004"/>
    <x v="3"/>
    <n v="441"/>
    <n v="102.0498866213152"/>
    <x v="1"/>
    <n v="0.23525352848928385"/>
    <s v="USD"/>
    <n v="1457071200"/>
    <n v="1457071200"/>
    <x v="186"/>
    <d v="2016-03-04T06:00:00"/>
    <b v="0"/>
    <b v="0"/>
    <x v="3"/>
    <x v="3"/>
    <s v="theater/plays"/>
  </r>
  <r>
    <n v="190"/>
    <s v="Cook LLC"/>
    <s v="Up-sized dynamic throughput"/>
    <n v="3700"/>
    <n v="2538"/>
    <x v="0"/>
    <n v="24"/>
    <n v="105.75"/>
    <x v="1"/>
    <n v="0.68594594594594593"/>
    <s v="USD"/>
    <n v="1370322000"/>
    <n v="1370408400"/>
    <x v="187"/>
    <d v="2013-06-05T05:00:00"/>
    <b v="0"/>
    <b v="1"/>
    <x v="3"/>
    <x v="3"/>
    <s v="theater/plays"/>
  </r>
  <r>
    <n v="191"/>
    <s v="Sutton PLC"/>
    <s v="Mandatory reciprocal superstructure"/>
    <n v="8400"/>
    <n v="3188"/>
    <x v="0"/>
    <n v="86"/>
    <n v="37.069767441860463"/>
    <x v="6"/>
    <n v="0.37952380952380954"/>
    <s v="EUR"/>
    <n v="1552366800"/>
    <n v="1552626000"/>
    <x v="188"/>
    <d v="2019-03-15T05:00:00"/>
    <b v="0"/>
    <b v="0"/>
    <x v="3"/>
    <x v="3"/>
    <s v="theater/plays"/>
  </r>
  <r>
    <n v="192"/>
    <s v="Long, Morgan and Mitchell"/>
    <s v="Upgradable 4thgeneration productivity"/>
    <n v="42600"/>
    <n v="8517"/>
    <x v="0"/>
    <n v="243"/>
    <n v="35.049382716049379"/>
    <x v="1"/>
    <n v="0.19992957746478873"/>
    <s v="USD"/>
    <n v="1403845200"/>
    <n v="1404190800"/>
    <x v="189"/>
    <d v="2014-07-01T05:00:00"/>
    <b v="0"/>
    <b v="0"/>
    <x v="1"/>
    <x v="1"/>
    <s v="music/rock"/>
  </r>
  <r>
    <n v="193"/>
    <s v="Calhoun, Rogers and Long"/>
    <s v="Progressive discrete hub"/>
    <n v="6600"/>
    <n v="3012"/>
    <x v="0"/>
    <n v="65"/>
    <n v="46.338461538461537"/>
    <x v="1"/>
    <n v="0.45636363636363636"/>
    <s v="USD"/>
    <n v="1523163600"/>
    <n v="1523509200"/>
    <x v="190"/>
    <d v="2018-04-12T05:00:00"/>
    <b v="1"/>
    <b v="0"/>
    <x v="1"/>
    <x v="7"/>
    <s v="music/indie rock"/>
  </r>
  <r>
    <n v="194"/>
    <s v="Sandoval Group"/>
    <s v="Assimilated multi-tasking archive"/>
    <n v="7100"/>
    <n v="8716"/>
    <x v="1"/>
    <n v="126"/>
    <n v="69.174603174603178"/>
    <x v="1"/>
    <n v="1.227605633802817"/>
    <s v="USD"/>
    <n v="1442206800"/>
    <n v="1443589200"/>
    <x v="191"/>
    <d v="2015-09-30T05:00:00"/>
    <b v="0"/>
    <b v="0"/>
    <x v="1"/>
    <x v="16"/>
    <s v="music/metal"/>
  </r>
  <r>
    <n v="195"/>
    <s v="Smith and Sons"/>
    <s v="Upgradable high-level solution"/>
    <n v="15800"/>
    <n v="57157"/>
    <x v="1"/>
    <n v="524"/>
    <n v="109.07824427480917"/>
    <x v="1"/>
    <n v="3.61753164556962"/>
    <s v="USD"/>
    <n v="1532840400"/>
    <n v="1533445200"/>
    <x v="192"/>
    <d v="2018-08-05T05:00:00"/>
    <b v="0"/>
    <b v="0"/>
    <x v="1"/>
    <x v="5"/>
    <s v="music/electric music"/>
  </r>
  <r>
    <n v="196"/>
    <s v="King Inc"/>
    <s v="Organic bandwidth-monitored frame"/>
    <n v="8200"/>
    <n v="5178"/>
    <x v="0"/>
    <n v="100"/>
    <n v="51.78"/>
    <x v="3"/>
    <n v="0.63146341463414635"/>
    <s v="DKK"/>
    <n v="1472878800"/>
    <n v="1474520400"/>
    <x v="173"/>
    <d v="2016-09-22T05:00:00"/>
    <b v="0"/>
    <b v="0"/>
    <x v="2"/>
    <x v="8"/>
    <s v="technology/wearables"/>
  </r>
  <r>
    <n v="197"/>
    <s v="Perry and Sons"/>
    <s v="Business-focused logistical framework"/>
    <n v="54700"/>
    <n v="163118"/>
    <x v="1"/>
    <n v="1989"/>
    <n v="82.010055304172951"/>
    <x v="1"/>
    <n v="2.9820475319926874"/>
    <s v="USD"/>
    <n v="1498194000"/>
    <n v="1499403600"/>
    <x v="193"/>
    <d v="2017-07-07T05:00:00"/>
    <b v="0"/>
    <b v="0"/>
    <x v="4"/>
    <x v="6"/>
    <s v="film &amp; video/drama"/>
  </r>
  <r>
    <n v="198"/>
    <s v="Palmer Inc"/>
    <s v="Universal multi-state capability"/>
    <n v="63200"/>
    <n v="6041"/>
    <x v="0"/>
    <n v="168"/>
    <n v="35.958333333333336"/>
    <x v="1"/>
    <n v="9.5585443037974685E-2"/>
    <s v="USD"/>
    <n v="1281070800"/>
    <n v="1283576400"/>
    <x v="194"/>
    <d v="2010-09-04T05:00:00"/>
    <b v="0"/>
    <b v="0"/>
    <x v="1"/>
    <x v="5"/>
    <s v="music/electric music"/>
  </r>
  <r>
    <n v="199"/>
    <s v="Hull, Baker and Martinez"/>
    <s v="Digitized reciprocal infrastructure"/>
    <n v="1800"/>
    <n v="968"/>
    <x v="0"/>
    <n v="13"/>
    <n v="74.461538461538467"/>
    <x v="1"/>
    <n v="0.5377777777777778"/>
    <s v="USD"/>
    <n v="1436245200"/>
    <n v="1436590800"/>
    <x v="195"/>
    <d v="2015-07-11T05:00:00"/>
    <b v="0"/>
    <b v="0"/>
    <x v="1"/>
    <x v="1"/>
    <s v="music/rock"/>
  </r>
  <r>
    <n v="200"/>
    <s v="Becker, Rice and White"/>
    <s v="Reduced dedicated capability"/>
    <n v="100"/>
    <n v="2"/>
    <x v="0"/>
    <n v="1"/>
    <n v="2"/>
    <x v="0"/>
    <n v="0.02"/>
    <s v="CAD"/>
    <n v="1269493200"/>
    <n v="1270443600"/>
    <x v="152"/>
    <d v="2010-04-05T05:00:00"/>
    <b v="0"/>
    <b v="0"/>
    <x v="3"/>
    <x v="3"/>
    <s v="theater/plays"/>
  </r>
  <r>
    <n v="201"/>
    <s v="Osborne, Perkins and Knox"/>
    <s v="Cross-platform bi-directional workforce"/>
    <n v="2100"/>
    <n v="14305"/>
    <x v="1"/>
    <n v="157"/>
    <n v="91.114649681528661"/>
    <x v="1"/>
    <n v="6.8119047619047617"/>
    <s v="USD"/>
    <n v="1406264400"/>
    <n v="1407819600"/>
    <x v="196"/>
    <d v="2014-08-12T05:00:00"/>
    <b v="0"/>
    <b v="0"/>
    <x v="2"/>
    <x v="2"/>
    <s v="technology/web"/>
  </r>
  <r>
    <n v="202"/>
    <s v="Mcknight-Freeman"/>
    <s v="Upgradable scalable methodology"/>
    <n v="8300"/>
    <n v="6543"/>
    <x v="3"/>
    <n v="82"/>
    <n v="79.792682926829272"/>
    <x v="1"/>
    <n v="0.78831325301204824"/>
    <s v="USD"/>
    <n v="1317531600"/>
    <n v="1317877200"/>
    <x v="197"/>
    <d v="2011-10-06T05:00:00"/>
    <b v="0"/>
    <b v="0"/>
    <x v="0"/>
    <x v="0"/>
    <s v="food/food trucks"/>
  </r>
  <r>
    <n v="203"/>
    <s v="Hayden, Shannon and Stein"/>
    <s v="Customer-focused client-server service-desk"/>
    <n v="143900"/>
    <n v="193413"/>
    <x v="1"/>
    <n v="4498"/>
    <n v="42.999777678968428"/>
    <x v="2"/>
    <n v="1.3440792216817234"/>
    <s v="AUD"/>
    <n v="1484632800"/>
    <n v="1484805600"/>
    <x v="198"/>
    <d v="2017-01-19T06:00:00"/>
    <b v="0"/>
    <b v="0"/>
    <x v="3"/>
    <x v="3"/>
    <s v="theater/plays"/>
  </r>
  <r>
    <n v="204"/>
    <s v="Daniel-Luna"/>
    <s v="Mandatory multimedia leverage"/>
    <n v="75000"/>
    <n v="2529"/>
    <x v="0"/>
    <n v="40"/>
    <n v="63.225000000000001"/>
    <x v="1"/>
    <n v="3.372E-2"/>
    <s v="USD"/>
    <n v="1301806800"/>
    <n v="1302670800"/>
    <x v="199"/>
    <d v="2011-04-13T05:00:00"/>
    <b v="0"/>
    <b v="0"/>
    <x v="1"/>
    <x v="17"/>
    <s v="music/jazz"/>
  </r>
  <r>
    <n v="205"/>
    <s v="Weaver-Marquez"/>
    <s v="Focused analyzing circuit"/>
    <n v="1300"/>
    <n v="5614"/>
    <x v="1"/>
    <n v="80"/>
    <n v="70.174999999999997"/>
    <x v="1"/>
    <n v="4.3184615384615386"/>
    <s v="USD"/>
    <n v="1539752400"/>
    <n v="1540789200"/>
    <x v="200"/>
    <d v="2018-10-29T05:00:00"/>
    <b v="1"/>
    <b v="0"/>
    <x v="3"/>
    <x v="3"/>
    <s v="theater/plays"/>
  </r>
  <r>
    <n v="206"/>
    <s v="Austin, Baker and Kelley"/>
    <s v="Fundamental grid-enabled strategy"/>
    <n v="9000"/>
    <n v="3496"/>
    <x v="3"/>
    <n v="57"/>
    <n v="61.333333333333336"/>
    <x v="1"/>
    <n v="0.38844444444444443"/>
    <s v="USD"/>
    <n v="1267250400"/>
    <n v="1268028000"/>
    <x v="201"/>
    <d v="2010-03-08T06:00:00"/>
    <b v="0"/>
    <b v="0"/>
    <x v="5"/>
    <x v="13"/>
    <s v="publishing/fiction"/>
  </r>
  <r>
    <n v="207"/>
    <s v="Carney-Anderson"/>
    <s v="Digitized 5thgeneration knowledgebase"/>
    <n v="1000"/>
    <n v="4257"/>
    <x v="1"/>
    <n v="43"/>
    <n v="99"/>
    <x v="1"/>
    <n v="4.2569999999999997"/>
    <s v="USD"/>
    <n v="1535432400"/>
    <n v="1537160400"/>
    <x v="202"/>
    <d v="2018-09-17T05:00:00"/>
    <b v="0"/>
    <b v="1"/>
    <x v="1"/>
    <x v="1"/>
    <s v="music/rock"/>
  </r>
  <r>
    <n v="208"/>
    <s v="Jackson Inc"/>
    <s v="Mandatory multi-tasking encryption"/>
    <n v="196900"/>
    <n v="199110"/>
    <x v="1"/>
    <n v="2053"/>
    <n v="96.984900146127615"/>
    <x v="1"/>
    <n v="1.0112239715591671"/>
    <s v="USD"/>
    <n v="1510207200"/>
    <n v="1512280800"/>
    <x v="203"/>
    <d v="2017-12-03T06:00:00"/>
    <b v="0"/>
    <b v="0"/>
    <x v="4"/>
    <x v="4"/>
    <s v="film &amp; video/documentary"/>
  </r>
  <r>
    <n v="209"/>
    <s v="Warren Ltd"/>
    <s v="Distributed system-worthy application"/>
    <n v="194500"/>
    <n v="41212"/>
    <x v="2"/>
    <n v="808"/>
    <n v="51.004950495049506"/>
    <x v="2"/>
    <n v="0.21188688946015424"/>
    <s v="AUD"/>
    <n v="1462510800"/>
    <n v="1463115600"/>
    <x v="204"/>
    <d v="2016-05-13T05:00:00"/>
    <b v="0"/>
    <b v="0"/>
    <x v="4"/>
    <x v="4"/>
    <s v="film &amp; video/documentary"/>
  </r>
  <r>
    <n v="210"/>
    <s v="Schultz Inc"/>
    <s v="Synergistic tertiary time-frame"/>
    <n v="9400"/>
    <n v="6338"/>
    <x v="0"/>
    <n v="226"/>
    <n v="28.044247787610619"/>
    <x v="3"/>
    <n v="0.67425531914893622"/>
    <s v="DKK"/>
    <n v="1488520800"/>
    <n v="1490850000"/>
    <x v="205"/>
    <d v="2017-03-30T05:00:00"/>
    <b v="0"/>
    <b v="0"/>
    <x v="4"/>
    <x v="22"/>
    <s v="film &amp; video/science fiction"/>
  </r>
  <r>
    <n v="211"/>
    <s v="Thompson LLC"/>
    <s v="Customer-focused impactful benchmark"/>
    <n v="104400"/>
    <n v="99100"/>
    <x v="0"/>
    <n v="1625"/>
    <n v="60.984615384615381"/>
    <x v="1"/>
    <n v="0.9492337164750958"/>
    <s v="USD"/>
    <n v="1377579600"/>
    <n v="1379653200"/>
    <x v="206"/>
    <d v="2013-09-20T05:00:00"/>
    <b v="0"/>
    <b v="0"/>
    <x v="3"/>
    <x v="3"/>
    <s v="theater/plays"/>
  </r>
  <r>
    <n v="212"/>
    <s v="Johnson Inc"/>
    <s v="Profound next generation infrastructure"/>
    <n v="8100"/>
    <n v="12300"/>
    <x v="1"/>
    <n v="168"/>
    <n v="73.214285714285708"/>
    <x v="1"/>
    <n v="1.5185185185185186"/>
    <s v="USD"/>
    <n v="1576389600"/>
    <n v="1580364000"/>
    <x v="207"/>
    <d v="2020-01-30T06:00:00"/>
    <b v="0"/>
    <b v="0"/>
    <x v="3"/>
    <x v="3"/>
    <s v="theater/plays"/>
  </r>
  <r>
    <n v="213"/>
    <s v="Morgan-Warren"/>
    <s v="Face-to-face encompassing info-mediaries"/>
    <n v="87900"/>
    <n v="171549"/>
    <x v="1"/>
    <n v="4289"/>
    <n v="39.997435299603637"/>
    <x v="1"/>
    <n v="1.9516382252559727"/>
    <s v="USD"/>
    <n v="1289019600"/>
    <n v="1289714400"/>
    <x v="208"/>
    <d v="2010-11-14T06:00:00"/>
    <b v="0"/>
    <b v="1"/>
    <x v="1"/>
    <x v="7"/>
    <s v="music/indie rock"/>
  </r>
  <r>
    <n v="214"/>
    <s v="Sullivan Group"/>
    <s v="Open-source fresh-thinking policy"/>
    <n v="1400"/>
    <n v="14324"/>
    <x v="1"/>
    <n v="165"/>
    <n v="86.812121212121212"/>
    <x v="1"/>
    <n v="10.231428571428571"/>
    <s v="USD"/>
    <n v="1282194000"/>
    <n v="1282712400"/>
    <x v="209"/>
    <d v="2010-08-25T05:00:00"/>
    <b v="0"/>
    <b v="0"/>
    <x v="1"/>
    <x v="1"/>
    <s v="music/rock"/>
  </r>
  <r>
    <n v="215"/>
    <s v="Vargas, Banks and Palmer"/>
    <s v="Extended 24/7 implementation"/>
    <n v="156800"/>
    <n v="6024"/>
    <x v="0"/>
    <n v="143"/>
    <n v="42.125874125874127"/>
    <x v="1"/>
    <n v="3.8418367346938778E-2"/>
    <s v="USD"/>
    <n v="1550037600"/>
    <n v="1550210400"/>
    <x v="210"/>
    <d v="2019-02-15T06:00:00"/>
    <b v="0"/>
    <b v="0"/>
    <x v="3"/>
    <x v="3"/>
    <s v="theater/plays"/>
  </r>
  <r>
    <n v="216"/>
    <s v="Johnson, Dixon and Zimmerman"/>
    <s v="Organic dynamic algorithm"/>
    <n v="121700"/>
    <n v="188721"/>
    <x v="1"/>
    <n v="1815"/>
    <n v="103.97851239669421"/>
    <x v="1"/>
    <n v="1.5507066557107643"/>
    <s v="USD"/>
    <n v="1321941600"/>
    <n v="1322114400"/>
    <x v="211"/>
    <d v="2011-11-24T06:00:00"/>
    <b v="0"/>
    <b v="0"/>
    <x v="3"/>
    <x v="3"/>
    <s v="theater/plays"/>
  </r>
  <r>
    <n v="217"/>
    <s v="Moore, Dudley and Navarro"/>
    <s v="Organic multi-tasking focus group"/>
    <n v="129400"/>
    <n v="57911"/>
    <x v="0"/>
    <n v="934"/>
    <n v="62.003211991434689"/>
    <x v="1"/>
    <n v="0.44753477588871715"/>
    <s v="USD"/>
    <n v="1556427600"/>
    <n v="1557205200"/>
    <x v="212"/>
    <d v="2019-05-07T05:00:00"/>
    <b v="0"/>
    <b v="0"/>
    <x v="4"/>
    <x v="22"/>
    <s v="film &amp; video/science fiction"/>
  </r>
  <r>
    <n v="218"/>
    <s v="Price-Rodriguez"/>
    <s v="Adaptive logistical initiative"/>
    <n v="5700"/>
    <n v="12309"/>
    <x v="1"/>
    <n v="397"/>
    <n v="31.005037783375315"/>
    <x v="4"/>
    <n v="2.1594736842105262"/>
    <s v="GBP"/>
    <n v="1320991200"/>
    <n v="1323928800"/>
    <x v="213"/>
    <d v="2011-12-15T06:00:00"/>
    <b v="0"/>
    <b v="1"/>
    <x v="4"/>
    <x v="12"/>
    <s v="film &amp; video/shorts"/>
  </r>
  <r>
    <n v="219"/>
    <s v="Huang-Henderson"/>
    <s v="Stand-alone mobile customer loyalty"/>
    <n v="41700"/>
    <n v="138497"/>
    <x v="1"/>
    <n v="1539"/>
    <n v="89.991552956465242"/>
    <x v="1"/>
    <n v="3.3212709832134291"/>
    <s v="USD"/>
    <n v="1345093200"/>
    <n v="1346130000"/>
    <x v="214"/>
    <d v="2012-08-28T05:00:00"/>
    <b v="0"/>
    <b v="0"/>
    <x v="4"/>
    <x v="10"/>
    <s v="film &amp; video/animation"/>
  </r>
  <r>
    <n v="220"/>
    <s v="Owens-Le"/>
    <s v="Focused composite approach"/>
    <n v="7900"/>
    <n v="667"/>
    <x v="0"/>
    <n v="17"/>
    <n v="39.235294117647058"/>
    <x v="1"/>
    <n v="8.4430379746835441E-2"/>
    <s v="USD"/>
    <n v="1309496400"/>
    <n v="1311051600"/>
    <x v="215"/>
    <d v="2011-07-19T05:00:00"/>
    <b v="1"/>
    <b v="0"/>
    <x v="3"/>
    <x v="3"/>
    <s v="theater/plays"/>
  </r>
  <r>
    <n v="221"/>
    <s v="Huff LLC"/>
    <s v="Face-to-face clear-thinking Local Area Network"/>
    <n v="121500"/>
    <n v="119830"/>
    <x v="0"/>
    <n v="2179"/>
    <n v="54.993116108306566"/>
    <x v="1"/>
    <n v="0.9862551440329218"/>
    <s v="USD"/>
    <n v="1340254800"/>
    <n v="1340427600"/>
    <x v="216"/>
    <d v="2012-06-23T05:00:00"/>
    <b v="1"/>
    <b v="0"/>
    <x v="0"/>
    <x v="0"/>
    <s v="food/food trucks"/>
  </r>
  <r>
    <n v="222"/>
    <s v="Johnson LLC"/>
    <s v="Cross-group cohesive circuit"/>
    <n v="4800"/>
    <n v="6623"/>
    <x v="1"/>
    <n v="138"/>
    <n v="47.992753623188406"/>
    <x v="1"/>
    <n v="1.3797916666666667"/>
    <s v="USD"/>
    <n v="1412226000"/>
    <n v="1412312400"/>
    <x v="217"/>
    <d v="2014-10-03T05:00:00"/>
    <b v="0"/>
    <b v="0"/>
    <x v="7"/>
    <x v="14"/>
    <s v="photography/photography books"/>
  </r>
  <r>
    <n v="223"/>
    <s v="Chavez, Garcia and Cantu"/>
    <s v="Synergistic explicit capability"/>
    <n v="87300"/>
    <n v="81897"/>
    <x v="0"/>
    <n v="931"/>
    <n v="87.966702470461868"/>
    <x v="1"/>
    <n v="0.93810996563573879"/>
    <s v="USD"/>
    <n v="1458104400"/>
    <n v="1459314000"/>
    <x v="218"/>
    <d v="2016-03-30T05:00:00"/>
    <b v="0"/>
    <b v="0"/>
    <x v="3"/>
    <x v="3"/>
    <s v="theater/plays"/>
  </r>
  <r>
    <n v="224"/>
    <s v="Lester-Moore"/>
    <s v="Diverse analyzing definition"/>
    <n v="46300"/>
    <n v="186885"/>
    <x v="1"/>
    <n v="3594"/>
    <n v="51.999165275459099"/>
    <x v="1"/>
    <n v="4.0363930885529156"/>
    <s v="USD"/>
    <n v="1411534800"/>
    <n v="1415426400"/>
    <x v="219"/>
    <d v="2014-11-08T06:00:00"/>
    <b v="0"/>
    <b v="0"/>
    <x v="4"/>
    <x v="22"/>
    <s v="film &amp; video/science fiction"/>
  </r>
  <r>
    <n v="225"/>
    <s v="Fox-Quinn"/>
    <s v="Enterprise-wide reciprocal success"/>
    <n v="67800"/>
    <n v="176398"/>
    <x v="1"/>
    <n v="5880"/>
    <n v="29.999659863945578"/>
    <x v="1"/>
    <n v="2.6017404129793511"/>
    <s v="USD"/>
    <n v="1399093200"/>
    <n v="1399093200"/>
    <x v="220"/>
    <d v="2014-05-03T05:00:00"/>
    <b v="1"/>
    <b v="0"/>
    <x v="1"/>
    <x v="1"/>
    <s v="music/rock"/>
  </r>
  <r>
    <n v="226"/>
    <s v="Garcia Inc"/>
    <s v="Progressive neutral middleware"/>
    <n v="3000"/>
    <n v="10999"/>
    <x v="1"/>
    <n v="112"/>
    <n v="98.205357142857139"/>
    <x v="1"/>
    <n v="3.6663333333333332"/>
    <s v="USD"/>
    <n v="1270702800"/>
    <n v="1273899600"/>
    <x v="221"/>
    <d v="2010-05-15T05:00:00"/>
    <b v="0"/>
    <b v="0"/>
    <x v="7"/>
    <x v="14"/>
    <s v="photography/photography books"/>
  </r>
  <r>
    <n v="227"/>
    <s v="Johnson-Lee"/>
    <s v="Intuitive exuding process improvement"/>
    <n v="60900"/>
    <n v="102751"/>
    <x v="1"/>
    <n v="943"/>
    <n v="108.96182396606575"/>
    <x v="1"/>
    <n v="1.687208538587849"/>
    <s v="USD"/>
    <n v="1431666000"/>
    <n v="1432184400"/>
    <x v="222"/>
    <d v="2015-05-21T05:00:00"/>
    <b v="0"/>
    <b v="0"/>
    <x v="6"/>
    <x v="20"/>
    <s v="games/mobile games"/>
  </r>
  <r>
    <n v="228"/>
    <s v="Pineda Group"/>
    <s v="Exclusive real-time protocol"/>
    <n v="137900"/>
    <n v="165352"/>
    <x v="1"/>
    <n v="2468"/>
    <n v="66.998379254457049"/>
    <x v="1"/>
    <n v="1.1990717911530093"/>
    <s v="USD"/>
    <n v="1472619600"/>
    <n v="1474779600"/>
    <x v="172"/>
    <d v="2016-09-25T05:00:00"/>
    <b v="0"/>
    <b v="0"/>
    <x v="4"/>
    <x v="10"/>
    <s v="film &amp; video/animation"/>
  </r>
  <r>
    <n v="229"/>
    <s v="Hoffman-Howard"/>
    <s v="Extended encompassing application"/>
    <n v="85600"/>
    <n v="165798"/>
    <x v="1"/>
    <n v="2551"/>
    <n v="64.99333594668758"/>
    <x v="1"/>
    <n v="1.936892523364486"/>
    <s v="USD"/>
    <n v="1496293200"/>
    <n v="1500440400"/>
    <x v="223"/>
    <d v="2017-07-19T05:00:00"/>
    <b v="0"/>
    <b v="1"/>
    <x v="6"/>
    <x v="20"/>
    <s v="games/mobile games"/>
  </r>
  <r>
    <n v="230"/>
    <s v="Miranda, Hall and Mcgrath"/>
    <s v="Progressive value-added ability"/>
    <n v="2400"/>
    <n v="10084"/>
    <x v="1"/>
    <n v="101"/>
    <n v="99.841584158415841"/>
    <x v="1"/>
    <n v="4.2016666666666671"/>
    <s v="USD"/>
    <n v="1575612000"/>
    <n v="1575612000"/>
    <x v="224"/>
    <d v="2019-12-06T06:00:00"/>
    <b v="0"/>
    <b v="0"/>
    <x v="6"/>
    <x v="11"/>
    <s v="games/video games"/>
  </r>
  <r>
    <n v="231"/>
    <s v="Williams, Carter and Gonzalez"/>
    <s v="Cross-platform uniform hardware"/>
    <n v="7200"/>
    <n v="5523"/>
    <x v="3"/>
    <n v="67"/>
    <n v="82.432835820895519"/>
    <x v="1"/>
    <n v="0.76708333333333334"/>
    <s v="USD"/>
    <n v="1369112400"/>
    <n v="1374123600"/>
    <x v="225"/>
    <d v="2013-07-18T05:00:00"/>
    <b v="0"/>
    <b v="0"/>
    <x v="3"/>
    <x v="3"/>
    <s v="theater/plays"/>
  </r>
  <r>
    <n v="232"/>
    <s v="Davis-Rodriguez"/>
    <s v="Progressive secondary portal"/>
    <n v="3400"/>
    <n v="5823"/>
    <x v="1"/>
    <n v="92"/>
    <n v="63.293478260869563"/>
    <x v="1"/>
    <n v="1.7126470588235294"/>
    <s v="USD"/>
    <n v="1469422800"/>
    <n v="1469509200"/>
    <x v="226"/>
    <d v="2016-07-26T05:00:00"/>
    <b v="0"/>
    <b v="0"/>
    <x v="3"/>
    <x v="3"/>
    <s v="theater/plays"/>
  </r>
  <r>
    <n v="233"/>
    <s v="Reid, Rivera and Perry"/>
    <s v="Multi-lateral national adapter"/>
    <n v="3800"/>
    <n v="6000"/>
    <x v="1"/>
    <n v="62"/>
    <n v="96.774193548387103"/>
    <x v="1"/>
    <n v="1.5789473684210527"/>
    <s v="USD"/>
    <n v="1307854800"/>
    <n v="1309237200"/>
    <x v="227"/>
    <d v="2011-06-28T05:00:00"/>
    <b v="0"/>
    <b v="0"/>
    <x v="4"/>
    <x v="10"/>
    <s v="film &amp; video/animation"/>
  </r>
  <r>
    <n v="234"/>
    <s v="Mendoza-Parker"/>
    <s v="Enterprise-wide motivating matrices"/>
    <n v="7500"/>
    <n v="8181"/>
    <x v="1"/>
    <n v="149"/>
    <n v="54.906040268456373"/>
    <x v="6"/>
    <n v="1.0908"/>
    <s v="EUR"/>
    <n v="1503378000"/>
    <n v="1503982800"/>
    <x v="228"/>
    <d v="2017-08-29T05:00:00"/>
    <b v="0"/>
    <b v="1"/>
    <x v="6"/>
    <x v="11"/>
    <s v="games/video games"/>
  </r>
  <r>
    <n v="235"/>
    <s v="Lee, Ali and Guzman"/>
    <s v="Polarized upward-trending Local Area Network"/>
    <n v="8600"/>
    <n v="3589"/>
    <x v="0"/>
    <n v="92"/>
    <n v="39.010869565217391"/>
    <x v="1"/>
    <n v="0.41732558139534881"/>
    <s v="USD"/>
    <n v="1486965600"/>
    <n v="1487397600"/>
    <x v="229"/>
    <d v="2017-02-18T06:00:00"/>
    <b v="0"/>
    <b v="0"/>
    <x v="4"/>
    <x v="10"/>
    <s v="film &amp; video/animation"/>
  </r>
  <r>
    <n v="236"/>
    <s v="Gallegos-Cobb"/>
    <s v="Object-based directional function"/>
    <n v="39500"/>
    <n v="4323"/>
    <x v="0"/>
    <n v="57"/>
    <n v="75.84210526315789"/>
    <x v="2"/>
    <n v="0.10944303797468355"/>
    <s v="AUD"/>
    <n v="1561438800"/>
    <n v="1562043600"/>
    <x v="230"/>
    <d v="2019-07-02T05:00:00"/>
    <b v="0"/>
    <b v="1"/>
    <x v="1"/>
    <x v="1"/>
    <s v="music/rock"/>
  </r>
  <r>
    <n v="237"/>
    <s v="Ellison PLC"/>
    <s v="Re-contextualized tangible open architecture"/>
    <n v="9300"/>
    <n v="14822"/>
    <x v="1"/>
    <n v="329"/>
    <n v="45.051671732522799"/>
    <x v="1"/>
    <n v="1.593763440860215"/>
    <s v="USD"/>
    <n v="1398402000"/>
    <n v="1398574800"/>
    <x v="231"/>
    <d v="2014-04-27T05:00:00"/>
    <b v="0"/>
    <b v="0"/>
    <x v="4"/>
    <x v="10"/>
    <s v="film &amp; video/animation"/>
  </r>
  <r>
    <n v="238"/>
    <s v="Bolton, Sanchez and Carrillo"/>
    <s v="Distributed systemic adapter"/>
    <n v="2400"/>
    <n v="10138"/>
    <x v="1"/>
    <n v="97"/>
    <n v="104.51546391752578"/>
    <x v="3"/>
    <n v="4.2241666666666671"/>
    <s v="DKK"/>
    <n v="1513231200"/>
    <n v="1515391200"/>
    <x v="232"/>
    <d v="2018-01-08T06:00:00"/>
    <b v="0"/>
    <b v="1"/>
    <x v="3"/>
    <x v="3"/>
    <s v="theater/plays"/>
  </r>
  <r>
    <n v="239"/>
    <s v="Mason-Sanders"/>
    <s v="Networked web-enabled instruction set"/>
    <n v="3200"/>
    <n v="3127"/>
    <x v="0"/>
    <n v="41"/>
    <n v="76.268292682926827"/>
    <x v="1"/>
    <n v="0.97718749999999999"/>
    <s v="USD"/>
    <n v="1440824400"/>
    <n v="1441170000"/>
    <x v="233"/>
    <d v="2015-09-02T05:00:00"/>
    <b v="0"/>
    <b v="0"/>
    <x v="2"/>
    <x v="8"/>
    <s v="technology/wearables"/>
  </r>
  <r>
    <n v="240"/>
    <s v="Pitts-Reed"/>
    <s v="Vision-oriented dynamic service-desk"/>
    <n v="29400"/>
    <n v="123124"/>
    <x v="1"/>
    <n v="1784"/>
    <n v="69.015695067264573"/>
    <x v="1"/>
    <n v="4.1878911564625847"/>
    <s v="USD"/>
    <n v="1281070800"/>
    <n v="1281157200"/>
    <x v="194"/>
    <d v="2010-08-07T05:00:00"/>
    <b v="0"/>
    <b v="0"/>
    <x v="3"/>
    <x v="3"/>
    <s v="theater/plays"/>
  </r>
  <r>
    <n v="241"/>
    <s v="Gonzalez-Martinez"/>
    <s v="Vision-oriented actuating open system"/>
    <n v="168500"/>
    <n v="171729"/>
    <x v="1"/>
    <n v="1684"/>
    <n v="101.97684085510689"/>
    <x v="2"/>
    <n v="1.0191632047477746"/>
    <s v="AUD"/>
    <n v="1397365200"/>
    <n v="1398229200"/>
    <x v="234"/>
    <d v="2014-04-23T05:00:00"/>
    <b v="0"/>
    <b v="1"/>
    <x v="5"/>
    <x v="9"/>
    <s v="publishing/nonfiction"/>
  </r>
  <r>
    <n v="242"/>
    <s v="Hill, Martin and Garcia"/>
    <s v="Sharable scalable core"/>
    <n v="8400"/>
    <n v="10729"/>
    <x v="1"/>
    <n v="250"/>
    <n v="42.915999999999997"/>
    <x v="1"/>
    <n v="1.2772619047619047"/>
    <s v="USD"/>
    <n v="1494392400"/>
    <n v="1495256400"/>
    <x v="235"/>
    <d v="2017-05-20T05:00:00"/>
    <b v="0"/>
    <b v="1"/>
    <x v="1"/>
    <x v="1"/>
    <s v="music/rock"/>
  </r>
  <r>
    <n v="243"/>
    <s v="Garcia PLC"/>
    <s v="Customer-focused attitude-oriented function"/>
    <n v="2300"/>
    <n v="10240"/>
    <x v="1"/>
    <n v="238"/>
    <n v="43.025210084033617"/>
    <x v="1"/>
    <n v="4.4521739130434783"/>
    <s v="USD"/>
    <n v="1520143200"/>
    <n v="1520402400"/>
    <x v="236"/>
    <d v="2018-03-07T06:00:00"/>
    <b v="0"/>
    <b v="0"/>
    <x v="3"/>
    <x v="3"/>
    <s v="theater/plays"/>
  </r>
  <r>
    <n v="244"/>
    <s v="Herring-Bailey"/>
    <s v="Reverse-engineered system-worthy extranet"/>
    <n v="700"/>
    <n v="3988"/>
    <x v="1"/>
    <n v="53"/>
    <n v="75.245283018867923"/>
    <x v="1"/>
    <n v="5.6971428571428575"/>
    <s v="USD"/>
    <n v="1405314000"/>
    <n v="1409806800"/>
    <x v="237"/>
    <d v="2014-09-04T05:00:00"/>
    <b v="0"/>
    <b v="0"/>
    <x v="3"/>
    <x v="3"/>
    <s v="theater/plays"/>
  </r>
  <r>
    <n v="245"/>
    <s v="Russell-Gardner"/>
    <s v="Re-engineered systematic monitoring"/>
    <n v="2900"/>
    <n v="14771"/>
    <x v="1"/>
    <n v="214"/>
    <n v="69.023364485981304"/>
    <x v="1"/>
    <n v="5.0934482758620687"/>
    <s v="USD"/>
    <n v="1396846800"/>
    <n v="1396933200"/>
    <x v="238"/>
    <d v="2014-04-08T05:00:00"/>
    <b v="0"/>
    <b v="0"/>
    <x v="3"/>
    <x v="3"/>
    <s v="theater/plays"/>
  </r>
  <r>
    <n v="246"/>
    <s v="Walters-Carter"/>
    <s v="Seamless value-added standardization"/>
    <n v="4500"/>
    <n v="14649"/>
    <x v="1"/>
    <n v="222"/>
    <n v="65.986486486486484"/>
    <x v="1"/>
    <n v="3.2553333333333332"/>
    <s v="USD"/>
    <n v="1375678800"/>
    <n v="1376024400"/>
    <x v="239"/>
    <d v="2013-08-09T05:00:00"/>
    <b v="0"/>
    <b v="0"/>
    <x v="2"/>
    <x v="2"/>
    <s v="technology/web"/>
  </r>
  <r>
    <n v="247"/>
    <s v="Johnson, Patterson and Montoya"/>
    <s v="Triple-buffered fresh-thinking frame"/>
    <n v="19800"/>
    <n v="184658"/>
    <x v="1"/>
    <n v="1884"/>
    <n v="98.013800424628457"/>
    <x v="1"/>
    <n v="9.3261616161616168"/>
    <s v="USD"/>
    <n v="1482386400"/>
    <n v="1483682400"/>
    <x v="240"/>
    <d v="2017-01-06T06:00:00"/>
    <b v="0"/>
    <b v="1"/>
    <x v="5"/>
    <x v="13"/>
    <s v="publishing/fiction"/>
  </r>
  <r>
    <n v="248"/>
    <s v="Roberts and Sons"/>
    <s v="Streamlined holistic knowledgebase"/>
    <n v="6200"/>
    <n v="13103"/>
    <x v="1"/>
    <n v="218"/>
    <n v="60.105504587155963"/>
    <x v="2"/>
    <n v="2.1133870967741935"/>
    <s v="AUD"/>
    <n v="1420005600"/>
    <n v="1420437600"/>
    <x v="241"/>
    <d v="2015-01-05T06:00:00"/>
    <b v="0"/>
    <b v="0"/>
    <x v="6"/>
    <x v="20"/>
    <s v="games/mobile games"/>
  </r>
  <r>
    <n v="249"/>
    <s v="Avila-Nelson"/>
    <s v="Up-sized intermediate website"/>
    <n v="61500"/>
    <n v="168095"/>
    <x v="1"/>
    <n v="6465"/>
    <n v="26.000773395204948"/>
    <x v="1"/>
    <n v="2.7332520325203253"/>
    <s v="USD"/>
    <n v="1420178400"/>
    <n v="1420783200"/>
    <x v="242"/>
    <d v="2015-01-09T06:00:00"/>
    <b v="0"/>
    <b v="0"/>
    <x v="5"/>
    <x v="18"/>
    <s v="publishing/translations"/>
  </r>
  <r>
    <n v="250"/>
    <s v="Robbins and Sons"/>
    <s v="Future-proofed directional synergy"/>
    <n v="100"/>
    <n v="3"/>
    <x v="0"/>
    <n v="1"/>
    <n v="3"/>
    <x v="1"/>
    <n v="0.03"/>
    <s v="USD"/>
    <n v="1264399200"/>
    <n v="1267423200"/>
    <x v="67"/>
    <d v="2010-03-01T06:00:00"/>
    <b v="0"/>
    <b v="0"/>
    <x v="1"/>
    <x v="1"/>
    <s v="music/rock"/>
  </r>
  <r>
    <n v="251"/>
    <s v="Singleton Ltd"/>
    <s v="Enhanced user-facing function"/>
    <n v="7100"/>
    <n v="3840"/>
    <x v="0"/>
    <n v="101"/>
    <n v="38.019801980198018"/>
    <x v="1"/>
    <n v="0.54084507042253516"/>
    <s v="USD"/>
    <n v="1355032800"/>
    <n v="1355205600"/>
    <x v="243"/>
    <d v="2012-12-11T06:00:00"/>
    <b v="0"/>
    <b v="0"/>
    <x v="3"/>
    <x v="3"/>
    <s v="theater/plays"/>
  </r>
  <r>
    <n v="252"/>
    <s v="Perez PLC"/>
    <s v="Operative bandwidth-monitored interface"/>
    <n v="1000"/>
    <n v="6263"/>
    <x v="1"/>
    <n v="59"/>
    <n v="106.15254237288136"/>
    <x v="1"/>
    <n v="6.2629999999999999"/>
    <s v="USD"/>
    <n v="1382677200"/>
    <n v="1383109200"/>
    <x v="244"/>
    <d v="2013-10-30T05:00:00"/>
    <b v="0"/>
    <b v="0"/>
    <x v="3"/>
    <x v="3"/>
    <s v="theater/plays"/>
  </r>
  <r>
    <n v="253"/>
    <s v="Rogers, Jacobs and Jackson"/>
    <s v="Upgradable multi-state instruction set"/>
    <n v="121500"/>
    <n v="108161"/>
    <x v="0"/>
    <n v="1335"/>
    <n v="81.019475655430711"/>
    <x v="0"/>
    <n v="0.8902139917695473"/>
    <s v="CAD"/>
    <n v="1302238800"/>
    <n v="1303275600"/>
    <x v="245"/>
    <d v="2011-04-20T05:00:00"/>
    <b v="0"/>
    <b v="0"/>
    <x v="4"/>
    <x v="6"/>
    <s v="film &amp; video/drama"/>
  </r>
  <r>
    <n v="254"/>
    <s v="Barry Group"/>
    <s v="De-engineered static Local Area Network"/>
    <n v="4600"/>
    <n v="8505"/>
    <x v="1"/>
    <n v="88"/>
    <n v="96.647727272727266"/>
    <x v="1"/>
    <n v="1.8489130434782608"/>
    <s v="USD"/>
    <n v="1487656800"/>
    <n v="1487829600"/>
    <x v="246"/>
    <d v="2017-02-23T06:00:00"/>
    <b v="0"/>
    <b v="0"/>
    <x v="5"/>
    <x v="9"/>
    <s v="publishing/nonfiction"/>
  </r>
  <r>
    <n v="255"/>
    <s v="Rosales, Branch and Harmon"/>
    <s v="Upgradable grid-enabled superstructure"/>
    <n v="80500"/>
    <n v="96735"/>
    <x v="1"/>
    <n v="1697"/>
    <n v="57.003535651149086"/>
    <x v="1"/>
    <n v="1.2016770186335404"/>
    <s v="USD"/>
    <n v="1297836000"/>
    <n v="1298268000"/>
    <x v="247"/>
    <d v="2011-02-21T06:00:00"/>
    <b v="0"/>
    <b v="1"/>
    <x v="1"/>
    <x v="1"/>
    <s v="music/rock"/>
  </r>
  <r>
    <n v="256"/>
    <s v="Smith-Reid"/>
    <s v="Optimized actuating toolset"/>
    <n v="4100"/>
    <n v="959"/>
    <x v="0"/>
    <n v="15"/>
    <n v="63.93333333333333"/>
    <x v="4"/>
    <n v="0.23390243902439026"/>
    <s v="GBP"/>
    <n v="1453615200"/>
    <n v="1456812000"/>
    <x v="248"/>
    <d v="2016-03-01T06:00:00"/>
    <b v="0"/>
    <b v="0"/>
    <x v="1"/>
    <x v="1"/>
    <s v="music/rock"/>
  </r>
  <r>
    <n v="257"/>
    <s v="Williams Inc"/>
    <s v="Decentralized exuding strategy"/>
    <n v="5700"/>
    <n v="8322"/>
    <x v="1"/>
    <n v="92"/>
    <n v="90.456521739130437"/>
    <x v="1"/>
    <n v="1.46"/>
    <s v="USD"/>
    <n v="1362463200"/>
    <n v="1363669200"/>
    <x v="249"/>
    <d v="2013-03-19T05:00:00"/>
    <b v="0"/>
    <b v="0"/>
    <x v="3"/>
    <x v="3"/>
    <s v="theater/plays"/>
  </r>
  <r>
    <n v="258"/>
    <s v="Duncan, Mcdonald and Miller"/>
    <s v="Assimilated coherent hardware"/>
    <n v="5000"/>
    <n v="13424"/>
    <x v="1"/>
    <n v="186"/>
    <n v="72.172043010752688"/>
    <x v="1"/>
    <n v="2.6848000000000001"/>
    <s v="USD"/>
    <n v="1481176800"/>
    <n v="1482904800"/>
    <x v="250"/>
    <d v="2016-12-28T06:00:00"/>
    <b v="0"/>
    <b v="1"/>
    <x v="3"/>
    <x v="3"/>
    <s v="theater/plays"/>
  </r>
  <r>
    <n v="259"/>
    <s v="Watkins Ltd"/>
    <s v="Multi-channeled responsive implementation"/>
    <n v="1800"/>
    <n v="10755"/>
    <x v="1"/>
    <n v="138"/>
    <n v="77.934782608695656"/>
    <x v="1"/>
    <n v="5.9749999999999996"/>
    <s v="USD"/>
    <n v="1354946400"/>
    <n v="1356588000"/>
    <x v="251"/>
    <d v="2012-12-27T06:00:00"/>
    <b v="1"/>
    <b v="0"/>
    <x v="7"/>
    <x v="14"/>
    <s v="photography/photography books"/>
  </r>
  <r>
    <n v="260"/>
    <s v="Allen-Jones"/>
    <s v="Centralized modular initiative"/>
    <n v="6300"/>
    <n v="9935"/>
    <x v="1"/>
    <n v="261"/>
    <n v="38.065134099616856"/>
    <x v="1"/>
    <n v="1.5769841269841269"/>
    <s v="USD"/>
    <n v="1348808400"/>
    <n v="1349845200"/>
    <x v="136"/>
    <d v="2012-10-10T05:00:00"/>
    <b v="0"/>
    <b v="0"/>
    <x v="1"/>
    <x v="1"/>
    <s v="music/rock"/>
  </r>
  <r>
    <n v="261"/>
    <s v="Mason-Smith"/>
    <s v="Reverse-engineered cohesive migration"/>
    <n v="84300"/>
    <n v="26303"/>
    <x v="0"/>
    <n v="454"/>
    <n v="57.936123348017624"/>
    <x v="1"/>
    <n v="0.31201660735468567"/>
    <s v="USD"/>
    <n v="1282712400"/>
    <n v="1283058000"/>
    <x v="252"/>
    <d v="2010-08-29T05:00:00"/>
    <b v="0"/>
    <b v="1"/>
    <x v="1"/>
    <x v="1"/>
    <s v="music/rock"/>
  </r>
  <r>
    <n v="262"/>
    <s v="Lloyd, Kennedy and Davis"/>
    <s v="Compatible multimedia hub"/>
    <n v="1700"/>
    <n v="5328"/>
    <x v="1"/>
    <n v="107"/>
    <n v="49.794392523364486"/>
    <x v="1"/>
    <n v="3.1341176470588237"/>
    <s v="USD"/>
    <n v="1301979600"/>
    <n v="1304226000"/>
    <x v="253"/>
    <d v="2011-05-01T05:00:00"/>
    <b v="0"/>
    <b v="1"/>
    <x v="1"/>
    <x v="7"/>
    <s v="music/indie rock"/>
  </r>
  <r>
    <n v="263"/>
    <s v="Walker Ltd"/>
    <s v="Organic eco-centric success"/>
    <n v="2900"/>
    <n v="10756"/>
    <x v="1"/>
    <n v="199"/>
    <n v="54.050251256281406"/>
    <x v="1"/>
    <n v="3.7089655172413791"/>
    <s v="USD"/>
    <n v="1263016800"/>
    <n v="1263016800"/>
    <x v="254"/>
    <d v="2010-01-09T06:00:00"/>
    <b v="0"/>
    <b v="0"/>
    <x v="7"/>
    <x v="14"/>
    <s v="photography/photography books"/>
  </r>
  <r>
    <n v="264"/>
    <s v="Gordon PLC"/>
    <s v="Virtual reciprocal policy"/>
    <n v="45600"/>
    <n v="165375"/>
    <x v="1"/>
    <n v="5512"/>
    <n v="30.002721335268504"/>
    <x v="1"/>
    <n v="3.6266447368421053"/>
    <s v="USD"/>
    <n v="1360648800"/>
    <n v="1362031200"/>
    <x v="255"/>
    <d v="2013-02-28T06:00:00"/>
    <b v="0"/>
    <b v="0"/>
    <x v="3"/>
    <x v="3"/>
    <s v="theater/plays"/>
  </r>
  <r>
    <n v="265"/>
    <s v="Lee and Sons"/>
    <s v="Persevering interactive emulation"/>
    <n v="4900"/>
    <n v="6031"/>
    <x v="1"/>
    <n v="86"/>
    <n v="70.127906976744185"/>
    <x v="1"/>
    <n v="1.2308163265306122"/>
    <s v="USD"/>
    <n v="1451800800"/>
    <n v="1455602400"/>
    <x v="256"/>
    <d v="2016-02-16T06:00:00"/>
    <b v="0"/>
    <b v="0"/>
    <x v="3"/>
    <x v="3"/>
    <s v="theater/plays"/>
  </r>
  <r>
    <n v="266"/>
    <s v="Cole LLC"/>
    <s v="Proactive responsive emulation"/>
    <n v="111900"/>
    <n v="85902"/>
    <x v="0"/>
    <n v="3182"/>
    <n v="26.996228786926462"/>
    <x v="6"/>
    <n v="0.76766756032171579"/>
    <s v="EUR"/>
    <n v="1415340000"/>
    <n v="1418191200"/>
    <x v="257"/>
    <d v="2014-12-10T06:00:00"/>
    <b v="0"/>
    <b v="1"/>
    <x v="1"/>
    <x v="17"/>
    <s v="music/jazz"/>
  </r>
  <r>
    <n v="267"/>
    <s v="Acosta PLC"/>
    <s v="Extended eco-centric function"/>
    <n v="61600"/>
    <n v="143910"/>
    <x v="1"/>
    <n v="2768"/>
    <n v="51.990606936416185"/>
    <x v="2"/>
    <n v="2.3362012987012988"/>
    <s v="AUD"/>
    <n v="1351054800"/>
    <n v="1352440800"/>
    <x v="258"/>
    <d v="2012-11-09T06:00:00"/>
    <b v="0"/>
    <b v="0"/>
    <x v="3"/>
    <x v="3"/>
    <s v="theater/plays"/>
  </r>
  <r>
    <n v="268"/>
    <s v="Brown-Mckee"/>
    <s v="Networked optimal productivity"/>
    <n v="1500"/>
    <n v="2708"/>
    <x v="1"/>
    <n v="48"/>
    <n v="56.416666666666664"/>
    <x v="1"/>
    <n v="1.8053333333333332"/>
    <s v="USD"/>
    <n v="1349326800"/>
    <n v="1353304800"/>
    <x v="259"/>
    <d v="2012-11-19T06:00:00"/>
    <b v="0"/>
    <b v="0"/>
    <x v="4"/>
    <x v="4"/>
    <s v="film &amp; video/documentary"/>
  </r>
  <r>
    <n v="269"/>
    <s v="Miles and Sons"/>
    <s v="Persistent attitude-oriented approach"/>
    <n v="3500"/>
    <n v="8842"/>
    <x v="1"/>
    <n v="87"/>
    <n v="101.63218390804597"/>
    <x v="1"/>
    <n v="2.5262857142857142"/>
    <s v="USD"/>
    <n v="1548914400"/>
    <n v="1550728800"/>
    <x v="260"/>
    <d v="2019-02-21T06:00:00"/>
    <b v="0"/>
    <b v="0"/>
    <x v="4"/>
    <x v="19"/>
    <s v="film &amp; video/television"/>
  </r>
  <r>
    <n v="270"/>
    <s v="Sawyer, Horton and Williams"/>
    <s v="Triple-buffered 4thgeneration toolset"/>
    <n v="173900"/>
    <n v="47260"/>
    <x v="3"/>
    <n v="1890"/>
    <n v="25.005291005291006"/>
    <x v="1"/>
    <n v="0.27176538240368026"/>
    <s v="USD"/>
    <n v="1291269600"/>
    <n v="1291442400"/>
    <x v="261"/>
    <d v="2010-12-04T06:00:00"/>
    <b v="0"/>
    <b v="0"/>
    <x v="6"/>
    <x v="11"/>
    <s v="games/video games"/>
  </r>
  <r>
    <n v="271"/>
    <s v="Foley-Cox"/>
    <s v="Progressive zero administration leverage"/>
    <n v="153700"/>
    <n v="1953"/>
    <x v="2"/>
    <n v="61"/>
    <n v="32.016393442622949"/>
    <x v="1"/>
    <n v="1.2706571242680547E-2"/>
    <s v="USD"/>
    <n v="1449468000"/>
    <n v="1452146400"/>
    <x v="262"/>
    <d v="2016-01-07T06:00:00"/>
    <b v="0"/>
    <b v="0"/>
    <x v="7"/>
    <x v="14"/>
    <s v="photography/photography books"/>
  </r>
  <r>
    <n v="272"/>
    <s v="Horton, Morrison and Clark"/>
    <s v="Networked radical neural-net"/>
    <n v="51100"/>
    <n v="155349"/>
    <x v="1"/>
    <n v="1894"/>
    <n v="82.021647307286173"/>
    <x v="1"/>
    <n v="3.0400978473581213"/>
    <s v="USD"/>
    <n v="1562734800"/>
    <n v="1564894800"/>
    <x v="263"/>
    <d v="2019-08-04T05:00:00"/>
    <b v="0"/>
    <b v="1"/>
    <x v="3"/>
    <x v="3"/>
    <s v="theater/plays"/>
  </r>
  <r>
    <n v="273"/>
    <s v="Thomas and Sons"/>
    <s v="Re-engineered heuristic forecast"/>
    <n v="7800"/>
    <n v="10704"/>
    <x v="1"/>
    <n v="282"/>
    <n v="37.957446808510639"/>
    <x v="0"/>
    <n v="1.3723076923076922"/>
    <s v="CAD"/>
    <n v="1505624400"/>
    <n v="1505883600"/>
    <x v="264"/>
    <d v="2017-09-20T05:00:00"/>
    <b v="0"/>
    <b v="0"/>
    <x v="3"/>
    <x v="3"/>
    <s v="theater/plays"/>
  </r>
  <r>
    <n v="274"/>
    <s v="Morgan-Jenkins"/>
    <s v="Fully-configurable background algorithm"/>
    <n v="2400"/>
    <n v="773"/>
    <x v="0"/>
    <n v="15"/>
    <n v="51.533333333333331"/>
    <x v="1"/>
    <n v="0.32208333333333333"/>
    <s v="USD"/>
    <n v="1509948000"/>
    <n v="1510380000"/>
    <x v="265"/>
    <d v="2017-11-11T06:00:00"/>
    <b v="0"/>
    <b v="0"/>
    <x v="3"/>
    <x v="3"/>
    <s v="theater/plays"/>
  </r>
  <r>
    <n v="275"/>
    <s v="Ward, Sanchez and Kemp"/>
    <s v="Stand-alone discrete Graphical User Interface"/>
    <n v="3900"/>
    <n v="9419"/>
    <x v="1"/>
    <n v="116"/>
    <n v="81.198275862068968"/>
    <x v="1"/>
    <n v="2.4151282051282053"/>
    <s v="USD"/>
    <n v="1554526800"/>
    <n v="1555218000"/>
    <x v="266"/>
    <d v="2019-04-14T05:00:00"/>
    <b v="0"/>
    <b v="0"/>
    <x v="5"/>
    <x v="18"/>
    <s v="publishing/translations"/>
  </r>
  <r>
    <n v="276"/>
    <s v="Fields Ltd"/>
    <s v="Front-line foreground project"/>
    <n v="5500"/>
    <n v="5324"/>
    <x v="0"/>
    <n v="133"/>
    <n v="40.030075187969928"/>
    <x v="1"/>
    <n v="0.96799999999999997"/>
    <s v="USD"/>
    <n v="1334811600"/>
    <n v="1335243600"/>
    <x v="267"/>
    <d v="2012-04-24T05:00:00"/>
    <b v="0"/>
    <b v="1"/>
    <x v="6"/>
    <x v="11"/>
    <s v="games/video games"/>
  </r>
  <r>
    <n v="277"/>
    <s v="Ramos-Mitchell"/>
    <s v="Persevering system-worthy info-mediaries"/>
    <n v="700"/>
    <n v="7465"/>
    <x v="1"/>
    <n v="83"/>
    <n v="89.939759036144579"/>
    <x v="1"/>
    <n v="10.664285714285715"/>
    <s v="USD"/>
    <n v="1279515600"/>
    <n v="1279688400"/>
    <x v="268"/>
    <d v="2010-07-21T05:00:00"/>
    <b v="0"/>
    <b v="0"/>
    <x v="3"/>
    <x v="3"/>
    <s v="theater/plays"/>
  </r>
  <r>
    <n v="278"/>
    <s v="Higgins, Davis and Salazar"/>
    <s v="Distributed multi-tasking strategy"/>
    <n v="2700"/>
    <n v="8799"/>
    <x v="1"/>
    <n v="91"/>
    <n v="96.692307692307693"/>
    <x v="1"/>
    <n v="3.2588888888888889"/>
    <s v="USD"/>
    <n v="1353909600"/>
    <n v="1356069600"/>
    <x v="269"/>
    <d v="2012-12-21T06:00:00"/>
    <b v="0"/>
    <b v="0"/>
    <x v="2"/>
    <x v="2"/>
    <s v="technology/web"/>
  </r>
  <r>
    <n v="279"/>
    <s v="Smith-Jenkins"/>
    <s v="Vision-oriented methodical application"/>
    <n v="8000"/>
    <n v="13656"/>
    <x v="1"/>
    <n v="546"/>
    <n v="25.010989010989011"/>
    <x v="1"/>
    <n v="1.7070000000000001"/>
    <s v="USD"/>
    <n v="1535950800"/>
    <n v="1536210000"/>
    <x v="270"/>
    <d v="2018-09-06T05:00:00"/>
    <b v="0"/>
    <b v="0"/>
    <x v="3"/>
    <x v="3"/>
    <s v="theater/plays"/>
  </r>
  <r>
    <n v="280"/>
    <s v="Braun PLC"/>
    <s v="Function-based high-level infrastructure"/>
    <n v="2500"/>
    <n v="14536"/>
    <x v="1"/>
    <n v="393"/>
    <n v="36.987277353689571"/>
    <x v="1"/>
    <n v="5.8144"/>
    <s v="USD"/>
    <n v="1511244000"/>
    <n v="1511762400"/>
    <x v="271"/>
    <d v="2017-11-27T06:00:00"/>
    <b v="0"/>
    <b v="0"/>
    <x v="4"/>
    <x v="10"/>
    <s v="film &amp; video/animation"/>
  </r>
  <r>
    <n v="281"/>
    <s v="Drake PLC"/>
    <s v="Profound object-oriented paradigm"/>
    <n v="164500"/>
    <n v="150552"/>
    <x v="0"/>
    <n v="2062"/>
    <n v="73.012609117361791"/>
    <x v="1"/>
    <n v="0.91520972644376897"/>
    <s v="USD"/>
    <n v="1331445600"/>
    <n v="1333256400"/>
    <x v="272"/>
    <d v="2012-04-01T05:00:00"/>
    <b v="0"/>
    <b v="1"/>
    <x v="3"/>
    <x v="3"/>
    <s v="theater/plays"/>
  </r>
  <r>
    <n v="282"/>
    <s v="Ross, Kelly and Brown"/>
    <s v="Virtual contextually-based circuit"/>
    <n v="8400"/>
    <n v="9076"/>
    <x v="1"/>
    <n v="133"/>
    <n v="68.240601503759393"/>
    <x v="1"/>
    <n v="1.0804761904761904"/>
    <s v="USD"/>
    <n v="1480226400"/>
    <n v="1480744800"/>
    <x v="73"/>
    <d v="2016-12-03T06:00:00"/>
    <b v="0"/>
    <b v="1"/>
    <x v="4"/>
    <x v="19"/>
    <s v="film &amp; video/television"/>
  </r>
  <r>
    <n v="283"/>
    <s v="Lucas-Mullins"/>
    <s v="Business-focused dynamic instruction set"/>
    <n v="8100"/>
    <n v="1517"/>
    <x v="0"/>
    <n v="29"/>
    <n v="52.310344827586206"/>
    <x v="3"/>
    <n v="0.18728395061728395"/>
    <s v="DKK"/>
    <n v="1464584400"/>
    <n v="1465016400"/>
    <x v="273"/>
    <d v="2016-06-04T05:00:00"/>
    <b v="0"/>
    <b v="0"/>
    <x v="1"/>
    <x v="1"/>
    <s v="music/rock"/>
  </r>
  <r>
    <n v="284"/>
    <s v="Tran LLC"/>
    <s v="Ameliorated fresh-thinking protocol"/>
    <n v="9800"/>
    <n v="8153"/>
    <x v="0"/>
    <n v="132"/>
    <n v="61.765151515151516"/>
    <x v="1"/>
    <n v="0.83193877551020412"/>
    <s v="USD"/>
    <n v="1335848400"/>
    <n v="1336280400"/>
    <x v="274"/>
    <d v="2012-05-06T05:00:00"/>
    <b v="0"/>
    <b v="0"/>
    <x v="2"/>
    <x v="2"/>
    <s v="technology/web"/>
  </r>
  <r>
    <n v="285"/>
    <s v="Dawson, Brady and Gilbert"/>
    <s v="Front-line optimizing emulation"/>
    <n v="900"/>
    <n v="6357"/>
    <x v="1"/>
    <n v="254"/>
    <n v="25.027559055118111"/>
    <x v="1"/>
    <n v="7.0633333333333335"/>
    <s v="USD"/>
    <n v="1473483600"/>
    <n v="1476766800"/>
    <x v="275"/>
    <d v="2016-10-18T05:00:00"/>
    <b v="0"/>
    <b v="0"/>
    <x v="3"/>
    <x v="3"/>
    <s v="theater/plays"/>
  </r>
  <r>
    <n v="286"/>
    <s v="Obrien-Aguirre"/>
    <s v="Devolved uniform complexity"/>
    <n v="112100"/>
    <n v="19557"/>
    <x v="3"/>
    <n v="184"/>
    <n v="106.28804347826087"/>
    <x v="1"/>
    <n v="0.17446030330062445"/>
    <s v="USD"/>
    <n v="1479880800"/>
    <n v="1480485600"/>
    <x v="276"/>
    <d v="2016-11-30T06:00:00"/>
    <b v="0"/>
    <b v="0"/>
    <x v="3"/>
    <x v="3"/>
    <s v="theater/plays"/>
  </r>
  <r>
    <n v="287"/>
    <s v="Ferguson PLC"/>
    <s v="Public-key intangible superstructure"/>
    <n v="6300"/>
    <n v="13213"/>
    <x v="1"/>
    <n v="176"/>
    <n v="75.07386363636364"/>
    <x v="1"/>
    <n v="2.0973015873015872"/>
    <s v="USD"/>
    <n v="1430197200"/>
    <n v="1430197200"/>
    <x v="277"/>
    <d v="2015-04-28T05:00:00"/>
    <b v="0"/>
    <b v="0"/>
    <x v="1"/>
    <x v="5"/>
    <s v="music/electric music"/>
  </r>
  <r>
    <n v="288"/>
    <s v="Garcia Ltd"/>
    <s v="Secured global success"/>
    <n v="5600"/>
    <n v="5476"/>
    <x v="0"/>
    <n v="137"/>
    <n v="39.970802919708028"/>
    <x v="3"/>
    <n v="0.97785714285714287"/>
    <s v="DKK"/>
    <n v="1331701200"/>
    <n v="1331787600"/>
    <x v="278"/>
    <d v="2012-03-15T05:00:00"/>
    <b v="0"/>
    <b v="1"/>
    <x v="1"/>
    <x v="16"/>
    <s v="music/metal"/>
  </r>
  <r>
    <n v="289"/>
    <s v="Smith, Love and Smith"/>
    <s v="Grass-roots mission-critical capability"/>
    <n v="800"/>
    <n v="13474"/>
    <x v="1"/>
    <n v="337"/>
    <n v="39.982195845697326"/>
    <x v="0"/>
    <n v="16.842500000000001"/>
    <s v="CAD"/>
    <n v="1438578000"/>
    <n v="1438837200"/>
    <x v="279"/>
    <d v="2015-08-06T05:00:00"/>
    <b v="0"/>
    <b v="0"/>
    <x v="3"/>
    <x v="3"/>
    <s v="theater/plays"/>
  </r>
  <r>
    <n v="290"/>
    <s v="Wilson, Hall and Osborne"/>
    <s v="Advanced global data-warehouse"/>
    <n v="168600"/>
    <n v="91722"/>
    <x v="0"/>
    <n v="908"/>
    <n v="101.01541850220265"/>
    <x v="1"/>
    <n v="0.54402135231316728"/>
    <s v="USD"/>
    <n v="1368162000"/>
    <n v="1370926800"/>
    <x v="280"/>
    <d v="2013-06-11T05:00:00"/>
    <b v="0"/>
    <b v="1"/>
    <x v="4"/>
    <x v="4"/>
    <s v="film &amp; video/documentary"/>
  </r>
  <r>
    <n v="291"/>
    <s v="Bell, Grimes and Kerr"/>
    <s v="Self-enabling uniform complexity"/>
    <n v="1800"/>
    <n v="8219"/>
    <x v="1"/>
    <n v="107"/>
    <n v="76.813084112149539"/>
    <x v="1"/>
    <n v="4.5661111111111108"/>
    <s v="USD"/>
    <n v="1318654800"/>
    <n v="1319000400"/>
    <x v="281"/>
    <d v="2011-10-19T05:00:00"/>
    <b v="1"/>
    <b v="0"/>
    <x v="2"/>
    <x v="2"/>
    <s v="technology/web"/>
  </r>
  <r>
    <n v="292"/>
    <s v="Ho-Harris"/>
    <s v="Versatile cohesive encoding"/>
    <n v="7300"/>
    <n v="717"/>
    <x v="0"/>
    <n v="10"/>
    <n v="71.7"/>
    <x v="1"/>
    <n v="9.8219178082191785E-2"/>
    <s v="USD"/>
    <n v="1331874000"/>
    <n v="1333429200"/>
    <x v="282"/>
    <d v="2012-04-03T05:00:00"/>
    <b v="0"/>
    <b v="0"/>
    <x v="0"/>
    <x v="0"/>
    <s v="food/food trucks"/>
  </r>
  <r>
    <n v="293"/>
    <s v="Ross Group"/>
    <s v="Organized executive solution"/>
    <n v="6500"/>
    <n v="1065"/>
    <x v="3"/>
    <n v="32"/>
    <n v="33.28125"/>
    <x v="6"/>
    <n v="0.16384615384615384"/>
    <s v="EUR"/>
    <n v="1286254800"/>
    <n v="1287032400"/>
    <x v="283"/>
    <d v="2010-10-14T05:00:00"/>
    <b v="0"/>
    <b v="0"/>
    <x v="3"/>
    <x v="3"/>
    <s v="theater/plays"/>
  </r>
  <r>
    <n v="294"/>
    <s v="Turner-Davis"/>
    <s v="Automated local emulation"/>
    <n v="600"/>
    <n v="8038"/>
    <x v="1"/>
    <n v="183"/>
    <n v="43.923497267759565"/>
    <x v="1"/>
    <n v="13.396666666666667"/>
    <s v="USD"/>
    <n v="1540530000"/>
    <n v="1541570400"/>
    <x v="284"/>
    <d v="2018-11-07T06:00:00"/>
    <b v="0"/>
    <b v="0"/>
    <x v="3"/>
    <x v="3"/>
    <s v="theater/plays"/>
  </r>
  <r>
    <n v="295"/>
    <s v="Smith, Jackson and Herrera"/>
    <s v="Enterprise-wide intermediate middleware"/>
    <n v="192900"/>
    <n v="68769"/>
    <x v="0"/>
    <n v="1910"/>
    <n v="36.004712041884815"/>
    <x v="5"/>
    <n v="0.35650077760497667"/>
    <s v="CHF"/>
    <n v="1381813200"/>
    <n v="1383976800"/>
    <x v="285"/>
    <d v="2013-11-09T06:00:00"/>
    <b v="0"/>
    <b v="0"/>
    <x v="3"/>
    <x v="3"/>
    <s v="theater/plays"/>
  </r>
  <r>
    <n v="296"/>
    <s v="Smith-Hess"/>
    <s v="Grass-roots real-time Local Area Network"/>
    <n v="6100"/>
    <n v="3352"/>
    <x v="0"/>
    <n v="38"/>
    <n v="88.21052631578948"/>
    <x v="2"/>
    <n v="0.54950819672131146"/>
    <s v="AUD"/>
    <n v="1548655200"/>
    <n v="1550556000"/>
    <x v="286"/>
    <d v="2019-02-19T06:00:00"/>
    <b v="0"/>
    <b v="0"/>
    <x v="3"/>
    <x v="3"/>
    <s v="theater/plays"/>
  </r>
  <r>
    <n v="297"/>
    <s v="Brown, Herring and Bass"/>
    <s v="Organized client-driven capacity"/>
    <n v="7200"/>
    <n v="6785"/>
    <x v="0"/>
    <n v="104"/>
    <n v="65.240384615384613"/>
    <x v="2"/>
    <n v="0.94236111111111109"/>
    <s v="AUD"/>
    <n v="1389679200"/>
    <n v="1390456800"/>
    <x v="287"/>
    <d v="2014-01-23T06:00:00"/>
    <b v="0"/>
    <b v="1"/>
    <x v="3"/>
    <x v="3"/>
    <s v="theater/plays"/>
  </r>
  <r>
    <n v="298"/>
    <s v="Chase, Garcia and Johnson"/>
    <s v="Adaptive intangible database"/>
    <n v="3500"/>
    <n v="5037"/>
    <x v="1"/>
    <n v="72"/>
    <n v="69.958333333333329"/>
    <x v="1"/>
    <n v="1.4391428571428571"/>
    <s v="USD"/>
    <n v="1456466400"/>
    <n v="1458018000"/>
    <x v="288"/>
    <d v="2016-03-15T05:00:00"/>
    <b v="0"/>
    <b v="1"/>
    <x v="1"/>
    <x v="1"/>
    <s v="music/rock"/>
  </r>
  <r>
    <n v="299"/>
    <s v="Ramsey and Sons"/>
    <s v="Grass-roots contextually-based algorithm"/>
    <n v="3800"/>
    <n v="1954"/>
    <x v="0"/>
    <n v="49"/>
    <n v="39.877551020408163"/>
    <x v="1"/>
    <n v="0.51421052631578945"/>
    <s v="USD"/>
    <n v="1456984800"/>
    <n v="1461819600"/>
    <x v="289"/>
    <d v="2016-04-28T05:00:00"/>
    <b v="0"/>
    <b v="0"/>
    <x v="0"/>
    <x v="0"/>
    <s v="food/food trucks"/>
  </r>
  <r>
    <n v="300"/>
    <s v="Cooke PLC"/>
    <s v="Focused executive core"/>
    <n v="100"/>
    <n v="5"/>
    <x v="0"/>
    <n v="1"/>
    <n v="5"/>
    <x v="3"/>
    <n v="0.05"/>
    <s v="DKK"/>
    <n v="1504069200"/>
    <n v="1504155600"/>
    <x v="290"/>
    <d v="2017-08-31T05:00:00"/>
    <b v="0"/>
    <b v="1"/>
    <x v="5"/>
    <x v="9"/>
    <s v="publishing/nonfiction"/>
  </r>
  <r>
    <n v="301"/>
    <s v="Wong-Walker"/>
    <s v="Multi-channeled disintermediate policy"/>
    <n v="900"/>
    <n v="12102"/>
    <x v="1"/>
    <n v="295"/>
    <n v="41.023728813559323"/>
    <x v="1"/>
    <n v="13.446666666666667"/>
    <s v="USD"/>
    <n v="1424930400"/>
    <n v="1426395600"/>
    <x v="291"/>
    <d v="2015-03-15T05:00:00"/>
    <b v="0"/>
    <b v="0"/>
    <x v="4"/>
    <x v="4"/>
    <s v="film &amp; video/documentary"/>
  </r>
  <r>
    <n v="302"/>
    <s v="Ferguson, Collins and Mata"/>
    <s v="Customizable bi-directional hardware"/>
    <n v="76100"/>
    <n v="24234"/>
    <x v="0"/>
    <n v="245"/>
    <n v="98.914285714285711"/>
    <x v="1"/>
    <n v="0.31844940867279897"/>
    <s v="USD"/>
    <n v="1535864400"/>
    <n v="1537074000"/>
    <x v="292"/>
    <d v="2018-09-16T05:00:00"/>
    <b v="0"/>
    <b v="0"/>
    <x v="3"/>
    <x v="3"/>
    <s v="theater/plays"/>
  </r>
  <r>
    <n v="303"/>
    <s v="Guerrero, Flores and Jenkins"/>
    <s v="Networked optimal architecture"/>
    <n v="3400"/>
    <n v="2809"/>
    <x v="0"/>
    <n v="32"/>
    <n v="87.78125"/>
    <x v="1"/>
    <n v="0.82617647058823529"/>
    <s v="USD"/>
    <n v="1452146400"/>
    <n v="1452578400"/>
    <x v="293"/>
    <d v="2016-01-12T06:00:00"/>
    <b v="0"/>
    <b v="0"/>
    <x v="1"/>
    <x v="7"/>
    <s v="music/indie rock"/>
  </r>
  <r>
    <n v="304"/>
    <s v="Peterson PLC"/>
    <s v="User-friendly discrete benchmark"/>
    <n v="2100"/>
    <n v="11469"/>
    <x v="1"/>
    <n v="142"/>
    <n v="80.767605633802816"/>
    <x v="1"/>
    <n v="5.4614285714285717"/>
    <s v="USD"/>
    <n v="1470546000"/>
    <n v="1474088400"/>
    <x v="294"/>
    <d v="2016-09-17T05:00:00"/>
    <b v="0"/>
    <b v="0"/>
    <x v="4"/>
    <x v="4"/>
    <s v="film &amp; video/documentary"/>
  </r>
  <r>
    <n v="305"/>
    <s v="Townsend Ltd"/>
    <s v="Grass-roots actuating policy"/>
    <n v="2800"/>
    <n v="8014"/>
    <x v="1"/>
    <n v="85"/>
    <n v="94.28235294117647"/>
    <x v="1"/>
    <n v="2.8621428571428571"/>
    <s v="USD"/>
    <n v="1458363600"/>
    <n v="1461906000"/>
    <x v="295"/>
    <d v="2016-04-29T05:00:00"/>
    <b v="0"/>
    <b v="0"/>
    <x v="3"/>
    <x v="3"/>
    <s v="theater/plays"/>
  </r>
  <r>
    <n v="306"/>
    <s v="Rush, Reed and Hall"/>
    <s v="Enterprise-wide 3rdgeneration knowledge user"/>
    <n v="6500"/>
    <n v="514"/>
    <x v="0"/>
    <n v="7"/>
    <n v="73.428571428571431"/>
    <x v="1"/>
    <n v="7.9076923076923072E-2"/>
    <s v="USD"/>
    <n v="1500008400"/>
    <n v="1500267600"/>
    <x v="296"/>
    <d v="2017-07-17T05:00:00"/>
    <b v="0"/>
    <b v="1"/>
    <x v="3"/>
    <x v="3"/>
    <s v="theater/plays"/>
  </r>
  <r>
    <n v="307"/>
    <s v="Salazar-Dodson"/>
    <s v="Face-to-face zero tolerance moderator"/>
    <n v="32900"/>
    <n v="43473"/>
    <x v="1"/>
    <n v="659"/>
    <n v="65.968133535660087"/>
    <x v="3"/>
    <n v="1.3213677811550153"/>
    <s v="DKK"/>
    <n v="1338958800"/>
    <n v="1340686800"/>
    <x v="297"/>
    <d v="2012-06-26T05:00:00"/>
    <b v="0"/>
    <b v="1"/>
    <x v="5"/>
    <x v="13"/>
    <s v="publishing/fiction"/>
  </r>
  <r>
    <n v="308"/>
    <s v="Davis Ltd"/>
    <s v="Grass-roots optimizing projection"/>
    <n v="118200"/>
    <n v="87560"/>
    <x v="0"/>
    <n v="803"/>
    <n v="109.04109589041096"/>
    <x v="1"/>
    <n v="0.74077834179357027"/>
    <s v="USD"/>
    <n v="1303102800"/>
    <n v="1303189200"/>
    <x v="298"/>
    <d v="2011-04-19T05:00:00"/>
    <b v="0"/>
    <b v="0"/>
    <x v="3"/>
    <x v="3"/>
    <s v="theater/plays"/>
  </r>
  <r>
    <n v="309"/>
    <s v="Harris-Perry"/>
    <s v="User-centric 6thgeneration attitude"/>
    <n v="4100"/>
    <n v="3087"/>
    <x v="3"/>
    <n v="75"/>
    <n v="41.16"/>
    <x v="1"/>
    <n v="0.75292682926829269"/>
    <s v="USD"/>
    <n v="1316581200"/>
    <n v="1318309200"/>
    <x v="299"/>
    <d v="2011-10-11T05:00:00"/>
    <b v="0"/>
    <b v="1"/>
    <x v="1"/>
    <x v="7"/>
    <s v="music/indie rock"/>
  </r>
  <r>
    <n v="310"/>
    <s v="Velazquez, Hunt and Ortiz"/>
    <s v="Switchable zero tolerance website"/>
    <n v="7800"/>
    <n v="1586"/>
    <x v="0"/>
    <n v="16"/>
    <n v="99.125"/>
    <x v="1"/>
    <n v="0.20333333333333334"/>
    <s v="USD"/>
    <n v="1270789200"/>
    <n v="1272171600"/>
    <x v="300"/>
    <d v="2010-04-25T05:00:00"/>
    <b v="0"/>
    <b v="0"/>
    <x v="6"/>
    <x v="11"/>
    <s v="games/video games"/>
  </r>
  <r>
    <n v="311"/>
    <s v="Flores PLC"/>
    <s v="Focused real-time help-desk"/>
    <n v="6300"/>
    <n v="12812"/>
    <x v="1"/>
    <n v="121"/>
    <n v="105.88429752066116"/>
    <x v="1"/>
    <n v="2.0336507936507937"/>
    <s v="USD"/>
    <n v="1297836000"/>
    <n v="1298872800"/>
    <x v="247"/>
    <d v="2011-02-28T06:00:00"/>
    <b v="0"/>
    <b v="0"/>
    <x v="3"/>
    <x v="3"/>
    <s v="theater/plays"/>
  </r>
  <r>
    <n v="312"/>
    <s v="Martinez LLC"/>
    <s v="Robust impactful approach"/>
    <n v="59100"/>
    <n v="183345"/>
    <x v="1"/>
    <n v="3742"/>
    <n v="48.996525921966864"/>
    <x v="1"/>
    <n v="3.1022842639593908"/>
    <s v="USD"/>
    <n v="1382677200"/>
    <n v="1383282000"/>
    <x v="244"/>
    <d v="2013-11-01T05:00:00"/>
    <b v="0"/>
    <b v="0"/>
    <x v="3"/>
    <x v="3"/>
    <s v="theater/plays"/>
  </r>
  <r>
    <n v="313"/>
    <s v="Miller-Irwin"/>
    <s v="Secured maximized policy"/>
    <n v="2200"/>
    <n v="8697"/>
    <x v="1"/>
    <n v="223"/>
    <n v="39"/>
    <x v="1"/>
    <n v="3.9531818181818181"/>
    <s v="USD"/>
    <n v="1330322400"/>
    <n v="1330495200"/>
    <x v="301"/>
    <d v="2012-02-29T06:00:00"/>
    <b v="0"/>
    <b v="0"/>
    <x v="1"/>
    <x v="1"/>
    <s v="music/rock"/>
  </r>
  <r>
    <n v="314"/>
    <s v="Sanchez-Morgan"/>
    <s v="Realigned upward-trending strategy"/>
    <n v="1400"/>
    <n v="4126"/>
    <x v="1"/>
    <n v="133"/>
    <n v="31.022556390977442"/>
    <x v="1"/>
    <n v="2.9471428571428571"/>
    <s v="USD"/>
    <n v="1552366800"/>
    <n v="1552798800"/>
    <x v="188"/>
    <d v="2019-03-17T05:00:00"/>
    <b v="0"/>
    <b v="1"/>
    <x v="4"/>
    <x v="4"/>
    <s v="film &amp; video/documentary"/>
  </r>
  <r>
    <n v="315"/>
    <s v="Lopez, Adams and Johnson"/>
    <s v="Open-source interactive knowledge user"/>
    <n v="9500"/>
    <n v="3220"/>
    <x v="0"/>
    <n v="31"/>
    <n v="103.87096774193549"/>
    <x v="1"/>
    <n v="0.33894736842105261"/>
    <s v="USD"/>
    <n v="1400907600"/>
    <n v="1403413200"/>
    <x v="302"/>
    <d v="2014-06-22T05:00:00"/>
    <b v="0"/>
    <b v="0"/>
    <x v="3"/>
    <x v="3"/>
    <s v="theater/plays"/>
  </r>
  <r>
    <n v="316"/>
    <s v="Martin-Marshall"/>
    <s v="Configurable demand-driven matrix"/>
    <n v="9600"/>
    <n v="6401"/>
    <x v="0"/>
    <n v="108"/>
    <n v="59.268518518518519"/>
    <x v="6"/>
    <n v="0.66677083333333331"/>
    <s v="EUR"/>
    <n v="1574143200"/>
    <n v="1574229600"/>
    <x v="303"/>
    <d v="2019-11-20T06:00:00"/>
    <b v="0"/>
    <b v="1"/>
    <x v="0"/>
    <x v="0"/>
    <s v="food/food trucks"/>
  </r>
  <r>
    <n v="317"/>
    <s v="Summers PLC"/>
    <s v="Cross-group coherent hierarchy"/>
    <n v="6600"/>
    <n v="1269"/>
    <x v="0"/>
    <n v="30"/>
    <n v="42.3"/>
    <x v="1"/>
    <n v="0.19227272727272726"/>
    <s v="USD"/>
    <n v="1494738000"/>
    <n v="1495861200"/>
    <x v="304"/>
    <d v="2017-05-27T05:00:00"/>
    <b v="0"/>
    <b v="0"/>
    <x v="3"/>
    <x v="3"/>
    <s v="theater/plays"/>
  </r>
  <r>
    <n v="318"/>
    <s v="Young, Hart and Ryan"/>
    <s v="Decentralized demand-driven open system"/>
    <n v="5700"/>
    <n v="903"/>
    <x v="0"/>
    <n v="17"/>
    <n v="53.117647058823529"/>
    <x v="1"/>
    <n v="0.15842105263157893"/>
    <s v="USD"/>
    <n v="1392357600"/>
    <n v="1392530400"/>
    <x v="305"/>
    <d v="2014-02-16T06:00:00"/>
    <b v="0"/>
    <b v="0"/>
    <x v="1"/>
    <x v="1"/>
    <s v="music/rock"/>
  </r>
  <r>
    <n v="319"/>
    <s v="Mills Group"/>
    <s v="Advanced empowering matrix"/>
    <n v="8400"/>
    <n v="3251"/>
    <x v="3"/>
    <n v="64"/>
    <n v="50.796875"/>
    <x v="1"/>
    <n v="0.38702380952380955"/>
    <s v="USD"/>
    <n v="1281589200"/>
    <n v="1283662800"/>
    <x v="306"/>
    <d v="2010-09-05T05:00:00"/>
    <b v="0"/>
    <b v="0"/>
    <x v="2"/>
    <x v="2"/>
    <s v="technology/web"/>
  </r>
  <r>
    <n v="320"/>
    <s v="Sandoval-Powell"/>
    <s v="Phased holistic implementation"/>
    <n v="84400"/>
    <n v="8092"/>
    <x v="0"/>
    <n v="80"/>
    <n v="101.15"/>
    <x v="1"/>
    <n v="9.5876777251184833E-2"/>
    <s v="USD"/>
    <n v="1305003600"/>
    <n v="1305781200"/>
    <x v="307"/>
    <d v="2011-05-19T05:00:00"/>
    <b v="0"/>
    <b v="0"/>
    <x v="5"/>
    <x v="13"/>
    <s v="publishing/fiction"/>
  </r>
  <r>
    <n v="321"/>
    <s v="Mills, Frazier and Perez"/>
    <s v="Proactive attitude-oriented knowledge user"/>
    <n v="170400"/>
    <n v="160422"/>
    <x v="0"/>
    <n v="2468"/>
    <n v="65.000810372771468"/>
    <x v="1"/>
    <n v="0.94144366197183094"/>
    <s v="USD"/>
    <n v="1301634000"/>
    <n v="1302325200"/>
    <x v="308"/>
    <d v="2011-04-09T05:00:00"/>
    <b v="0"/>
    <b v="0"/>
    <x v="4"/>
    <x v="12"/>
    <s v="film &amp; video/shorts"/>
  </r>
  <r>
    <n v="322"/>
    <s v="Hebert Group"/>
    <s v="Visionary asymmetric Graphical User Interface"/>
    <n v="117900"/>
    <n v="196377"/>
    <x v="1"/>
    <n v="5168"/>
    <n v="37.998645510835914"/>
    <x v="1"/>
    <n v="1.6656234096692113"/>
    <s v="USD"/>
    <n v="1290664800"/>
    <n v="1291788000"/>
    <x v="309"/>
    <d v="2010-12-08T06:00:00"/>
    <b v="0"/>
    <b v="0"/>
    <x v="3"/>
    <x v="3"/>
    <s v="theater/plays"/>
  </r>
  <r>
    <n v="323"/>
    <s v="Cole, Smith and Wood"/>
    <s v="Integrated zero-defect help-desk"/>
    <n v="8900"/>
    <n v="2148"/>
    <x v="0"/>
    <n v="26"/>
    <n v="82.615384615384613"/>
    <x v="4"/>
    <n v="0.24134831460674158"/>
    <s v="GBP"/>
    <n v="1395896400"/>
    <n v="1396069200"/>
    <x v="310"/>
    <d v="2014-03-29T05:00:00"/>
    <b v="0"/>
    <b v="0"/>
    <x v="4"/>
    <x v="4"/>
    <s v="film &amp; video/documentary"/>
  </r>
  <r>
    <n v="324"/>
    <s v="Harris, Hall and Harris"/>
    <s v="Inverse analyzing matrices"/>
    <n v="7100"/>
    <n v="11648"/>
    <x v="1"/>
    <n v="307"/>
    <n v="37.941368078175898"/>
    <x v="1"/>
    <n v="1.6405633802816901"/>
    <s v="USD"/>
    <n v="1434862800"/>
    <n v="1435899600"/>
    <x v="311"/>
    <d v="2015-07-03T05:00:00"/>
    <b v="0"/>
    <b v="1"/>
    <x v="3"/>
    <x v="3"/>
    <s v="theater/plays"/>
  </r>
  <r>
    <n v="325"/>
    <s v="Saunders Group"/>
    <s v="Programmable systemic implementation"/>
    <n v="6500"/>
    <n v="5897"/>
    <x v="0"/>
    <n v="73"/>
    <n v="80.780821917808225"/>
    <x v="1"/>
    <n v="0.90723076923076929"/>
    <s v="USD"/>
    <n v="1529125200"/>
    <n v="1531112400"/>
    <x v="79"/>
    <d v="2018-07-09T05:00:00"/>
    <b v="0"/>
    <b v="1"/>
    <x v="3"/>
    <x v="3"/>
    <s v="theater/plays"/>
  </r>
  <r>
    <n v="326"/>
    <s v="Pham, Avila and Nash"/>
    <s v="Multi-channeled next generation architecture"/>
    <n v="7200"/>
    <n v="3326"/>
    <x v="0"/>
    <n v="128"/>
    <n v="25.984375"/>
    <x v="1"/>
    <n v="0.46194444444444444"/>
    <s v="USD"/>
    <n v="1451109600"/>
    <n v="1451628000"/>
    <x v="312"/>
    <d v="2016-01-01T06:00:00"/>
    <b v="0"/>
    <b v="0"/>
    <x v="4"/>
    <x v="10"/>
    <s v="film &amp; video/animation"/>
  </r>
  <r>
    <n v="327"/>
    <s v="Patterson, Salinas and Lucas"/>
    <s v="Digitized 3rdgeneration encoding"/>
    <n v="2600"/>
    <n v="1002"/>
    <x v="0"/>
    <n v="33"/>
    <n v="30.363636363636363"/>
    <x v="1"/>
    <n v="0.38538461538461538"/>
    <s v="USD"/>
    <n v="1566968400"/>
    <n v="1567314000"/>
    <x v="313"/>
    <d v="2019-09-01T05:00:00"/>
    <b v="0"/>
    <b v="1"/>
    <x v="3"/>
    <x v="3"/>
    <s v="theater/plays"/>
  </r>
  <r>
    <n v="328"/>
    <s v="Young PLC"/>
    <s v="Innovative well-modulated functionalities"/>
    <n v="98700"/>
    <n v="131826"/>
    <x v="1"/>
    <n v="2441"/>
    <n v="54.004916018025398"/>
    <x v="1"/>
    <n v="1.3356231003039514"/>
    <s v="USD"/>
    <n v="1543557600"/>
    <n v="1544508000"/>
    <x v="314"/>
    <d v="2018-12-11T06:00:00"/>
    <b v="0"/>
    <b v="0"/>
    <x v="1"/>
    <x v="1"/>
    <s v="music/rock"/>
  </r>
  <r>
    <n v="329"/>
    <s v="Willis and Sons"/>
    <s v="Fundamental incremental database"/>
    <n v="93800"/>
    <n v="21477"/>
    <x v="2"/>
    <n v="211"/>
    <n v="101.78672985781991"/>
    <x v="1"/>
    <n v="0.22896588486140726"/>
    <s v="USD"/>
    <n v="1481522400"/>
    <n v="1482472800"/>
    <x v="315"/>
    <d v="2016-12-23T06:00:00"/>
    <b v="0"/>
    <b v="0"/>
    <x v="6"/>
    <x v="11"/>
    <s v="games/video games"/>
  </r>
  <r>
    <n v="330"/>
    <s v="Thompson-Bates"/>
    <s v="Expanded encompassing open architecture"/>
    <n v="33700"/>
    <n v="62330"/>
    <x v="1"/>
    <n v="1385"/>
    <n v="45.003610108303249"/>
    <x v="4"/>
    <n v="1.8495548961424333"/>
    <s v="GBP"/>
    <n v="1512712800"/>
    <n v="1512799200"/>
    <x v="316"/>
    <d v="2017-12-09T06:00:00"/>
    <b v="0"/>
    <b v="0"/>
    <x v="4"/>
    <x v="4"/>
    <s v="film &amp; video/documentary"/>
  </r>
  <r>
    <n v="331"/>
    <s v="Rose-Silva"/>
    <s v="Intuitive static portal"/>
    <n v="3300"/>
    <n v="14643"/>
    <x v="1"/>
    <n v="190"/>
    <n v="77.068421052631578"/>
    <x v="1"/>
    <n v="4.4372727272727275"/>
    <s v="USD"/>
    <n v="1324274400"/>
    <n v="1324360800"/>
    <x v="317"/>
    <d v="2011-12-20T06:00:00"/>
    <b v="0"/>
    <b v="0"/>
    <x v="0"/>
    <x v="0"/>
    <s v="food/food trucks"/>
  </r>
  <r>
    <n v="332"/>
    <s v="Pacheco, Johnson and Torres"/>
    <s v="Optional bandwidth-monitored definition"/>
    <n v="20700"/>
    <n v="41396"/>
    <x v="1"/>
    <n v="470"/>
    <n v="88.076595744680844"/>
    <x v="1"/>
    <n v="1.999806763285024"/>
    <s v="USD"/>
    <n v="1364446800"/>
    <n v="1364533200"/>
    <x v="318"/>
    <d v="2013-03-29T05:00:00"/>
    <b v="0"/>
    <b v="0"/>
    <x v="2"/>
    <x v="8"/>
    <s v="technology/wearables"/>
  </r>
  <r>
    <n v="333"/>
    <s v="Carlson, Dixon and Jones"/>
    <s v="Persistent well-modulated synergy"/>
    <n v="9600"/>
    <n v="11900"/>
    <x v="1"/>
    <n v="253"/>
    <n v="47.035573122529641"/>
    <x v="1"/>
    <n v="1.2395833333333333"/>
    <s v="USD"/>
    <n v="1542693600"/>
    <n v="1545112800"/>
    <x v="319"/>
    <d v="2018-12-18T06:00:00"/>
    <b v="0"/>
    <b v="0"/>
    <x v="3"/>
    <x v="3"/>
    <s v="theater/plays"/>
  </r>
  <r>
    <n v="334"/>
    <s v="Mcgee Group"/>
    <s v="Assimilated discrete algorithm"/>
    <n v="66200"/>
    <n v="123538"/>
    <x v="1"/>
    <n v="1113"/>
    <n v="110.99550763701707"/>
    <x v="1"/>
    <n v="1.8661329305135952"/>
    <s v="USD"/>
    <n v="1515564000"/>
    <n v="1516168800"/>
    <x v="32"/>
    <d v="2018-01-17T06:00:00"/>
    <b v="0"/>
    <b v="0"/>
    <x v="1"/>
    <x v="1"/>
    <s v="music/rock"/>
  </r>
  <r>
    <n v="335"/>
    <s v="Jordan-Acosta"/>
    <s v="Operative uniform hub"/>
    <n v="173800"/>
    <n v="198628"/>
    <x v="1"/>
    <n v="2283"/>
    <n v="87.003066141042481"/>
    <x v="1"/>
    <n v="1.1428538550057536"/>
    <s v="USD"/>
    <n v="1573797600"/>
    <n v="1574920800"/>
    <x v="320"/>
    <d v="2019-11-28T06:00:00"/>
    <b v="0"/>
    <b v="0"/>
    <x v="1"/>
    <x v="1"/>
    <s v="music/rock"/>
  </r>
  <r>
    <n v="336"/>
    <s v="Nunez Inc"/>
    <s v="Customizable intangible capability"/>
    <n v="70700"/>
    <n v="68602"/>
    <x v="0"/>
    <n v="1072"/>
    <n v="63.994402985074629"/>
    <x v="1"/>
    <n v="0.97032531824611035"/>
    <s v="USD"/>
    <n v="1292392800"/>
    <n v="1292479200"/>
    <x v="321"/>
    <d v="2010-12-16T06:00:00"/>
    <b v="0"/>
    <b v="1"/>
    <x v="1"/>
    <x v="1"/>
    <s v="music/rock"/>
  </r>
  <r>
    <n v="337"/>
    <s v="Hayden Ltd"/>
    <s v="Innovative didactic analyzer"/>
    <n v="94500"/>
    <n v="116064"/>
    <x v="1"/>
    <n v="1095"/>
    <n v="105.9945205479452"/>
    <x v="1"/>
    <n v="1.2281904761904763"/>
    <s v="USD"/>
    <n v="1573452000"/>
    <n v="1573538400"/>
    <x v="322"/>
    <d v="2019-11-12T06:00:00"/>
    <b v="0"/>
    <b v="0"/>
    <x v="3"/>
    <x v="3"/>
    <s v="theater/plays"/>
  </r>
  <r>
    <n v="338"/>
    <s v="Gonzalez-Burton"/>
    <s v="Decentralized intangible encoding"/>
    <n v="69800"/>
    <n v="125042"/>
    <x v="1"/>
    <n v="1690"/>
    <n v="73.989349112426041"/>
    <x v="1"/>
    <n v="1.7914326647564469"/>
    <s v="USD"/>
    <n v="1317790800"/>
    <n v="1320382800"/>
    <x v="323"/>
    <d v="2011-11-04T05:00:00"/>
    <b v="0"/>
    <b v="0"/>
    <x v="3"/>
    <x v="3"/>
    <s v="theater/plays"/>
  </r>
  <r>
    <n v="339"/>
    <s v="Lewis, Taylor and Rivers"/>
    <s v="Front-line transitional algorithm"/>
    <n v="136300"/>
    <n v="108974"/>
    <x v="3"/>
    <n v="1297"/>
    <n v="84.02004626060139"/>
    <x v="0"/>
    <n v="0.79951577402787966"/>
    <s v="CAD"/>
    <n v="1501650000"/>
    <n v="1502859600"/>
    <x v="324"/>
    <d v="2017-08-16T05:00:00"/>
    <b v="0"/>
    <b v="0"/>
    <x v="3"/>
    <x v="3"/>
    <s v="theater/plays"/>
  </r>
  <r>
    <n v="340"/>
    <s v="Butler, Henry and Espinoza"/>
    <s v="Switchable didactic matrices"/>
    <n v="37100"/>
    <n v="34964"/>
    <x v="0"/>
    <n v="393"/>
    <n v="88.966921119592882"/>
    <x v="1"/>
    <n v="0.94242587601078165"/>
    <s v="USD"/>
    <n v="1323669600"/>
    <n v="1323756000"/>
    <x v="325"/>
    <d v="2011-12-13T06:00:00"/>
    <b v="0"/>
    <b v="0"/>
    <x v="7"/>
    <x v="14"/>
    <s v="photography/photography books"/>
  </r>
  <r>
    <n v="341"/>
    <s v="Guzman Group"/>
    <s v="Ameliorated disintermediate utilization"/>
    <n v="114300"/>
    <n v="96777"/>
    <x v="0"/>
    <n v="1257"/>
    <n v="76.990453460620529"/>
    <x v="1"/>
    <n v="0.84669291338582675"/>
    <s v="USD"/>
    <n v="1440738000"/>
    <n v="1441342800"/>
    <x v="326"/>
    <d v="2015-09-04T05:00:00"/>
    <b v="0"/>
    <b v="0"/>
    <x v="1"/>
    <x v="7"/>
    <s v="music/indie rock"/>
  </r>
  <r>
    <n v="342"/>
    <s v="Gibson-Hernandez"/>
    <s v="Visionary foreground middleware"/>
    <n v="47900"/>
    <n v="31864"/>
    <x v="0"/>
    <n v="328"/>
    <n v="97.146341463414629"/>
    <x v="1"/>
    <n v="0.66521920668058454"/>
    <s v="USD"/>
    <n v="1374296400"/>
    <n v="1375333200"/>
    <x v="327"/>
    <d v="2013-08-01T05:00:00"/>
    <b v="0"/>
    <b v="0"/>
    <x v="3"/>
    <x v="3"/>
    <s v="theater/plays"/>
  </r>
  <r>
    <n v="343"/>
    <s v="Spencer-Weber"/>
    <s v="Optional zero-defect task-force"/>
    <n v="9000"/>
    <n v="4853"/>
    <x v="0"/>
    <n v="147"/>
    <n v="33.013605442176868"/>
    <x v="1"/>
    <n v="0.53922222222222227"/>
    <s v="USD"/>
    <n v="1384840800"/>
    <n v="1389420000"/>
    <x v="328"/>
    <d v="2014-01-11T06:00:00"/>
    <b v="0"/>
    <b v="0"/>
    <x v="3"/>
    <x v="3"/>
    <s v="theater/plays"/>
  </r>
  <r>
    <n v="344"/>
    <s v="Berger, Johnson and Marshall"/>
    <s v="Devolved exuding emulation"/>
    <n v="197600"/>
    <n v="82959"/>
    <x v="0"/>
    <n v="830"/>
    <n v="99.950602409638549"/>
    <x v="1"/>
    <n v="0.41983299595141699"/>
    <s v="USD"/>
    <n v="1516600800"/>
    <n v="1520056800"/>
    <x v="329"/>
    <d v="2018-03-03T06:00:00"/>
    <b v="0"/>
    <b v="0"/>
    <x v="6"/>
    <x v="11"/>
    <s v="games/video games"/>
  </r>
  <r>
    <n v="345"/>
    <s v="Taylor, Cisneros and Romero"/>
    <s v="Open-source neutral task-force"/>
    <n v="157600"/>
    <n v="23159"/>
    <x v="0"/>
    <n v="331"/>
    <n v="69.966767371601208"/>
    <x v="4"/>
    <n v="0.14694796954314721"/>
    <s v="GBP"/>
    <n v="1436418000"/>
    <n v="1436504400"/>
    <x v="330"/>
    <d v="2015-07-10T05:00:00"/>
    <b v="0"/>
    <b v="0"/>
    <x v="4"/>
    <x v="6"/>
    <s v="film &amp; video/drama"/>
  </r>
  <r>
    <n v="346"/>
    <s v="Little-Marsh"/>
    <s v="Virtual attitude-oriented migration"/>
    <n v="8000"/>
    <n v="2758"/>
    <x v="0"/>
    <n v="25"/>
    <n v="110.32"/>
    <x v="1"/>
    <n v="0.34475"/>
    <s v="USD"/>
    <n v="1503550800"/>
    <n v="1508302800"/>
    <x v="331"/>
    <d v="2017-10-18T05:00:00"/>
    <b v="0"/>
    <b v="1"/>
    <x v="1"/>
    <x v="7"/>
    <s v="music/indie rock"/>
  </r>
  <r>
    <n v="347"/>
    <s v="Petersen and Sons"/>
    <s v="Open-source full-range portal"/>
    <n v="900"/>
    <n v="12607"/>
    <x v="1"/>
    <n v="191"/>
    <n v="66.005235602094245"/>
    <x v="1"/>
    <n v="14.007777777777777"/>
    <s v="USD"/>
    <n v="1423634400"/>
    <n v="1425708000"/>
    <x v="332"/>
    <d v="2015-03-07T06:00:00"/>
    <b v="0"/>
    <b v="0"/>
    <x v="2"/>
    <x v="2"/>
    <s v="technology/web"/>
  </r>
  <r>
    <n v="348"/>
    <s v="Hensley Ltd"/>
    <s v="Versatile cohesive open system"/>
    <n v="199000"/>
    <n v="142823"/>
    <x v="0"/>
    <n v="3483"/>
    <n v="41.005742176284812"/>
    <x v="1"/>
    <n v="0.71770351758793971"/>
    <s v="USD"/>
    <n v="1487224800"/>
    <n v="1488348000"/>
    <x v="333"/>
    <d v="2017-03-01T06:00:00"/>
    <b v="0"/>
    <b v="0"/>
    <x v="0"/>
    <x v="0"/>
    <s v="food/food trucks"/>
  </r>
  <r>
    <n v="349"/>
    <s v="Navarro and Sons"/>
    <s v="Multi-layered bottom-line frame"/>
    <n v="180800"/>
    <n v="95958"/>
    <x v="0"/>
    <n v="923"/>
    <n v="103.96316359696641"/>
    <x v="1"/>
    <n v="0.53074115044247783"/>
    <s v="USD"/>
    <n v="1500008400"/>
    <n v="1502600400"/>
    <x v="296"/>
    <d v="2017-08-13T05:00:00"/>
    <b v="0"/>
    <b v="0"/>
    <x v="3"/>
    <x v="3"/>
    <s v="theater/plays"/>
  </r>
  <r>
    <n v="350"/>
    <s v="Shannon Ltd"/>
    <s v="Pre-emptive neutral capacity"/>
    <n v="100"/>
    <n v="5"/>
    <x v="0"/>
    <n v="1"/>
    <n v="5"/>
    <x v="1"/>
    <n v="0.05"/>
    <s v="USD"/>
    <n v="1432098000"/>
    <n v="1433653200"/>
    <x v="334"/>
    <d v="2015-06-07T05:00:00"/>
    <b v="0"/>
    <b v="1"/>
    <x v="1"/>
    <x v="17"/>
    <s v="music/jazz"/>
  </r>
  <r>
    <n v="351"/>
    <s v="Young LLC"/>
    <s v="Universal maximized methodology"/>
    <n v="74100"/>
    <n v="94631"/>
    <x v="1"/>
    <n v="2013"/>
    <n v="47.009935419771487"/>
    <x v="1"/>
    <n v="1.2770715249662619"/>
    <s v="USD"/>
    <n v="1440392400"/>
    <n v="1441602000"/>
    <x v="335"/>
    <d v="2015-09-07T05:00:00"/>
    <b v="0"/>
    <b v="0"/>
    <x v="1"/>
    <x v="1"/>
    <s v="music/rock"/>
  </r>
  <r>
    <n v="352"/>
    <s v="Adams, Willis and Sanchez"/>
    <s v="Expanded hybrid hardware"/>
    <n v="2800"/>
    <n v="977"/>
    <x v="0"/>
    <n v="33"/>
    <n v="29.606060606060606"/>
    <x v="0"/>
    <n v="0.34892857142857142"/>
    <s v="CAD"/>
    <n v="1446876000"/>
    <n v="1447567200"/>
    <x v="336"/>
    <d v="2015-11-15T06:00:00"/>
    <b v="0"/>
    <b v="0"/>
    <x v="3"/>
    <x v="3"/>
    <s v="theater/plays"/>
  </r>
  <r>
    <n v="353"/>
    <s v="Mills-Roy"/>
    <s v="Profit-focused multi-tasking access"/>
    <n v="33600"/>
    <n v="137961"/>
    <x v="1"/>
    <n v="1703"/>
    <n v="81.010569583088667"/>
    <x v="1"/>
    <n v="4.105982142857143"/>
    <s v="USD"/>
    <n v="1562302800"/>
    <n v="1562389200"/>
    <x v="337"/>
    <d v="2019-07-06T05:00:00"/>
    <b v="0"/>
    <b v="0"/>
    <x v="3"/>
    <x v="3"/>
    <s v="theater/plays"/>
  </r>
  <r>
    <n v="354"/>
    <s v="Brown Group"/>
    <s v="Profit-focused transitional capability"/>
    <n v="6100"/>
    <n v="7548"/>
    <x v="1"/>
    <n v="80"/>
    <n v="94.35"/>
    <x v="3"/>
    <n v="1.2373770491803278"/>
    <s v="DKK"/>
    <n v="1378184400"/>
    <n v="1378789200"/>
    <x v="338"/>
    <d v="2013-09-10T05:00:00"/>
    <b v="0"/>
    <b v="0"/>
    <x v="4"/>
    <x v="4"/>
    <s v="film &amp; video/documentary"/>
  </r>
  <r>
    <n v="355"/>
    <s v="Burns-Burnett"/>
    <s v="Front-line scalable definition"/>
    <n v="3800"/>
    <n v="2241"/>
    <x v="2"/>
    <n v="86"/>
    <n v="26.058139534883722"/>
    <x v="1"/>
    <n v="0.58973684210526311"/>
    <s v="USD"/>
    <n v="1485064800"/>
    <n v="1488520800"/>
    <x v="339"/>
    <d v="2017-03-03T06:00:00"/>
    <b v="0"/>
    <b v="0"/>
    <x v="2"/>
    <x v="8"/>
    <s v="technology/wearables"/>
  </r>
  <r>
    <n v="356"/>
    <s v="Glass, Nunez and Mcdonald"/>
    <s v="Open-source systematic protocol"/>
    <n v="9300"/>
    <n v="3431"/>
    <x v="0"/>
    <n v="40"/>
    <n v="85.775000000000006"/>
    <x v="6"/>
    <n v="0.36892473118279567"/>
    <s v="EUR"/>
    <n v="1326520800"/>
    <n v="1327298400"/>
    <x v="340"/>
    <d v="2012-01-23T06:00:00"/>
    <b v="0"/>
    <b v="0"/>
    <x v="3"/>
    <x v="3"/>
    <s v="theater/plays"/>
  </r>
  <r>
    <n v="357"/>
    <s v="Perez, Davis and Wilson"/>
    <s v="Implemented tangible algorithm"/>
    <n v="2300"/>
    <n v="4253"/>
    <x v="1"/>
    <n v="41"/>
    <n v="103.73170731707317"/>
    <x v="1"/>
    <n v="1.8491304347826087"/>
    <s v="USD"/>
    <n v="1441256400"/>
    <n v="1443416400"/>
    <x v="341"/>
    <d v="2015-09-28T05:00:00"/>
    <b v="0"/>
    <b v="0"/>
    <x v="6"/>
    <x v="11"/>
    <s v="games/video games"/>
  </r>
  <r>
    <n v="358"/>
    <s v="Diaz-Garcia"/>
    <s v="Profit-focused 3rdgeneration circuit"/>
    <n v="9700"/>
    <n v="1146"/>
    <x v="0"/>
    <n v="23"/>
    <n v="49.826086956521742"/>
    <x v="0"/>
    <n v="0.11814432989690722"/>
    <s v="CAD"/>
    <n v="1533877200"/>
    <n v="1534136400"/>
    <x v="342"/>
    <d v="2018-08-13T05:00:00"/>
    <b v="1"/>
    <b v="0"/>
    <x v="7"/>
    <x v="14"/>
    <s v="photography/photography books"/>
  </r>
  <r>
    <n v="359"/>
    <s v="Salazar-Moon"/>
    <s v="Compatible needs-based architecture"/>
    <n v="4000"/>
    <n v="11948"/>
    <x v="1"/>
    <n v="187"/>
    <n v="63.893048128342244"/>
    <x v="1"/>
    <n v="2.9870000000000001"/>
    <s v="USD"/>
    <n v="1314421200"/>
    <n v="1315026000"/>
    <x v="343"/>
    <d v="2011-09-03T05:00:00"/>
    <b v="0"/>
    <b v="0"/>
    <x v="4"/>
    <x v="10"/>
    <s v="film &amp; video/animation"/>
  </r>
  <r>
    <n v="360"/>
    <s v="Larsen-Chung"/>
    <s v="Right-sized zero tolerance migration"/>
    <n v="59700"/>
    <n v="135132"/>
    <x v="1"/>
    <n v="2875"/>
    <n v="47.002434782608695"/>
    <x v="4"/>
    <n v="2.2635175879396985"/>
    <s v="GBP"/>
    <n v="1293861600"/>
    <n v="1295071200"/>
    <x v="344"/>
    <d v="2011-01-15T06:00:00"/>
    <b v="0"/>
    <b v="1"/>
    <x v="3"/>
    <x v="3"/>
    <s v="theater/plays"/>
  </r>
  <r>
    <n v="361"/>
    <s v="Anderson and Sons"/>
    <s v="Quality-focused reciprocal structure"/>
    <n v="5500"/>
    <n v="9546"/>
    <x v="1"/>
    <n v="88"/>
    <n v="108.47727272727273"/>
    <x v="1"/>
    <n v="1.7356363636363636"/>
    <s v="USD"/>
    <n v="1507352400"/>
    <n v="1509426000"/>
    <x v="345"/>
    <d v="2017-10-31T05:00:00"/>
    <b v="0"/>
    <b v="0"/>
    <x v="3"/>
    <x v="3"/>
    <s v="theater/plays"/>
  </r>
  <r>
    <n v="362"/>
    <s v="Lawrence Group"/>
    <s v="Automated actuating conglomeration"/>
    <n v="3700"/>
    <n v="13755"/>
    <x v="1"/>
    <n v="191"/>
    <n v="72.015706806282722"/>
    <x v="1"/>
    <n v="3.7175675675675675"/>
    <s v="USD"/>
    <n v="1296108000"/>
    <n v="1299391200"/>
    <x v="65"/>
    <d v="2011-03-06T06:00:00"/>
    <b v="0"/>
    <b v="0"/>
    <x v="1"/>
    <x v="1"/>
    <s v="music/rock"/>
  </r>
  <r>
    <n v="363"/>
    <s v="Gray-Davis"/>
    <s v="Re-contextualized local initiative"/>
    <n v="5200"/>
    <n v="8330"/>
    <x v="1"/>
    <n v="139"/>
    <n v="59.928057553956833"/>
    <x v="1"/>
    <n v="1.601923076923077"/>
    <s v="USD"/>
    <n v="1324965600"/>
    <n v="1325052000"/>
    <x v="346"/>
    <d v="2011-12-28T06:00:00"/>
    <b v="0"/>
    <b v="0"/>
    <x v="1"/>
    <x v="1"/>
    <s v="music/rock"/>
  </r>
  <r>
    <n v="364"/>
    <s v="Ramirez-Myers"/>
    <s v="Switchable intangible definition"/>
    <n v="900"/>
    <n v="14547"/>
    <x v="1"/>
    <n v="186"/>
    <n v="78.209677419354833"/>
    <x v="1"/>
    <n v="16.163333333333334"/>
    <s v="USD"/>
    <n v="1520229600"/>
    <n v="1522818000"/>
    <x v="347"/>
    <d v="2018-04-04T05:00:00"/>
    <b v="0"/>
    <b v="0"/>
    <x v="1"/>
    <x v="7"/>
    <s v="music/indie rock"/>
  </r>
  <r>
    <n v="365"/>
    <s v="Lucas, Hall and Bonilla"/>
    <s v="Networked bottom-line initiative"/>
    <n v="1600"/>
    <n v="11735"/>
    <x v="1"/>
    <n v="112"/>
    <n v="104.77678571428571"/>
    <x v="2"/>
    <n v="7.3343749999999996"/>
    <s v="AUD"/>
    <n v="1482991200"/>
    <n v="1485324000"/>
    <x v="348"/>
    <d v="2017-01-25T06:00:00"/>
    <b v="0"/>
    <b v="0"/>
    <x v="3"/>
    <x v="3"/>
    <s v="theater/plays"/>
  </r>
  <r>
    <n v="366"/>
    <s v="Williams, Perez and Villegas"/>
    <s v="Robust directional system engine"/>
    <n v="1800"/>
    <n v="10658"/>
    <x v="1"/>
    <n v="101"/>
    <n v="105.52475247524752"/>
    <x v="1"/>
    <n v="5.9211111111111112"/>
    <s v="USD"/>
    <n v="1294034400"/>
    <n v="1294120800"/>
    <x v="349"/>
    <d v="2011-01-04T06:00:00"/>
    <b v="0"/>
    <b v="1"/>
    <x v="3"/>
    <x v="3"/>
    <s v="theater/plays"/>
  </r>
  <r>
    <n v="367"/>
    <s v="Brooks, Jones and Ingram"/>
    <s v="Triple-buffered explicit methodology"/>
    <n v="9900"/>
    <n v="1870"/>
    <x v="0"/>
    <n v="75"/>
    <n v="24.933333333333334"/>
    <x v="1"/>
    <n v="0.18888888888888888"/>
    <s v="USD"/>
    <n v="1413608400"/>
    <n v="1415685600"/>
    <x v="350"/>
    <d v="2014-11-11T06:00:00"/>
    <b v="0"/>
    <b v="1"/>
    <x v="3"/>
    <x v="3"/>
    <s v="theater/plays"/>
  </r>
  <r>
    <n v="368"/>
    <s v="Whitaker, Wallace and Daniels"/>
    <s v="Reactive directional capacity"/>
    <n v="5200"/>
    <n v="14394"/>
    <x v="1"/>
    <n v="206"/>
    <n v="69.873786407766985"/>
    <x v="4"/>
    <n v="2.7680769230769231"/>
    <s v="GBP"/>
    <n v="1286946000"/>
    <n v="1288933200"/>
    <x v="351"/>
    <d v="2010-11-05T05:00:00"/>
    <b v="0"/>
    <b v="1"/>
    <x v="4"/>
    <x v="4"/>
    <s v="film &amp; video/documentary"/>
  </r>
  <r>
    <n v="369"/>
    <s v="Smith-Gonzalez"/>
    <s v="Polarized needs-based approach"/>
    <n v="5400"/>
    <n v="14743"/>
    <x v="1"/>
    <n v="154"/>
    <n v="95.733766233766232"/>
    <x v="1"/>
    <n v="2.730185185185185"/>
    <s v="USD"/>
    <n v="1359871200"/>
    <n v="1363237200"/>
    <x v="352"/>
    <d v="2013-03-14T05:00:00"/>
    <b v="0"/>
    <b v="1"/>
    <x v="4"/>
    <x v="19"/>
    <s v="film &amp; video/television"/>
  </r>
  <r>
    <n v="370"/>
    <s v="Skinner PLC"/>
    <s v="Intuitive well-modulated middleware"/>
    <n v="112300"/>
    <n v="178965"/>
    <x v="1"/>
    <n v="5966"/>
    <n v="29.997485752598056"/>
    <x v="1"/>
    <n v="1.593633125556545"/>
    <s v="USD"/>
    <n v="1555304400"/>
    <n v="1555822800"/>
    <x v="353"/>
    <d v="2019-04-21T05:00:00"/>
    <b v="0"/>
    <b v="0"/>
    <x v="3"/>
    <x v="3"/>
    <s v="theater/plays"/>
  </r>
  <r>
    <n v="371"/>
    <s v="Nolan, Smith and Sanchez"/>
    <s v="Multi-channeled logistical matrices"/>
    <n v="189200"/>
    <n v="128410"/>
    <x v="0"/>
    <n v="2176"/>
    <n v="59.011948529411768"/>
    <x v="1"/>
    <n v="0.67869978858350954"/>
    <s v="USD"/>
    <n v="1423375200"/>
    <n v="1427778000"/>
    <x v="354"/>
    <d v="2015-03-31T05:00:00"/>
    <b v="0"/>
    <b v="0"/>
    <x v="3"/>
    <x v="3"/>
    <s v="theater/plays"/>
  </r>
  <r>
    <n v="372"/>
    <s v="Green-Carr"/>
    <s v="Pre-emptive bifurcated artificial intelligence"/>
    <n v="900"/>
    <n v="14324"/>
    <x v="1"/>
    <n v="169"/>
    <n v="84.757396449704146"/>
    <x v="1"/>
    <n v="15.915555555555555"/>
    <s v="USD"/>
    <n v="1420696800"/>
    <n v="1422424800"/>
    <x v="355"/>
    <d v="2015-01-28T06:00:00"/>
    <b v="0"/>
    <b v="1"/>
    <x v="4"/>
    <x v="4"/>
    <s v="film &amp; video/documentary"/>
  </r>
  <r>
    <n v="373"/>
    <s v="Brown-Parker"/>
    <s v="Down-sized coherent toolset"/>
    <n v="22500"/>
    <n v="164291"/>
    <x v="1"/>
    <n v="2106"/>
    <n v="78.010921177587846"/>
    <x v="1"/>
    <n v="7.3018222222222224"/>
    <s v="USD"/>
    <n v="1502946000"/>
    <n v="1503637200"/>
    <x v="356"/>
    <d v="2017-08-25T05:00:00"/>
    <b v="0"/>
    <b v="0"/>
    <x v="3"/>
    <x v="3"/>
    <s v="theater/plays"/>
  </r>
  <r>
    <n v="374"/>
    <s v="Marshall Inc"/>
    <s v="Open-source multi-tasking data-warehouse"/>
    <n v="167400"/>
    <n v="22073"/>
    <x v="0"/>
    <n v="441"/>
    <n v="50.05215419501134"/>
    <x v="1"/>
    <n v="0.13185782556750297"/>
    <s v="USD"/>
    <n v="1547186400"/>
    <n v="1547618400"/>
    <x v="357"/>
    <d v="2019-01-16T06:00:00"/>
    <b v="0"/>
    <b v="1"/>
    <x v="4"/>
    <x v="4"/>
    <s v="film &amp; video/documentary"/>
  </r>
  <r>
    <n v="375"/>
    <s v="Leblanc-Pineda"/>
    <s v="Future-proofed upward-trending contingency"/>
    <n v="2700"/>
    <n v="1479"/>
    <x v="0"/>
    <n v="25"/>
    <n v="59.16"/>
    <x v="1"/>
    <n v="0.54777777777777781"/>
    <s v="USD"/>
    <n v="1444971600"/>
    <n v="1449900000"/>
    <x v="358"/>
    <d v="2015-12-12T06:00:00"/>
    <b v="0"/>
    <b v="0"/>
    <x v="1"/>
    <x v="7"/>
    <s v="music/indie rock"/>
  </r>
  <r>
    <n v="376"/>
    <s v="Perry PLC"/>
    <s v="Mandatory uniform matrix"/>
    <n v="3400"/>
    <n v="12275"/>
    <x v="1"/>
    <n v="131"/>
    <n v="93.702290076335885"/>
    <x v="1"/>
    <n v="3.6102941176470589"/>
    <s v="USD"/>
    <n v="1404622800"/>
    <n v="1405141200"/>
    <x v="359"/>
    <d v="2014-07-12T05:00:00"/>
    <b v="0"/>
    <b v="0"/>
    <x v="1"/>
    <x v="1"/>
    <s v="music/rock"/>
  </r>
  <r>
    <n v="377"/>
    <s v="Klein, Stark and Livingston"/>
    <s v="Phased methodical initiative"/>
    <n v="49700"/>
    <n v="5098"/>
    <x v="0"/>
    <n v="127"/>
    <n v="40.14173228346457"/>
    <x v="1"/>
    <n v="0.10257545271629778"/>
    <s v="USD"/>
    <n v="1571720400"/>
    <n v="1572933600"/>
    <x v="12"/>
    <d v="2019-11-05T06:00:00"/>
    <b v="0"/>
    <b v="0"/>
    <x v="3"/>
    <x v="3"/>
    <s v="theater/plays"/>
  </r>
  <r>
    <n v="378"/>
    <s v="Fleming-Oliver"/>
    <s v="Managed stable function"/>
    <n v="178200"/>
    <n v="24882"/>
    <x v="0"/>
    <n v="355"/>
    <n v="70.090140845070422"/>
    <x v="1"/>
    <n v="0.13962962962962963"/>
    <s v="USD"/>
    <n v="1526878800"/>
    <n v="1530162000"/>
    <x v="360"/>
    <d v="2018-06-28T05:00:00"/>
    <b v="0"/>
    <b v="0"/>
    <x v="4"/>
    <x v="4"/>
    <s v="film &amp; video/documentary"/>
  </r>
  <r>
    <n v="379"/>
    <s v="Reilly, Aguirre and Johnson"/>
    <s v="Realigned clear-thinking migration"/>
    <n v="7200"/>
    <n v="2912"/>
    <x v="0"/>
    <n v="44"/>
    <n v="66.181818181818187"/>
    <x v="4"/>
    <n v="0.40444444444444444"/>
    <s v="GBP"/>
    <n v="1319691600"/>
    <n v="1320904800"/>
    <x v="361"/>
    <d v="2011-11-10T06:00:00"/>
    <b v="0"/>
    <b v="0"/>
    <x v="3"/>
    <x v="3"/>
    <s v="theater/plays"/>
  </r>
  <r>
    <n v="380"/>
    <s v="Davidson, Wilcox and Lewis"/>
    <s v="Optional clear-thinking process improvement"/>
    <n v="2500"/>
    <n v="4008"/>
    <x v="1"/>
    <n v="84"/>
    <n v="47.714285714285715"/>
    <x v="1"/>
    <n v="1.6032"/>
    <s v="USD"/>
    <n v="1371963600"/>
    <n v="1372395600"/>
    <x v="362"/>
    <d v="2013-06-28T05:00:00"/>
    <b v="0"/>
    <b v="0"/>
    <x v="3"/>
    <x v="3"/>
    <s v="theater/plays"/>
  </r>
  <r>
    <n v="381"/>
    <s v="Michael, Anderson and Vincent"/>
    <s v="Cross-group global moratorium"/>
    <n v="5300"/>
    <n v="9749"/>
    <x v="1"/>
    <n v="155"/>
    <n v="62.896774193548389"/>
    <x v="1"/>
    <n v="1.8394339622641509"/>
    <s v="USD"/>
    <n v="1433739600"/>
    <n v="1437714000"/>
    <x v="363"/>
    <d v="2015-07-24T05:00:00"/>
    <b v="0"/>
    <b v="0"/>
    <x v="3"/>
    <x v="3"/>
    <s v="theater/plays"/>
  </r>
  <r>
    <n v="382"/>
    <s v="King Ltd"/>
    <s v="Visionary systemic process improvement"/>
    <n v="9100"/>
    <n v="5803"/>
    <x v="0"/>
    <n v="67"/>
    <n v="86.611940298507463"/>
    <x v="1"/>
    <n v="0.63769230769230767"/>
    <s v="USD"/>
    <n v="1508130000"/>
    <n v="1509771600"/>
    <x v="364"/>
    <d v="2017-11-04T05:00:00"/>
    <b v="0"/>
    <b v="0"/>
    <x v="7"/>
    <x v="14"/>
    <s v="photography/photography books"/>
  </r>
  <r>
    <n v="383"/>
    <s v="Baker Ltd"/>
    <s v="Progressive intangible flexibility"/>
    <n v="6300"/>
    <n v="14199"/>
    <x v="1"/>
    <n v="189"/>
    <n v="75.126984126984127"/>
    <x v="1"/>
    <n v="2.2538095238095237"/>
    <s v="USD"/>
    <n v="1550037600"/>
    <n v="1550556000"/>
    <x v="210"/>
    <d v="2019-02-19T06:00:00"/>
    <b v="0"/>
    <b v="1"/>
    <x v="0"/>
    <x v="0"/>
    <s v="food/food trucks"/>
  </r>
  <r>
    <n v="384"/>
    <s v="Baker, Collins and Smith"/>
    <s v="Reactive real-time software"/>
    <n v="114400"/>
    <n v="196779"/>
    <x v="1"/>
    <n v="4799"/>
    <n v="41.004167534903104"/>
    <x v="1"/>
    <n v="1.7200961538461539"/>
    <s v="USD"/>
    <n v="1486706400"/>
    <n v="1489039200"/>
    <x v="365"/>
    <d v="2017-03-09T06:00:00"/>
    <b v="1"/>
    <b v="1"/>
    <x v="4"/>
    <x v="4"/>
    <s v="film &amp; video/documentary"/>
  </r>
  <r>
    <n v="385"/>
    <s v="Warren-Harrison"/>
    <s v="Programmable incremental knowledge user"/>
    <n v="38900"/>
    <n v="56859"/>
    <x v="1"/>
    <n v="1137"/>
    <n v="50.007915567282325"/>
    <x v="1"/>
    <n v="1.4616709511568124"/>
    <s v="USD"/>
    <n v="1553835600"/>
    <n v="1556600400"/>
    <x v="366"/>
    <d v="2019-04-30T05:00:00"/>
    <b v="0"/>
    <b v="0"/>
    <x v="5"/>
    <x v="9"/>
    <s v="publishing/nonfiction"/>
  </r>
  <r>
    <n v="386"/>
    <s v="Gardner Group"/>
    <s v="Progressive 5thgeneration customer loyalty"/>
    <n v="135500"/>
    <n v="103554"/>
    <x v="0"/>
    <n v="1068"/>
    <n v="96.960674157303373"/>
    <x v="1"/>
    <n v="0.76423616236162362"/>
    <s v="USD"/>
    <n v="1277528400"/>
    <n v="1278565200"/>
    <x v="367"/>
    <d v="2010-07-08T05:00:00"/>
    <b v="0"/>
    <b v="0"/>
    <x v="3"/>
    <x v="3"/>
    <s v="theater/plays"/>
  </r>
  <r>
    <n v="387"/>
    <s v="Flores-Lambert"/>
    <s v="Triple-buffered logistical frame"/>
    <n v="109000"/>
    <n v="42795"/>
    <x v="0"/>
    <n v="424"/>
    <n v="100.93160377358491"/>
    <x v="1"/>
    <n v="0.39261467889908258"/>
    <s v="USD"/>
    <n v="1339477200"/>
    <n v="1339909200"/>
    <x v="368"/>
    <d v="2012-06-17T05:00:00"/>
    <b v="0"/>
    <b v="0"/>
    <x v="2"/>
    <x v="8"/>
    <s v="technology/wearables"/>
  </r>
  <r>
    <n v="388"/>
    <s v="Cruz Ltd"/>
    <s v="Exclusive dynamic adapter"/>
    <n v="114800"/>
    <n v="12938"/>
    <x v="3"/>
    <n v="145"/>
    <n v="89.227586206896547"/>
    <x v="5"/>
    <n v="0.11270034843205574"/>
    <s v="CHF"/>
    <n v="1325656800"/>
    <n v="1325829600"/>
    <x v="369"/>
    <d v="2012-01-06T06:00:00"/>
    <b v="0"/>
    <b v="0"/>
    <x v="1"/>
    <x v="7"/>
    <s v="music/indie rock"/>
  </r>
  <r>
    <n v="389"/>
    <s v="Knox-Garner"/>
    <s v="Automated systemic hierarchy"/>
    <n v="83000"/>
    <n v="101352"/>
    <x v="1"/>
    <n v="1152"/>
    <n v="87.979166666666671"/>
    <x v="1"/>
    <n v="1.2211084337349398"/>
    <s v="USD"/>
    <n v="1288242000"/>
    <n v="1290578400"/>
    <x v="370"/>
    <d v="2010-11-24T06:00:00"/>
    <b v="0"/>
    <b v="0"/>
    <x v="3"/>
    <x v="3"/>
    <s v="theater/plays"/>
  </r>
  <r>
    <n v="390"/>
    <s v="Davis-Allen"/>
    <s v="Digitized eco-centric core"/>
    <n v="2400"/>
    <n v="4477"/>
    <x v="1"/>
    <n v="50"/>
    <n v="89.54"/>
    <x v="1"/>
    <n v="1.8654166666666667"/>
    <s v="USD"/>
    <n v="1379048400"/>
    <n v="1380344400"/>
    <x v="371"/>
    <d v="2013-09-28T05:00:00"/>
    <b v="0"/>
    <b v="0"/>
    <x v="7"/>
    <x v="14"/>
    <s v="photography/photography books"/>
  </r>
  <r>
    <n v="391"/>
    <s v="Miller-Patel"/>
    <s v="Mandatory uniform strategy"/>
    <n v="60400"/>
    <n v="4393"/>
    <x v="0"/>
    <n v="151"/>
    <n v="29.09271523178808"/>
    <x v="1"/>
    <n v="7.27317880794702E-2"/>
    <s v="USD"/>
    <n v="1389679200"/>
    <n v="1389852000"/>
    <x v="287"/>
    <d v="2014-01-16T06:00:00"/>
    <b v="0"/>
    <b v="0"/>
    <x v="5"/>
    <x v="9"/>
    <s v="publishing/nonfiction"/>
  </r>
  <r>
    <n v="392"/>
    <s v="Hernandez-Grimes"/>
    <s v="Profit-focused zero administration forecast"/>
    <n v="102900"/>
    <n v="67546"/>
    <x v="0"/>
    <n v="1608"/>
    <n v="42.006218905472636"/>
    <x v="1"/>
    <n v="0.65642371234207963"/>
    <s v="USD"/>
    <n v="1294293600"/>
    <n v="1294466400"/>
    <x v="372"/>
    <d v="2011-01-08T06:00:00"/>
    <b v="0"/>
    <b v="0"/>
    <x v="2"/>
    <x v="8"/>
    <s v="technology/wearables"/>
  </r>
  <r>
    <n v="393"/>
    <s v="Owens, Hall and Gonzalez"/>
    <s v="De-engineered static orchestration"/>
    <n v="62800"/>
    <n v="143788"/>
    <x v="1"/>
    <n v="3059"/>
    <n v="47.004903563255965"/>
    <x v="0"/>
    <n v="2.2896178343949045"/>
    <s v="CAD"/>
    <n v="1500267600"/>
    <n v="1500354000"/>
    <x v="373"/>
    <d v="2017-07-18T05:00:00"/>
    <b v="0"/>
    <b v="0"/>
    <x v="1"/>
    <x v="17"/>
    <s v="music/jazz"/>
  </r>
  <r>
    <n v="394"/>
    <s v="Noble-Bailey"/>
    <s v="Customizable dynamic info-mediaries"/>
    <n v="800"/>
    <n v="3755"/>
    <x v="1"/>
    <n v="34"/>
    <n v="110.44117647058823"/>
    <x v="1"/>
    <n v="4.6937499999999996"/>
    <s v="USD"/>
    <n v="1375074000"/>
    <n v="1375938000"/>
    <x v="374"/>
    <d v="2013-08-08T05:00:00"/>
    <b v="0"/>
    <b v="1"/>
    <x v="4"/>
    <x v="4"/>
    <s v="film &amp; video/documentary"/>
  </r>
  <r>
    <n v="395"/>
    <s v="Taylor PLC"/>
    <s v="Enhanced incremental budgetary management"/>
    <n v="7100"/>
    <n v="9238"/>
    <x v="1"/>
    <n v="220"/>
    <n v="41.990909090909092"/>
    <x v="1"/>
    <n v="1.3011267605633803"/>
    <s v="USD"/>
    <n v="1323324000"/>
    <n v="1323410400"/>
    <x v="375"/>
    <d v="2011-12-09T06:00:00"/>
    <b v="1"/>
    <b v="0"/>
    <x v="3"/>
    <x v="3"/>
    <s v="theater/plays"/>
  </r>
  <r>
    <n v="396"/>
    <s v="Holmes PLC"/>
    <s v="Digitized local info-mediaries"/>
    <n v="46100"/>
    <n v="77012"/>
    <x v="1"/>
    <n v="1604"/>
    <n v="48.012468827930178"/>
    <x v="2"/>
    <n v="1.6705422993492407"/>
    <s v="AUD"/>
    <n v="1538715600"/>
    <n v="1539406800"/>
    <x v="376"/>
    <d v="2018-10-13T05:00:00"/>
    <b v="0"/>
    <b v="0"/>
    <x v="4"/>
    <x v="6"/>
    <s v="film &amp; video/drama"/>
  </r>
  <r>
    <n v="397"/>
    <s v="Jones-Martin"/>
    <s v="Virtual systematic monitoring"/>
    <n v="8100"/>
    <n v="14083"/>
    <x v="1"/>
    <n v="454"/>
    <n v="31.019823788546255"/>
    <x v="1"/>
    <n v="1.738641975308642"/>
    <s v="USD"/>
    <n v="1369285200"/>
    <n v="1369803600"/>
    <x v="377"/>
    <d v="2013-05-29T05:00:00"/>
    <b v="0"/>
    <b v="0"/>
    <x v="1"/>
    <x v="1"/>
    <s v="music/rock"/>
  </r>
  <r>
    <n v="398"/>
    <s v="Myers LLC"/>
    <s v="Reactive bottom-line open architecture"/>
    <n v="1700"/>
    <n v="12202"/>
    <x v="1"/>
    <n v="123"/>
    <n v="99.203252032520325"/>
    <x v="6"/>
    <n v="7.1776470588235295"/>
    <s v="EUR"/>
    <n v="1525755600"/>
    <n v="1525928400"/>
    <x v="378"/>
    <d v="2018-05-10T05:00:00"/>
    <b v="0"/>
    <b v="1"/>
    <x v="4"/>
    <x v="10"/>
    <s v="film &amp; video/animation"/>
  </r>
  <r>
    <n v="399"/>
    <s v="Acosta, Mullins and Morris"/>
    <s v="Pre-emptive interactive model"/>
    <n v="97300"/>
    <n v="62127"/>
    <x v="0"/>
    <n v="941"/>
    <n v="66.022316684378325"/>
    <x v="1"/>
    <n v="0.63850976361767731"/>
    <s v="USD"/>
    <n v="1296626400"/>
    <n v="1297231200"/>
    <x v="379"/>
    <d v="2011-02-09T06:00:00"/>
    <b v="0"/>
    <b v="0"/>
    <x v="1"/>
    <x v="7"/>
    <s v="music/indie rock"/>
  </r>
  <r>
    <n v="400"/>
    <s v="Bell PLC"/>
    <s v="Ergonomic eco-centric open architecture"/>
    <n v="100"/>
    <n v="2"/>
    <x v="0"/>
    <n v="1"/>
    <n v="2"/>
    <x v="1"/>
    <n v="0.02"/>
    <s v="USD"/>
    <n v="1376629200"/>
    <n v="1378530000"/>
    <x v="380"/>
    <d v="2013-09-07T05:00:00"/>
    <b v="0"/>
    <b v="1"/>
    <x v="7"/>
    <x v="14"/>
    <s v="photography/photography books"/>
  </r>
  <r>
    <n v="401"/>
    <s v="Smith-Schmidt"/>
    <s v="Inverse radical hierarchy"/>
    <n v="900"/>
    <n v="13772"/>
    <x v="1"/>
    <n v="299"/>
    <n v="46.060200668896321"/>
    <x v="1"/>
    <n v="15.302222222222222"/>
    <s v="USD"/>
    <n v="1572152400"/>
    <n v="1572152400"/>
    <x v="381"/>
    <d v="2019-10-27T05:00:00"/>
    <b v="0"/>
    <b v="0"/>
    <x v="3"/>
    <x v="3"/>
    <s v="theater/plays"/>
  </r>
  <r>
    <n v="402"/>
    <s v="Ruiz, Richardson and Cole"/>
    <s v="Team-oriented static interface"/>
    <n v="7300"/>
    <n v="2946"/>
    <x v="0"/>
    <n v="40"/>
    <n v="73.650000000000006"/>
    <x v="1"/>
    <n v="0.40356164383561643"/>
    <s v="USD"/>
    <n v="1325829600"/>
    <n v="1329890400"/>
    <x v="382"/>
    <d v="2012-02-22T06:00:00"/>
    <b v="0"/>
    <b v="1"/>
    <x v="4"/>
    <x v="12"/>
    <s v="film &amp; video/shorts"/>
  </r>
  <r>
    <n v="403"/>
    <s v="Leonard-Mcclain"/>
    <s v="Virtual foreground throughput"/>
    <n v="195800"/>
    <n v="168820"/>
    <x v="0"/>
    <n v="3015"/>
    <n v="55.99336650082919"/>
    <x v="0"/>
    <n v="0.86220633299284988"/>
    <s v="CAD"/>
    <n v="1273640400"/>
    <n v="1276750800"/>
    <x v="125"/>
    <d v="2010-06-17T05:00:00"/>
    <b v="0"/>
    <b v="1"/>
    <x v="3"/>
    <x v="3"/>
    <s v="theater/plays"/>
  </r>
  <r>
    <n v="404"/>
    <s v="Bailey-Boyer"/>
    <s v="Visionary exuding Internet solution"/>
    <n v="48900"/>
    <n v="154321"/>
    <x v="1"/>
    <n v="2237"/>
    <n v="68.985695127402778"/>
    <x v="1"/>
    <n v="3.1558486707566464"/>
    <s v="USD"/>
    <n v="1510639200"/>
    <n v="1510898400"/>
    <x v="383"/>
    <d v="2017-11-17T06:00:00"/>
    <b v="0"/>
    <b v="0"/>
    <x v="3"/>
    <x v="3"/>
    <s v="theater/plays"/>
  </r>
  <r>
    <n v="405"/>
    <s v="Lee LLC"/>
    <s v="Synchronized secondary analyzer"/>
    <n v="29600"/>
    <n v="26527"/>
    <x v="0"/>
    <n v="435"/>
    <n v="60.981609195402299"/>
    <x v="1"/>
    <n v="0.89618243243243245"/>
    <s v="USD"/>
    <n v="1528088400"/>
    <n v="1532408400"/>
    <x v="384"/>
    <d v="2018-07-24T05:00:00"/>
    <b v="0"/>
    <b v="0"/>
    <x v="3"/>
    <x v="3"/>
    <s v="theater/plays"/>
  </r>
  <r>
    <n v="406"/>
    <s v="Lyons Inc"/>
    <s v="Balanced attitude-oriented parallelism"/>
    <n v="39300"/>
    <n v="71583"/>
    <x v="1"/>
    <n v="645"/>
    <n v="110.98139534883721"/>
    <x v="1"/>
    <n v="1.8214503816793892"/>
    <s v="USD"/>
    <n v="1359525600"/>
    <n v="1360562400"/>
    <x v="385"/>
    <d v="2013-02-11T06:00:00"/>
    <b v="1"/>
    <b v="0"/>
    <x v="4"/>
    <x v="4"/>
    <s v="film &amp; video/documentary"/>
  </r>
  <r>
    <n v="407"/>
    <s v="Herrera-Wilson"/>
    <s v="Organized bandwidth-monitored core"/>
    <n v="3400"/>
    <n v="12100"/>
    <x v="1"/>
    <n v="484"/>
    <n v="25"/>
    <x v="3"/>
    <n v="3.5588235294117645"/>
    <s v="DKK"/>
    <n v="1570942800"/>
    <n v="1571547600"/>
    <x v="386"/>
    <d v="2019-10-20T05:00:00"/>
    <b v="0"/>
    <b v="0"/>
    <x v="3"/>
    <x v="3"/>
    <s v="theater/plays"/>
  </r>
  <r>
    <n v="408"/>
    <s v="Mahoney, Adams and Lucas"/>
    <s v="Cloned leadingedge utilization"/>
    <n v="9200"/>
    <n v="12129"/>
    <x v="1"/>
    <n v="154"/>
    <n v="78.759740259740255"/>
    <x v="0"/>
    <n v="1.3183695652173912"/>
    <s v="CAD"/>
    <n v="1466398800"/>
    <n v="1468126800"/>
    <x v="387"/>
    <d v="2016-07-10T05:00:00"/>
    <b v="0"/>
    <b v="0"/>
    <x v="4"/>
    <x v="4"/>
    <s v="film &amp; video/documentary"/>
  </r>
  <r>
    <n v="409"/>
    <s v="Stewart LLC"/>
    <s v="Secured asymmetric projection"/>
    <n v="135600"/>
    <n v="62804"/>
    <x v="0"/>
    <n v="714"/>
    <n v="87.960784313725483"/>
    <x v="1"/>
    <n v="0.46315634218289087"/>
    <s v="USD"/>
    <n v="1492491600"/>
    <n v="1492837200"/>
    <x v="388"/>
    <d v="2017-04-22T05:00:00"/>
    <b v="0"/>
    <b v="0"/>
    <x v="1"/>
    <x v="1"/>
    <s v="music/rock"/>
  </r>
  <r>
    <n v="410"/>
    <s v="Mcmillan Group"/>
    <s v="Advanced cohesive Graphic Interface"/>
    <n v="153700"/>
    <n v="55536"/>
    <x v="2"/>
    <n v="1111"/>
    <n v="49.987398739873989"/>
    <x v="1"/>
    <n v="0.36132726089785294"/>
    <s v="USD"/>
    <n v="1430197200"/>
    <n v="1430197200"/>
    <x v="277"/>
    <d v="2015-04-28T05:00:00"/>
    <b v="0"/>
    <b v="0"/>
    <x v="6"/>
    <x v="20"/>
    <s v="games/mobile games"/>
  </r>
  <r>
    <n v="411"/>
    <s v="Beck, Thompson and Martinez"/>
    <s v="Down-sized maximized function"/>
    <n v="7800"/>
    <n v="8161"/>
    <x v="1"/>
    <n v="82"/>
    <n v="99.524390243902445"/>
    <x v="1"/>
    <n v="1.0462820512820512"/>
    <s v="USD"/>
    <n v="1496034000"/>
    <n v="1496206800"/>
    <x v="389"/>
    <d v="2017-05-31T05:00:00"/>
    <b v="0"/>
    <b v="0"/>
    <x v="3"/>
    <x v="3"/>
    <s v="theater/plays"/>
  </r>
  <r>
    <n v="412"/>
    <s v="Rodriguez-Scott"/>
    <s v="Realigned zero tolerance software"/>
    <n v="2100"/>
    <n v="14046"/>
    <x v="1"/>
    <n v="134"/>
    <n v="104.82089552238806"/>
    <x v="1"/>
    <n v="6.6885714285714286"/>
    <s v="USD"/>
    <n v="1388728800"/>
    <n v="1389592800"/>
    <x v="390"/>
    <d v="2014-01-13T06:00:00"/>
    <b v="0"/>
    <b v="0"/>
    <x v="5"/>
    <x v="13"/>
    <s v="publishing/fiction"/>
  </r>
  <r>
    <n v="413"/>
    <s v="Rush-Bowers"/>
    <s v="Persevering analyzing extranet"/>
    <n v="189500"/>
    <n v="117628"/>
    <x v="2"/>
    <n v="1089"/>
    <n v="108.01469237832875"/>
    <x v="1"/>
    <n v="0.62072823218997364"/>
    <s v="USD"/>
    <n v="1543298400"/>
    <n v="1545631200"/>
    <x v="391"/>
    <d v="2018-12-24T06:00:00"/>
    <b v="0"/>
    <b v="0"/>
    <x v="4"/>
    <x v="10"/>
    <s v="film &amp; video/animation"/>
  </r>
  <r>
    <n v="414"/>
    <s v="Davis and Sons"/>
    <s v="Innovative human-resource migration"/>
    <n v="188200"/>
    <n v="159405"/>
    <x v="0"/>
    <n v="5497"/>
    <n v="28.998544660724033"/>
    <x v="1"/>
    <n v="0.84699787460148779"/>
    <s v="USD"/>
    <n v="1271739600"/>
    <n v="1272430800"/>
    <x v="392"/>
    <d v="2010-04-28T05:00:00"/>
    <b v="0"/>
    <b v="1"/>
    <x v="0"/>
    <x v="0"/>
    <s v="food/food trucks"/>
  </r>
  <r>
    <n v="415"/>
    <s v="Anderson-Pham"/>
    <s v="Intuitive needs-based monitoring"/>
    <n v="113500"/>
    <n v="12552"/>
    <x v="0"/>
    <n v="418"/>
    <n v="30.028708133971293"/>
    <x v="1"/>
    <n v="0.11059030837004405"/>
    <s v="USD"/>
    <n v="1326434400"/>
    <n v="1327903200"/>
    <x v="393"/>
    <d v="2012-01-30T06:00:00"/>
    <b v="0"/>
    <b v="0"/>
    <x v="3"/>
    <x v="3"/>
    <s v="theater/plays"/>
  </r>
  <r>
    <n v="416"/>
    <s v="Stewart-Coleman"/>
    <s v="Customer-focused disintermediate toolset"/>
    <n v="134600"/>
    <n v="59007"/>
    <x v="0"/>
    <n v="1439"/>
    <n v="41.005559416261292"/>
    <x v="1"/>
    <n v="0.43838781575037145"/>
    <s v="USD"/>
    <n v="1295244000"/>
    <n v="1296021600"/>
    <x v="394"/>
    <d v="2011-01-26T06:00:00"/>
    <b v="0"/>
    <b v="1"/>
    <x v="4"/>
    <x v="4"/>
    <s v="film &amp; video/documentary"/>
  </r>
  <r>
    <n v="417"/>
    <s v="Bradshaw, Smith and Ryan"/>
    <s v="Upgradable 24/7 emulation"/>
    <n v="1700"/>
    <n v="943"/>
    <x v="0"/>
    <n v="15"/>
    <n v="62.866666666666667"/>
    <x v="1"/>
    <n v="0.55470588235294116"/>
    <s v="USD"/>
    <n v="1541221200"/>
    <n v="1543298400"/>
    <x v="395"/>
    <d v="2018-11-27T06:00:00"/>
    <b v="0"/>
    <b v="0"/>
    <x v="3"/>
    <x v="3"/>
    <s v="theater/plays"/>
  </r>
  <r>
    <n v="418"/>
    <s v="Jackson PLC"/>
    <s v="Quality-focused client-server core"/>
    <n v="163700"/>
    <n v="93963"/>
    <x v="0"/>
    <n v="1999"/>
    <n v="47.005002501250623"/>
    <x v="0"/>
    <n v="0.57399511301160655"/>
    <s v="CAD"/>
    <n v="1336280400"/>
    <n v="1336366800"/>
    <x v="396"/>
    <d v="2012-05-07T05:00:00"/>
    <b v="0"/>
    <b v="0"/>
    <x v="4"/>
    <x v="4"/>
    <s v="film &amp; video/documentary"/>
  </r>
  <r>
    <n v="419"/>
    <s v="Ware-Arias"/>
    <s v="Upgradable maximized protocol"/>
    <n v="113800"/>
    <n v="140469"/>
    <x v="1"/>
    <n v="5203"/>
    <n v="26.997693638285604"/>
    <x v="1"/>
    <n v="1.2343497363796134"/>
    <s v="USD"/>
    <n v="1324533600"/>
    <n v="1325052000"/>
    <x v="397"/>
    <d v="2011-12-28T06:00:00"/>
    <b v="0"/>
    <b v="0"/>
    <x v="2"/>
    <x v="2"/>
    <s v="technology/web"/>
  </r>
  <r>
    <n v="420"/>
    <s v="Blair, Reyes and Woods"/>
    <s v="Cross-platform interactive synergy"/>
    <n v="5000"/>
    <n v="6423"/>
    <x v="1"/>
    <n v="94"/>
    <n v="68.329787234042556"/>
    <x v="1"/>
    <n v="1.2846"/>
    <s v="USD"/>
    <n v="1498366800"/>
    <n v="1499576400"/>
    <x v="398"/>
    <d v="2017-07-09T05:00:00"/>
    <b v="0"/>
    <b v="0"/>
    <x v="3"/>
    <x v="3"/>
    <s v="theater/plays"/>
  </r>
  <r>
    <n v="421"/>
    <s v="Thomas-Lopez"/>
    <s v="User-centric fault-tolerant archive"/>
    <n v="9400"/>
    <n v="6015"/>
    <x v="0"/>
    <n v="118"/>
    <n v="50.974576271186443"/>
    <x v="1"/>
    <n v="0.63989361702127656"/>
    <s v="USD"/>
    <n v="1498712400"/>
    <n v="1501304400"/>
    <x v="399"/>
    <d v="2017-07-29T05:00:00"/>
    <b v="0"/>
    <b v="1"/>
    <x v="2"/>
    <x v="8"/>
    <s v="technology/wearables"/>
  </r>
  <r>
    <n v="422"/>
    <s v="Brown, Davies and Pacheco"/>
    <s v="Reverse-engineered regional knowledge user"/>
    <n v="8700"/>
    <n v="11075"/>
    <x v="1"/>
    <n v="205"/>
    <n v="54.024390243902438"/>
    <x v="1"/>
    <n v="1.2729885057471264"/>
    <s v="USD"/>
    <n v="1271480400"/>
    <n v="1273208400"/>
    <x v="400"/>
    <d v="2010-05-07T05:00:00"/>
    <b v="0"/>
    <b v="1"/>
    <x v="3"/>
    <x v="3"/>
    <s v="theater/plays"/>
  </r>
  <r>
    <n v="423"/>
    <s v="Jones-Riddle"/>
    <s v="Self-enabling real-time definition"/>
    <n v="147800"/>
    <n v="15723"/>
    <x v="0"/>
    <n v="162"/>
    <n v="97.055555555555557"/>
    <x v="1"/>
    <n v="0.10638024357239513"/>
    <s v="USD"/>
    <n v="1316667600"/>
    <n v="1316840400"/>
    <x v="116"/>
    <d v="2011-09-24T05:00:00"/>
    <b v="0"/>
    <b v="1"/>
    <x v="0"/>
    <x v="0"/>
    <s v="food/food trucks"/>
  </r>
  <r>
    <n v="424"/>
    <s v="Schmidt-Gomez"/>
    <s v="User-centric impactful projection"/>
    <n v="5100"/>
    <n v="2064"/>
    <x v="0"/>
    <n v="83"/>
    <n v="24.867469879518072"/>
    <x v="1"/>
    <n v="0.40470588235294119"/>
    <s v="USD"/>
    <n v="1524027600"/>
    <n v="1524546000"/>
    <x v="401"/>
    <d v="2018-04-24T05:00:00"/>
    <b v="0"/>
    <b v="0"/>
    <x v="1"/>
    <x v="7"/>
    <s v="music/indie rock"/>
  </r>
  <r>
    <n v="425"/>
    <s v="Sullivan, Davis and Booth"/>
    <s v="Vision-oriented actuating hardware"/>
    <n v="2700"/>
    <n v="7767"/>
    <x v="1"/>
    <n v="92"/>
    <n v="84.423913043478265"/>
    <x v="1"/>
    <n v="2.8766666666666665"/>
    <s v="USD"/>
    <n v="1438059600"/>
    <n v="1438578000"/>
    <x v="402"/>
    <d v="2015-08-03T05:00:00"/>
    <b v="0"/>
    <b v="0"/>
    <x v="7"/>
    <x v="14"/>
    <s v="photography/photography books"/>
  </r>
  <r>
    <n v="426"/>
    <s v="Edwards-Kane"/>
    <s v="Virtual leadingedge framework"/>
    <n v="1800"/>
    <n v="10313"/>
    <x v="1"/>
    <n v="219"/>
    <n v="47.091324200913242"/>
    <x v="1"/>
    <n v="5.7294444444444448"/>
    <s v="USD"/>
    <n v="1361944800"/>
    <n v="1362549600"/>
    <x v="403"/>
    <d v="2013-03-06T06:00:00"/>
    <b v="0"/>
    <b v="0"/>
    <x v="3"/>
    <x v="3"/>
    <s v="theater/plays"/>
  </r>
  <r>
    <n v="427"/>
    <s v="Hicks, Wall and Webb"/>
    <s v="Managed discrete framework"/>
    <n v="174500"/>
    <n v="197018"/>
    <x v="1"/>
    <n v="2526"/>
    <n v="77.996041171813147"/>
    <x v="1"/>
    <n v="1.1290429799426933"/>
    <s v="USD"/>
    <n v="1410584400"/>
    <n v="1413349200"/>
    <x v="404"/>
    <d v="2014-10-15T05:00:00"/>
    <b v="0"/>
    <b v="1"/>
    <x v="3"/>
    <x v="3"/>
    <s v="theater/plays"/>
  </r>
  <r>
    <n v="428"/>
    <s v="Mayer-Richmond"/>
    <s v="Progressive zero-defect capability"/>
    <n v="101400"/>
    <n v="47037"/>
    <x v="0"/>
    <n v="747"/>
    <n v="62.967871485943775"/>
    <x v="1"/>
    <n v="0.46387573964497042"/>
    <s v="USD"/>
    <n v="1297404000"/>
    <n v="1298008800"/>
    <x v="405"/>
    <d v="2011-02-18T06:00:00"/>
    <b v="0"/>
    <b v="0"/>
    <x v="4"/>
    <x v="10"/>
    <s v="film &amp; video/animation"/>
  </r>
  <r>
    <n v="429"/>
    <s v="Robles Ltd"/>
    <s v="Right-sized demand-driven adapter"/>
    <n v="191000"/>
    <n v="173191"/>
    <x v="3"/>
    <n v="2138"/>
    <n v="81.006080449017773"/>
    <x v="1"/>
    <n v="0.90675916230366493"/>
    <s v="USD"/>
    <n v="1392012000"/>
    <n v="1394427600"/>
    <x v="406"/>
    <d v="2014-03-10T05:00:00"/>
    <b v="0"/>
    <b v="1"/>
    <x v="7"/>
    <x v="14"/>
    <s v="photography/photography books"/>
  </r>
  <r>
    <n v="430"/>
    <s v="Cochran Ltd"/>
    <s v="Re-engineered attitude-oriented frame"/>
    <n v="8100"/>
    <n v="5487"/>
    <x v="0"/>
    <n v="84"/>
    <n v="65.321428571428569"/>
    <x v="1"/>
    <n v="0.67740740740740746"/>
    <s v="USD"/>
    <n v="1569733200"/>
    <n v="1572670800"/>
    <x v="407"/>
    <d v="2019-11-02T05:00:00"/>
    <b v="0"/>
    <b v="0"/>
    <x v="3"/>
    <x v="3"/>
    <s v="theater/plays"/>
  </r>
  <r>
    <n v="431"/>
    <s v="Rosales LLC"/>
    <s v="Compatible multimedia utilization"/>
    <n v="5100"/>
    <n v="9817"/>
    <x v="1"/>
    <n v="94"/>
    <n v="104.43617021276596"/>
    <x v="1"/>
    <n v="1.9249019607843136"/>
    <s v="USD"/>
    <n v="1529643600"/>
    <n v="1531112400"/>
    <x v="408"/>
    <d v="2018-07-09T05:00:00"/>
    <b v="1"/>
    <b v="0"/>
    <x v="3"/>
    <x v="3"/>
    <s v="theater/plays"/>
  </r>
  <r>
    <n v="432"/>
    <s v="Harper-Bryan"/>
    <s v="Re-contextualized dedicated hardware"/>
    <n v="7700"/>
    <n v="6369"/>
    <x v="0"/>
    <n v="91"/>
    <n v="69.989010989010993"/>
    <x v="1"/>
    <n v="0.82714285714285718"/>
    <s v="USD"/>
    <n v="1399006800"/>
    <n v="1400734800"/>
    <x v="409"/>
    <d v="2014-05-22T05:00:00"/>
    <b v="0"/>
    <b v="0"/>
    <x v="3"/>
    <x v="3"/>
    <s v="theater/plays"/>
  </r>
  <r>
    <n v="433"/>
    <s v="Potter, Harper and Everett"/>
    <s v="Decentralized composite paradigm"/>
    <n v="121400"/>
    <n v="65755"/>
    <x v="0"/>
    <n v="792"/>
    <n v="83.023989898989896"/>
    <x v="1"/>
    <n v="0.54163920922570019"/>
    <s v="USD"/>
    <n v="1385359200"/>
    <n v="1386741600"/>
    <x v="410"/>
    <d v="2013-12-11T06:00:00"/>
    <b v="0"/>
    <b v="1"/>
    <x v="4"/>
    <x v="4"/>
    <s v="film &amp; video/documentary"/>
  </r>
  <r>
    <n v="434"/>
    <s v="Floyd-Sims"/>
    <s v="Cloned transitional hierarchy"/>
    <n v="5400"/>
    <n v="903"/>
    <x v="3"/>
    <n v="10"/>
    <n v="90.3"/>
    <x v="0"/>
    <n v="0.16722222222222222"/>
    <s v="CAD"/>
    <n v="1480572000"/>
    <n v="1481781600"/>
    <x v="411"/>
    <d v="2016-12-15T06:00:00"/>
    <b v="1"/>
    <b v="0"/>
    <x v="3"/>
    <x v="3"/>
    <s v="theater/plays"/>
  </r>
  <r>
    <n v="435"/>
    <s v="Spence, Jackson and Kelly"/>
    <s v="Advanced discrete leverage"/>
    <n v="152400"/>
    <n v="178120"/>
    <x v="1"/>
    <n v="1713"/>
    <n v="103.98131932282546"/>
    <x v="6"/>
    <n v="1.168766404199475"/>
    <s v="EUR"/>
    <n v="1418623200"/>
    <n v="1419660000"/>
    <x v="412"/>
    <d v="2014-12-27T06:00:00"/>
    <b v="0"/>
    <b v="1"/>
    <x v="3"/>
    <x v="3"/>
    <s v="theater/plays"/>
  </r>
  <r>
    <n v="436"/>
    <s v="King-Nguyen"/>
    <s v="Open-source incremental throughput"/>
    <n v="1300"/>
    <n v="13678"/>
    <x v="1"/>
    <n v="249"/>
    <n v="54.931726907630519"/>
    <x v="1"/>
    <n v="10.521538461538462"/>
    <s v="USD"/>
    <n v="1555736400"/>
    <n v="1555822800"/>
    <x v="413"/>
    <d v="2019-04-21T05:00:00"/>
    <b v="0"/>
    <b v="0"/>
    <x v="1"/>
    <x v="17"/>
    <s v="music/jazz"/>
  </r>
  <r>
    <n v="437"/>
    <s v="Hansen Group"/>
    <s v="Centralized regional interface"/>
    <n v="8100"/>
    <n v="9969"/>
    <x v="1"/>
    <n v="192"/>
    <n v="51.921875"/>
    <x v="1"/>
    <n v="1.2307407407407407"/>
    <s v="USD"/>
    <n v="1442120400"/>
    <n v="1442379600"/>
    <x v="414"/>
    <d v="2015-09-16T05:00:00"/>
    <b v="0"/>
    <b v="1"/>
    <x v="4"/>
    <x v="10"/>
    <s v="film &amp; video/animation"/>
  </r>
  <r>
    <n v="438"/>
    <s v="Mathis, Hall and Hansen"/>
    <s v="Streamlined web-enabled knowledgebase"/>
    <n v="8300"/>
    <n v="14827"/>
    <x v="1"/>
    <n v="247"/>
    <n v="60.02834008097166"/>
    <x v="1"/>
    <n v="1.7863855421686747"/>
    <s v="USD"/>
    <n v="1362376800"/>
    <n v="1364965200"/>
    <x v="415"/>
    <d v="2013-04-03T05:00:00"/>
    <b v="0"/>
    <b v="0"/>
    <x v="3"/>
    <x v="3"/>
    <s v="theater/plays"/>
  </r>
  <r>
    <n v="439"/>
    <s v="Cummings Inc"/>
    <s v="Digitized transitional monitoring"/>
    <n v="28400"/>
    <n v="100900"/>
    <x v="1"/>
    <n v="2293"/>
    <n v="44.003488879197555"/>
    <x v="1"/>
    <n v="3.5528169014084505"/>
    <s v="USD"/>
    <n v="1478408400"/>
    <n v="1479016800"/>
    <x v="416"/>
    <d v="2016-11-13T06:00:00"/>
    <b v="0"/>
    <b v="0"/>
    <x v="4"/>
    <x v="22"/>
    <s v="film &amp; video/science fiction"/>
  </r>
  <r>
    <n v="440"/>
    <s v="Miller-Poole"/>
    <s v="Networked optimal adapter"/>
    <n v="102500"/>
    <n v="165954"/>
    <x v="1"/>
    <n v="3131"/>
    <n v="53.003513254551258"/>
    <x v="1"/>
    <n v="1.6190634146341463"/>
    <s v="USD"/>
    <n v="1498798800"/>
    <n v="1499662800"/>
    <x v="417"/>
    <d v="2017-07-10T05:00:00"/>
    <b v="0"/>
    <b v="0"/>
    <x v="4"/>
    <x v="19"/>
    <s v="film &amp; video/television"/>
  </r>
  <r>
    <n v="441"/>
    <s v="Rodriguez-West"/>
    <s v="Automated optimal function"/>
    <n v="7000"/>
    <n v="1744"/>
    <x v="0"/>
    <n v="32"/>
    <n v="54.5"/>
    <x v="1"/>
    <n v="0.24914285714285714"/>
    <s v="USD"/>
    <n v="1335416400"/>
    <n v="1337835600"/>
    <x v="418"/>
    <d v="2012-05-24T05:00:00"/>
    <b v="0"/>
    <b v="0"/>
    <x v="2"/>
    <x v="8"/>
    <s v="technology/wearables"/>
  </r>
  <r>
    <n v="442"/>
    <s v="Calderon, Bradford and Dean"/>
    <s v="Devolved system-worthy framework"/>
    <n v="5400"/>
    <n v="10731"/>
    <x v="1"/>
    <n v="143"/>
    <n v="75.04195804195804"/>
    <x v="6"/>
    <n v="1.9872222222222222"/>
    <s v="EUR"/>
    <n v="1504328400"/>
    <n v="1505710800"/>
    <x v="419"/>
    <d v="2017-09-18T05:00:00"/>
    <b v="0"/>
    <b v="0"/>
    <x v="3"/>
    <x v="3"/>
    <s v="theater/plays"/>
  </r>
  <r>
    <n v="443"/>
    <s v="Clark-Bowman"/>
    <s v="Stand-alone user-facing service-desk"/>
    <n v="9300"/>
    <n v="3232"/>
    <x v="3"/>
    <n v="90"/>
    <n v="35.911111111111111"/>
    <x v="1"/>
    <n v="0.34752688172043011"/>
    <s v="USD"/>
    <n v="1285822800"/>
    <n v="1287464400"/>
    <x v="420"/>
    <d v="2010-10-19T05:00:00"/>
    <b v="0"/>
    <b v="0"/>
    <x v="3"/>
    <x v="3"/>
    <s v="theater/plays"/>
  </r>
  <r>
    <n v="444"/>
    <s v="Hensley Ltd"/>
    <s v="Versatile global attitude"/>
    <n v="6200"/>
    <n v="10938"/>
    <x v="1"/>
    <n v="296"/>
    <n v="36.952702702702702"/>
    <x v="1"/>
    <n v="1.7641935483870967"/>
    <s v="USD"/>
    <n v="1311483600"/>
    <n v="1311656400"/>
    <x v="421"/>
    <d v="2011-07-26T05:00:00"/>
    <b v="0"/>
    <b v="1"/>
    <x v="1"/>
    <x v="7"/>
    <s v="music/indie rock"/>
  </r>
  <r>
    <n v="445"/>
    <s v="Anderson-Pearson"/>
    <s v="Intuitive demand-driven Local Area Network"/>
    <n v="2100"/>
    <n v="10739"/>
    <x v="1"/>
    <n v="170"/>
    <n v="63.170588235294119"/>
    <x v="1"/>
    <n v="5.1138095238095236"/>
    <s v="USD"/>
    <n v="1291356000"/>
    <n v="1293170400"/>
    <x v="422"/>
    <d v="2010-12-24T06:00:00"/>
    <b v="0"/>
    <b v="1"/>
    <x v="3"/>
    <x v="3"/>
    <s v="theater/plays"/>
  </r>
  <r>
    <n v="446"/>
    <s v="Martin, Martin and Solis"/>
    <s v="Assimilated uniform methodology"/>
    <n v="6800"/>
    <n v="5579"/>
    <x v="0"/>
    <n v="186"/>
    <n v="29.99462365591398"/>
    <x v="1"/>
    <n v="0.82044117647058823"/>
    <s v="USD"/>
    <n v="1355810400"/>
    <n v="1355983200"/>
    <x v="423"/>
    <d v="2012-12-20T06:00:00"/>
    <b v="0"/>
    <b v="0"/>
    <x v="2"/>
    <x v="8"/>
    <s v="technology/wearables"/>
  </r>
  <r>
    <n v="447"/>
    <s v="Harrington-Harper"/>
    <s v="Self-enabling next generation algorithm"/>
    <n v="155200"/>
    <n v="37754"/>
    <x v="3"/>
    <n v="439"/>
    <n v="86"/>
    <x v="4"/>
    <n v="0.24326030927835052"/>
    <s v="GBP"/>
    <n v="1513663200"/>
    <n v="1515045600"/>
    <x v="424"/>
    <d v="2018-01-04T06:00:00"/>
    <b v="0"/>
    <b v="0"/>
    <x v="4"/>
    <x v="19"/>
    <s v="film &amp; video/television"/>
  </r>
  <r>
    <n v="448"/>
    <s v="Price and Sons"/>
    <s v="Object-based demand-driven strategy"/>
    <n v="89900"/>
    <n v="45384"/>
    <x v="0"/>
    <n v="605"/>
    <n v="75.014876033057845"/>
    <x v="1"/>
    <n v="0.50482758620689661"/>
    <s v="USD"/>
    <n v="1365915600"/>
    <n v="1366088400"/>
    <x v="425"/>
    <d v="2013-04-16T05:00:00"/>
    <b v="0"/>
    <b v="1"/>
    <x v="6"/>
    <x v="11"/>
    <s v="games/video games"/>
  </r>
  <r>
    <n v="449"/>
    <s v="Cuevas-Morales"/>
    <s v="Public-key coherent ability"/>
    <n v="900"/>
    <n v="8703"/>
    <x v="1"/>
    <n v="86"/>
    <n v="101.19767441860465"/>
    <x v="3"/>
    <n v="9.67"/>
    <s v="DKK"/>
    <n v="1551852000"/>
    <n v="1553317200"/>
    <x v="426"/>
    <d v="2019-03-23T05:00:00"/>
    <b v="0"/>
    <b v="0"/>
    <x v="6"/>
    <x v="11"/>
    <s v="games/video games"/>
  </r>
  <r>
    <n v="450"/>
    <s v="Delgado-Hatfield"/>
    <s v="Up-sized composite success"/>
    <n v="100"/>
    <n v="4"/>
    <x v="0"/>
    <n v="1"/>
    <n v="4"/>
    <x v="0"/>
    <n v="0.04"/>
    <s v="CAD"/>
    <n v="1540098000"/>
    <n v="1542088800"/>
    <x v="427"/>
    <d v="2018-11-13T06:00:00"/>
    <b v="0"/>
    <b v="0"/>
    <x v="4"/>
    <x v="10"/>
    <s v="film &amp; video/animation"/>
  </r>
  <r>
    <n v="451"/>
    <s v="Padilla-Porter"/>
    <s v="Innovative exuding matrix"/>
    <n v="148400"/>
    <n v="182302"/>
    <x v="1"/>
    <n v="6286"/>
    <n v="29.001272669424118"/>
    <x v="1"/>
    <n v="1.2284501347708894"/>
    <s v="USD"/>
    <n v="1500440400"/>
    <n v="1503118800"/>
    <x v="428"/>
    <d v="2017-08-19T05:00:00"/>
    <b v="0"/>
    <b v="0"/>
    <x v="1"/>
    <x v="1"/>
    <s v="music/rock"/>
  </r>
  <r>
    <n v="452"/>
    <s v="Morris Group"/>
    <s v="Realigned impactful artificial intelligence"/>
    <n v="4800"/>
    <n v="3045"/>
    <x v="0"/>
    <n v="31"/>
    <n v="98.225806451612897"/>
    <x v="1"/>
    <n v="0.63437500000000002"/>
    <s v="USD"/>
    <n v="1278392400"/>
    <n v="1278478800"/>
    <x v="429"/>
    <d v="2010-07-07T05:00:00"/>
    <b v="0"/>
    <b v="0"/>
    <x v="4"/>
    <x v="6"/>
    <s v="film &amp; video/drama"/>
  </r>
  <r>
    <n v="453"/>
    <s v="Saunders Ltd"/>
    <s v="Multi-layered multi-tasking secured line"/>
    <n v="182400"/>
    <n v="102749"/>
    <x v="0"/>
    <n v="1181"/>
    <n v="87.001693480101608"/>
    <x v="1"/>
    <n v="0.56331688596491225"/>
    <s v="USD"/>
    <n v="1480572000"/>
    <n v="1484114400"/>
    <x v="411"/>
    <d v="2017-01-11T06:00:00"/>
    <b v="0"/>
    <b v="0"/>
    <x v="4"/>
    <x v="22"/>
    <s v="film &amp; video/science fiction"/>
  </r>
  <r>
    <n v="454"/>
    <s v="Woods Inc"/>
    <s v="Upgradable upward-trending portal"/>
    <n v="4000"/>
    <n v="1763"/>
    <x v="0"/>
    <n v="39"/>
    <n v="45.205128205128204"/>
    <x v="1"/>
    <n v="0.44074999999999998"/>
    <s v="USD"/>
    <n v="1382331600"/>
    <n v="1385445600"/>
    <x v="430"/>
    <d v="2013-11-26T06:00:00"/>
    <b v="0"/>
    <b v="1"/>
    <x v="4"/>
    <x v="6"/>
    <s v="film &amp; video/drama"/>
  </r>
  <r>
    <n v="455"/>
    <s v="Villanueva, Wright and Richardson"/>
    <s v="Profit-focused global product"/>
    <n v="116500"/>
    <n v="137904"/>
    <x v="1"/>
    <n v="3727"/>
    <n v="37.001341561577675"/>
    <x v="1"/>
    <n v="1.1837253218884121"/>
    <s v="USD"/>
    <n v="1316754000"/>
    <n v="1318741200"/>
    <x v="431"/>
    <d v="2011-10-16T05:00:00"/>
    <b v="0"/>
    <b v="0"/>
    <x v="3"/>
    <x v="3"/>
    <s v="theater/plays"/>
  </r>
  <r>
    <n v="456"/>
    <s v="Wilson, Brooks and Clark"/>
    <s v="Operative well-modulated data-warehouse"/>
    <n v="146400"/>
    <n v="152438"/>
    <x v="1"/>
    <n v="1605"/>
    <n v="94.976947040498445"/>
    <x v="1"/>
    <n v="1.041243169398907"/>
    <s v="USD"/>
    <n v="1518242400"/>
    <n v="1518242400"/>
    <x v="432"/>
    <d v="2018-02-10T06:00:00"/>
    <b v="0"/>
    <b v="1"/>
    <x v="1"/>
    <x v="7"/>
    <s v="music/indie rock"/>
  </r>
  <r>
    <n v="457"/>
    <s v="Sheppard, Smith and Spence"/>
    <s v="Cloned asymmetric functionalities"/>
    <n v="5000"/>
    <n v="1332"/>
    <x v="0"/>
    <n v="46"/>
    <n v="28.956521739130434"/>
    <x v="1"/>
    <n v="0.26640000000000003"/>
    <s v="USD"/>
    <n v="1476421200"/>
    <n v="1476594000"/>
    <x v="433"/>
    <d v="2016-10-16T05:00:00"/>
    <b v="0"/>
    <b v="0"/>
    <x v="3"/>
    <x v="3"/>
    <s v="theater/plays"/>
  </r>
  <r>
    <n v="458"/>
    <s v="Wise, Thompson and Allen"/>
    <s v="Pre-emptive neutral portal"/>
    <n v="33800"/>
    <n v="118706"/>
    <x v="1"/>
    <n v="2120"/>
    <n v="55.993396226415094"/>
    <x v="1"/>
    <n v="3.5120118343195266"/>
    <s v="USD"/>
    <n v="1269752400"/>
    <n v="1273554000"/>
    <x v="434"/>
    <d v="2010-05-11T05:00:00"/>
    <b v="0"/>
    <b v="0"/>
    <x v="3"/>
    <x v="3"/>
    <s v="theater/plays"/>
  </r>
  <r>
    <n v="459"/>
    <s v="Lane, Ryan and Chapman"/>
    <s v="Switchable demand-driven help-desk"/>
    <n v="6300"/>
    <n v="5674"/>
    <x v="0"/>
    <n v="105"/>
    <n v="54.038095238095238"/>
    <x v="1"/>
    <n v="0.90063492063492068"/>
    <s v="USD"/>
    <n v="1419746400"/>
    <n v="1421906400"/>
    <x v="435"/>
    <d v="2015-01-22T06:00:00"/>
    <b v="0"/>
    <b v="0"/>
    <x v="4"/>
    <x v="4"/>
    <s v="film &amp; video/documentary"/>
  </r>
  <r>
    <n v="460"/>
    <s v="Rich, Alvarez and King"/>
    <s v="Business-focused static ability"/>
    <n v="2400"/>
    <n v="4119"/>
    <x v="1"/>
    <n v="50"/>
    <n v="82.38"/>
    <x v="1"/>
    <n v="1.7162500000000001"/>
    <s v="USD"/>
    <n v="1281330000"/>
    <n v="1281589200"/>
    <x v="8"/>
    <d v="2010-08-12T05:00:00"/>
    <b v="0"/>
    <b v="0"/>
    <x v="3"/>
    <x v="3"/>
    <s v="theater/plays"/>
  </r>
  <r>
    <n v="461"/>
    <s v="Terry-Salinas"/>
    <s v="Networked secondary structure"/>
    <n v="98800"/>
    <n v="139354"/>
    <x v="1"/>
    <n v="2080"/>
    <n v="66.997115384615384"/>
    <x v="1"/>
    <n v="1.4104655870445344"/>
    <s v="USD"/>
    <n v="1398661200"/>
    <n v="1400389200"/>
    <x v="436"/>
    <d v="2014-05-18T05:00:00"/>
    <b v="0"/>
    <b v="0"/>
    <x v="4"/>
    <x v="6"/>
    <s v="film &amp; video/drama"/>
  </r>
  <r>
    <n v="462"/>
    <s v="Wang-Rodriguez"/>
    <s v="Total multimedia website"/>
    <n v="188800"/>
    <n v="57734"/>
    <x v="0"/>
    <n v="535"/>
    <n v="107.91401869158878"/>
    <x v="1"/>
    <n v="0.30579449152542371"/>
    <s v="USD"/>
    <n v="1359525600"/>
    <n v="1362808800"/>
    <x v="385"/>
    <d v="2013-03-09T06:00:00"/>
    <b v="0"/>
    <b v="0"/>
    <x v="6"/>
    <x v="20"/>
    <s v="games/mobile games"/>
  </r>
  <r>
    <n v="463"/>
    <s v="Mckee-Hill"/>
    <s v="Cross-platform upward-trending parallelism"/>
    <n v="134300"/>
    <n v="145265"/>
    <x v="1"/>
    <n v="2105"/>
    <n v="69.009501187648453"/>
    <x v="1"/>
    <n v="1.0816455696202532"/>
    <s v="USD"/>
    <n v="1388469600"/>
    <n v="1388815200"/>
    <x v="437"/>
    <d v="2014-01-04T06:00:00"/>
    <b v="0"/>
    <b v="0"/>
    <x v="4"/>
    <x v="10"/>
    <s v="film &amp; video/animation"/>
  </r>
  <r>
    <n v="464"/>
    <s v="Gomez LLC"/>
    <s v="Pre-emptive mission-critical hardware"/>
    <n v="71200"/>
    <n v="95020"/>
    <x v="1"/>
    <n v="2436"/>
    <n v="39.006568144499177"/>
    <x v="1"/>
    <n v="1.3345505617977529"/>
    <s v="USD"/>
    <n v="1518328800"/>
    <n v="1519538400"/>
    <x v="438"/>
    <d v="2018-02-25T06:00:00"/>
    <b v="0"/>
    <b v="0"/>
    <x v="3"/>
    <x v="3"/>
    <s v="theater/plays"/>
  </r>
  <r>
    <n v="465"/>
    <s v="Gonzalez-Robbins"/>
    <s v="Up-sized responsive protocol"/>
    <n v="4700"/>
    <n v="8829"/>
    <x v="1"/>
    <n v="80"/>
    <n v="110.3625"/>
    <x v="1"/>
    <n v="1.8785106382978722"/>
    <s v="USD"/>
    <n v="1517032800"/>
    <n v="1517810400"/>
    <x v="439"/>
    <d v="2018-02-05T06:00:00"/>
    <b v="0"/>
    <b v="0"/>
    <x v="5"/>
    <x v="18"/>
    <s v="publishing/translations"/>
  </r>
  <r>
    <n v="466"/>
    <s v="Obrien and Sons"/>
    <s v="Pre-emptive transitional frame"/>
    <n v="1200"/>
    <n v="3984"/>
    <x v="1"/>
    <n v="42"/>
    <n v="94.857142857142861"/>
    <x v="1"/>
    <n v="3.32"/>
    <s v="USD"/>
    <n v="1368594000"/>
    <n v="1370581200"/>
    <x v="440"/>
    <d v="2013-06-07T05:00:00"/>
    <b v="0"/>
    <b v="1"/>
    <x v="2"/>
    <x v="8"/>
    <s v="technology/wearables"/>
  </r>
  <r>
    <n v="467"/>
    <s v="Shaw Ltd"/>
    <s v="Profit-focused content-based application"/>
    <n v="1400"/>
    <n v="8053"/>
    <x v="1"/>
    <n v="139"/>
    <n v="57.935251798561154"/>
    <x v="0"/>
    <n v="5.7521428571428572"/>
    <s v="CAD"/>
    <n v="1448258400"/>
    <n v="1448863200"/>
    <x v="441"/>
    <d v="2015-11-30T06:00:00"/>
    <b v="0"/>
    <b v="1"/>
    <x v="2"/>
    <x v="2"/>
    <s v="technology/web"/>
  </r>
  <r>
    <n v="468"/>
    <s v="Hughes Inc"/>
    <s v="Streamlined neutral analyzer"/>
    <n v="4000"/>
    <n v="1620"/>
    <x v="0"/>
    <n v="16"/>
    <n v="101.25"/>
    <x v="1"/>
    <n v="0.40500000000000003"/>
    <s v="USD"/>
    <n v="1555218000"/>
    <n v="1556600400"/>
    <x v="442"/>
    <d v="2019-04-30T05:00:00"/>
    <b v="0"/>
    <b v="0"/>
    <x v="3"/>
    <x v="3"/>
    <s v="theater/plays"/>
  </r>
  <r>
    <n v="469"/>
    <s v="Olsen-Ryan"/>
    <s v="Assimilated neutral utilization"/>
    <n v="5600"/>
    <n v="10328"/>
    <x v="1"/>
    <n v="159"/>
    <n v="64.95597484276729"/>
    <x v="1"/>
    <n v="1.8442857142857143"/>
    <s v="USD"/>
    <n v="1431925200"/>
    <n v="1432098000"/>
    <x v="443"/>
    <d v="2015-05-20T05:00:00"/>
    <b v="0"/>
    <b v="0"/>
    <x v="4"/>
    <x v="6"/>
    <s v="film &amp; video/drama"/>
  </r>
  <r>
    <n v="470"/>
    <s v="Grimes, Holland and Sloan"/>
    <s v="Extended dedicated archive"/>
    <n v="3600"/>
    <n v="10289"/>
    <x v="1"/>
    <n v="381"/>
    <n v="27.00524934383202"/>
    <x v="1"/>
    <n v="2.8580555555555556"/>
    <s v="USD"/>
    <n v="1481522400"/>
    <n v="1482127200"/>
    <x v="315"/>
    <d v="2016-12-19T06:00:00"/>
    <b v="0"/>
    <b v="0"/>
    <x v="2"/>
    <x v="8"/>
    <s v="technology/wearables"/>
  </r>
  <r>
    <n v="471"/>
    <s v="Perry and Sons"/>
    <s v="Configurable static help-desk"/>
    <n v="3100"/>
    <n v="9889"/>
    <x v="1"/>
    <n v="194"/>
    <n v="50.97422680412371"/>
    <x v="4"/>
    <n v="3.19"/>
    <s v="GBP"/>
    <n v="1335934800"/>
    <n v="1335934800"/>
    <x v="444"/>
    <d v="2012-05-02T05:00:00"/>
    <b v="0"/>
    <b v="1"/>
    <x v="0"/>
    <x v="0"/>
    <s v="food/food trucks"/>
  </r>
  <r>
    <n v="472"/>
    <s v="Turner, Young and Collins"/>
    <s v="Self-enabling clear-thinking framework"/>
    <n v="153800"/>
    <n v="60342"/>
    <x v="0"/>
    <n v="575"/>
    <n v="104.94260869565217"/>
    <x v="1"/>
    <n v="0.39234070221066319"/>
    <s v="USD"/>
    <n v="1552280400"/>
    <n v="1556946000"/>
    <x v="445"/>
    <d v="2019-05-04T05:00:00"/>
    <b v="0"/>
    <b v="0"/>
    <x v="1"/>
    <x v="1"/>
    <s v="music/rock"/>
  </r>
  <r>
    <n v="473"/>
    <s v="Richardson Inc"/>
    <s v="Assimilated fault-tolerant capacity"/>
    <n v="5000"/>
    <n v="8907"/>
    <x v="1"/>
    <n v="106"/>
    <n v="84.028301886792448"/>
    <x v="1"/>
    <n v="1.7814000000000001"/>
    <s v="USD"/>
    <n v="1529989200"/>
    <n v="1530075600"/>
    <x v="446"/>
    <d v="2018-06-27T05:00:00"/>
    <b v="0"/>
    <b v="0"/>
    <x v="1"/>
    <x v="5"/>
    <s v="music/electric music"/>
  </r>
  <r>
    <n v="474"/>
    <s v="Santos-Young"/>
    <s v="Enhanced neutral ability"/>
    <n v="4000"/>
    <n v="14606"/>
    <x v="1"/>
    <n v="142"/>
    <n v="102.85915492957747"/>
    <x v="1"/>
    <n v="3.6515"/>
    <s v="USD"/>
    <n v="1418709600"/>
    <n v="1418796000"/>
    <x v="447"/>
    <d v="2014-12-17T06:00:00"/>
    <b v="0"/>
    <b v="0"/>
    <x v="4"/>
    <x v="19"/>
    <s v="film &amp; video/television"/>
  </r>
  <r>
    <n v="475"/>
    <s v="Nichols Ltd"/>
    <s v="Function-based attitude-oriented groupware"/>
    <n v="7400"/>
    <n v="8432"/>
    <x v="1"/>
    <n v="211"/>
    <n v="39.962085308056871"/>
    <x v="1"/>
    <n v="1.1394594594594594"/>
    <s v="USD"/>
    <n v="1372136400"/>
    <n v="1372482000"/>
    <x v="448"/>
    <d v="2013-06-29T05:00:00"/>
    <b v="0"/>
    <b v="1"/>
    <x v="5"/>
    <x v="18"/>
    <s v="publishing/translations"/>
  </r>
  <r>
    <n v="476"/>
    <s v="Murphy PLC"/>
    <s v="Optional solution-oriented instruction set"/>
    <n v="191500"/>
    <n v="57122"/>
    <x v="0"/>
    <n v="1120"/>
    <n v="51.001785714285717"/>
    <x v="1"/>
    <n v="0.29828720626631855"/>
    <s v="USD"/>
    <n v="1533877200"/>
    <n v="1534395600"/>
    <x v="342"/>
    <d v="2018-08-16T05:00:00"/>
    <b v="0"/>
    <b v="0"/>
    <x v="5"/>
    <x v="13"/>
    <s v="publishing/fiction"/>
  </r>
  <r>
    <n v="477"/>
    <s v="Hogan, Porter and Rivera"/>
    <s v="Organic object-oriented core"/>
    <n v="8500"/>
    <n v="4613"/>
    <x v="0"/>
    <n v="113"/>
    <n v="40.823008849557525"/>
    <x v="1"/>
    <n v="0.54270588235294115"/>
    <s v="USD"/>
    <n v="1309064400"/>
    <n v="1311397200"/>
    <x v="449"/>
    <d v="2011-07-23T05:00:00"/>
    <b v="0"/>
    <b v="0"/>
    <x v="4"/>
    <x v="22"/>
    <s v="film &amp; video/science fiction"/>
  </r>
  <r>
    <n v="478"/>
    <s v="Lyons LLC"/>
    <s v="Balanced impactful circuit"/>
    <n v="68800"/>
    <n v="162603"/>
    <x v="1"/>
    <n v="2756"/>
    <n v="58.999637155297535"/>
    <x v="1"/>
    <n v="2.3634156976744185"/>
    <s v="USD"/>
    <n v="1425877200"/>
    <n v="1426914000"/>
    <x v="450"/>
    <d v="2015-03-21T05:00:00"/>
    <b v="0"/>
    <b v="0"/>
    <x v="2"/>
    <x v="8"/>
    <s v="technology/wearables"/>
  </r>
  <r>
    <n v="479"/>
    <s v="Long-Greene"/>
    <s v="Future-proofed heuristic encryption"/>
    <n v="2400"/>
    <n v="12310"/>
    <x v="1"/>
    <n v="173"/>
    <n v="71.156069364161851"/>
    <x v="4"/>
    <n v="5.1291666666666664"/>
    <s v="GBP"/>
    <n v="1501304400"/>
    <n v="1501477200"/>
    <x v="451"/>
    <d v="2017-07-31T05:00:00"/>
    <b v="0"/>
    <b v="0"/>
    <x v="0"/>
    <x v="0"/>
    <s v="food/food trucks"/>
  </r>
  <r>
    <n v="480"/>
    <s v="Robles-Hudson"/>
    <s v="Balanced bifurcated leverage"/>
    <n v="8600"/>
    <n v="8656"/>
    <x v="1"/>
    <n v="87"/>
    <n v="99.494252873563212"/>
    <x v="1"/>
    <n v="1.0065116279069768"/>
    <s v="USD"/>
    <n v="1268287200"/>
    <n v="1269061200"/>
    <x v="452"/>
    <d v="2010-03-20T05:00:00"/>
    <b v="0"/>
    <b v="1"/>
    <x v="7"/>
    <x v="14"/>
    <s v="photography/photography books"/>
  </r>
  <r>
    <n v="481"/>
    <s v="Mcclure LLC"/>
    <s v="Sharable discrete budgetary management"/>
    <n v="196600"/>
    <n v="159931"/>
    <x v="0"/>
    <n v="1538"/>
    <n v="103.98634590377114"/>
    <x v="1"/>
    <n v="0.81348423194303154"/>
    <s v="USD"/>
    <n v="1412139600"/>
    <n v="1415772000"/>
    <x v="453"/>
    <d v="2014-11-12T06:00:00"/>
    <b v="0"/>
    <b v="1"/>
    <x v="3"/>
    <x v="3"/>
    <s v="theater/plays"/>
  </r>
  <r>
    <n v="482"/>
    <s v="Martin, Russell and Baker"/>
    <s v="Focused solution-oriented instruction set"/>
    <n v="4200"/>
    <n v="689"/>
    <x v="0"/>
    <n v="9"/>
    <n v="76.555555555555557"/>
    <x v="1"/>
    <n v="0.16404761904761905"/>
    <s v="USD"/>
    <n v="1330063200"/>
    <n v="1331013600"/>
    <x v="454"/>
    <d v="2012-03-06T06:00:00"/>
    <b v="0"/>
    <b v="1"/>
    <x v="5"/>
    <x v="13"/>
    <s v="publishing/fiction"/>
  </r>
  <r>
    <n v="483"/>
    <s v="Rice-Parker"/>
    <s v="Down-sized actuating infrastructure"/>
    <n v="91400"/>
    <n v="48236"/>
    <x v="0"/>
    <n v="554"/>
    <n v="87.068592057761734"/>
    <x v="1"/>
    <n v="0.52774617067833696"/>
    <s v="USD"/>
    <n v="1576130400"/>
    <n v="1576735200"/>
    <x v="455"/>
    <d v="2019-12-19T06:00:00"/>
    <b v="0"/>
    <b v="0"/>
    <x v="3"/>
    <x v="3"/>
    <s v="theater/plays"/>
  </r>
  <r>
    <n v="484"/>
    <s v="Landry Inc"/>
    <s v="Synergistic cohesive adapter"/>
    <n v="29600"/>
    <n v="77021"/>
    <x v="1"/>
    <n v="1572"/>
    <n v="48.99554707379135"/>
    <x v="4"/>
    <n v="2.6020608108108108"/>
    <s v="GBP"/>
    <n v="1407128400"/>
    <n v="1411362000"/>
    <x v="456"/>
    <d v="2014-09-22T05:00:00"/>
    <b v="0"/>
    <b v="1"/>
    <x v="0"/>
    <x v="0"/>
    <s v="food/food trucks"/>
  </r>
  <r>
    <n v="485"/>
    <s v="Richards-Davis"/>
    <s v="Quality-focused mission-critical structure"/>
    <n v="90600"/>
    <n v="27844"/>
    <x v="0"/>
    <n v="648"/>
    <n v="42.969135802469133"/>
    <x v="4"/>
    <n v="0.30732891832229581"/>
    <s v="GBP"/>
    <n v="1560142800"/>
    <n v="1563685200"/>
    <x v="457"/>
    <d v="2019-07-21T05:00:00"/>
    <b v="0"/>
    <b v="0"/>
    <x v="3"/>
    <x v="3"/>
    <s v="theater/plays"/>
  </r>
  <r>
    <n v="486"/>
    <s v="Davis, Cox and Fox"/>
    <s v="Compatible exuding Graphical User Interface"/>
    <n v="5200"/>
    <n v="702"/>
    <x v="0"/>
    <n v="21"/>
    <n v="33.428571428571431"/>
    <x v="4"/>
    <n v="0.13500000000000001"/>
    <s v="GBP"/>
    <n v="1520575200"/>
    <n v="1521867600"/>
    <x v="458"/>
    <d v="2018-03-24T05:00:00"/>
    <b v="0"/>
    <b v="1"/>
    <x v="5"/>
    <x v="18"/>
    <s v="publishing/translations"/>
  </r>
  <r>
    <n v="487"/>
    <s v="Smith-Wallace"/>
    <s v="Monitored 24/7 time-frame"/>
    <n v="110300"/>
    <n v="197024"/>
    <x v="1"/>
    <n v="2346"/>
    <n v="83.982949701619773"/>
    <x v="1"/>
    <n v="1.7862556663644606"/>
    <s v="USD"/>
    <n v="1492664400"/>
    <n v="1495515600"/>
    <x v="459"/>
    <d v="2017-05-23T05:00:00"/>
    <b v="0"/>
    <b v="0"/>
    <x v="3"/>
    <x v="3"/>
    <s v="theater/plays"/>
  </r>
  <r>
    <n v="488"/>
    <s v="Cordova, Shaw and Wang"/>
    <s v="Virtual secondary open architecture"/>
    <n v="5300"/>
    <n v="11663"/>
    <x v="1"/>
    <n v="115"/>
    <n v="101.41739130434783"/>
    <x v="1"/>
    <n v="2.2005660377358489"/>
    <s v="USD"/>
    <n v="1454479200"/>
    <n v="1455948000"/>
    <x v="460"/>
    <d v="2016-02-20T06:00:00"/>
    <b v="0"/>
    <b v="0"/>
    <x v="3"/>
    <x v="3"/>
    <s v="theater/plays"/>
  </r>
  <r>
    <n v="489"/>
    <s v="Clark Inc"/>
    <s v="Down-sized mobile time-frame"/>
    <n v="9200"/>
    <n v="9339"/>
    <x v="1"/>
    <n v="85"/>
    <n v="109.87058823529412"/>
    <x v="6"/>
    <n v="1.015108695652174"/>
    <s v="EUR"/>
    <n v="1281934800"/>
    <n v="1282366800"/>
    <x v="461"/>
    <d v="2010-08-21T05:00:00"/>
    <b v="0"/>
    <b v="0"/>
    <x v="2"/>
    <x v="8"/>
    <s v="technology/wearables"/>
  </r>
  <r>
    <n v="490"/>
    <s v="Young and Sons"/>
    <s v="Innovative disintermediate encryption"/>
    <n v="2400"/>
    <n v="4596"/>
    <x v="1"/>
    <n v="144"/>
    <n v="31.916666666666668"/>
    <x v="1"/>
    <n v="1.915"/>
    <s v="USD"/>
    <n v="1573970400"/>
    <n v="1574575200"/>
    <x v="462"/>
    <d v="2019-11-24T06:00:00"/>
    <b v="0"/>
    <b v="0"/>
    <x v="8"/>
    <x v="23"/>
    <s v="journalism/audio"/>
  </r>
  <r>
    <n v="491"/>
    <s v="Henson PLC"/>
    <s v="Universal contextually-based knowledgebase"/>
    <n v="56800"/>
    <n v="173437"/>
    <x v="1"/>
    <n v="2443"/>
    <n v="70.993450675399103"/>
    <x v="1"/>
    <n v="3.0534683098591549"/>
    <s v="USD"/>
    <n v="1372654800"/>
    <n v="1374901200"/>
    <x v="463"/>
    <d v="2013-07-27T05:00:00"/>
    <b v="0"/>
    <b v="1"/>
    <x v="0"/>
    <x v="0"/>
    <s v="food/food trucks"/>
  </r>
  <r>
    <n v="492"/>
    <s v="Garcia Group"/>
    <s v="Persevering interactive matrix"/>
    <n v="191000"/>
    <n v="45831"/>
    <x v="3"/>
    <n v="595"/>
    <n v="77.026890756302521"/>
    <x v="1"/>
    <n v="0.23995287958115183"/>
    <s v="USD"/>
    <n v="1275886800"/>
    <n v="1278910800"/>
    <x v="464"/>
    <d v="2010-07-12T05:00:00"/>
    <b v="1"/>
    <b v="1"/>
    <x v="4"/>
    <x v="12"/>
    <s v="film &amp; video/shorts"/>
  </r>
  <r>
    <n v="493"/>
    <s v="Adams, Walker and Wong"/>
    <s v="Seamless background framework"/>
    <n v="900"/>
    <n v="6514"/>
    <x v="1"/>
    <n v="64"/>
    <n v="101.78125"/>
    <x v="1"/>
    <n v="7.2377777777777776"/>
    <s v="USD"/>
    <n v="1561784400"/>
    <n v="1562907600"/>
    <x v="465"/>
    <d v="2019-07-12T05:00:00"/>
    <b v="0"/>
    <b v="0"/>
    <x v="7"/>
    <x v="14"/>
    <s v="photography/photography books"/>
  </r>
  <r>
    <n v="494"/>
    <s v="Hopkins-Browning"/>
    <s v="Balanced upward-trending productivity"/>
    <n v="2500"/>
    <n v="13684"/>
    <x v="1"/>
    <n v="268"/>
    <n v="51.059701492537314"/>
    <x v="1"/>
    <n v="5.4736000000000002"/>
    <s v="USD"/>
    <n v="1332392400"/>
    <n v="1332478800"/>
    <x v="466"/>
    <d v="2012-03-23T05:00:00"/>
    <b v="0"/>
    <b v="0"/>
    <x v="2"/>
    <x v="8"/>
    <s v="technology/wearables"/>
  </r>
  <r>
    <n v="495"/>
    <s v="Bell, Edwards and Andersen"/>
    <s v="Centralized clear-thinking solution"/>
    <n v="3200"/>
    <n v="13264"/>
    <x v="1"/>
    <n v="195"/>
    <n v="68.02051282051282"/>
    <x v="3"/>
    <n v="4.1449999999999996"/>
    <s v="DKK"/>
    <n v="1402376400"/>
    <n v="1402722000"/>
    <x v="467"/>
    <d v="2014-06-14T05:00:00"/>
    <b v="0"/>
    <b v="0"/>
    <x v="3"/>
    <x v="3"/>
    <s v="theater/plays"/>
  </r>
  <r>
    <n v="496"/>
    <s v="Morales Group"/>
    <s v="Optimized bi-directional extranet"/>
    <n v="183800"/>
    <n v="1667"/>
    <x v="0"/>
    <n v="54"/>
    <n v="30.87037037037037"/>
    <x v="1"/>
    <n v="9.0696409140369975E-3"/>
    <s v="USD"/>
    <n v="1495342800"/>
    <n v="1496811600"/>
    <x v="468"/>
    <d v="2017-06-07T05:00:00"/>
    <b v="0"/>
    <b v="0"/>
    <x v="4"/>
    <x v="10"/>
    <s v="film &amp; video/animation"/>
  </r>
  <r>
    <n v="497"/>
    <s v="Lucero Group"/>
    <s v="Intuitive actuating benchmark"/>
    <n v="9800"/>
    <n v="3349"/>
    <x v="0"/>
    <n v="120"/>
    <n v="27.908333333333335"/>
    <x v="1"/>
    <n v="0.34173469387755101"/>
    <s v="USD"/>
    <n v="1482213600"/>
    <n v="1482213600"/>
    <x v="469"/>
    <d v="2016-12-20T06:00:00"/>
    <b v="0"/>
    <b v="1"/>
    <x v="2"/>
    <x v="8"/>
    <s v="technology/wearables"/>
  </r>
  <r>
    <n v="498"/>
    <s v="Smith, Brown and Davis"/>
    <s v="Devolved background project"/>
    <n v="193400"/>
    <n v="46317"/>
    <x v="0"/>
    <n v="579"/>
    <n v="79.994818652849744"/>
    <x v="3"/>
    <n v="0.239488107549121"/>
    <s v="DKK"/>
    <n v="1420092000"/>
    <n v="1420264800"/>
    <x v="470"/>
    <d v="2015-01-03T06:00:00"/>
    <b v="0"/>
    <b v="0"/>
    <x v="2"/>
    <x v="2"/>
    <s v="technology/web"/>
  </r>
  <r>
    <n v="499"/>
    <s v="Hunt Group"/>
    <s v="Reverse-engineered executive emulation"/>
    <n v="163800"/>
    <n v="78743"/>
    <x v="0"/>
    <n v="2072"/>
    <n v="38.003378378378379"/>
    <x v="1"/>
    <n v="0.48072649572649573"/>
    <s v="USD"/>
    <n v="1458018000"/>
    <n v="1458450000"/>
    <x v="471"/>
    <d v="2016-03-20T05:00:00"/>
    <b v="0"/>
    <b v="1"/>
    <x v="4"/>
    <x v="4"/>
    <s v="film &amp; video/documentary"/>
  </r>
  <r>
    <n v="500"/>
    <s v="Valdez Ltd"/>
    <s v="Team-oriented clear-thinking matrix"/>
    <n v="100"/>
    <n v="0"/>
    <x v="0"/>
    <n v="0"/>
    <n v="0"/>
    <x v="1"/>
    <n v="0"/>
    <s v="USD"/>
    <n v="1367384400"/>
    <n v="1369803600"/>
    <x v="472"/>
    <d v="2013-05-29T05:00:00"/>
    <b v="0"/>
    <b v="1"/>
    <x v="3"/>
    <x v="3"/>
    <s v="theater/plays"/>
  </r>
  <r>
    <n v="501"/>
    <s v="Mccann-Le"/>
    <s v="Focused coherent methodology"/>
    <n v="153600"/>
    <n v="107743"/>
    <x v="0"/>
    <n v="1796"/>
    <n v="59.990534521158132"/>
    <x v="1"/>
    <n v="0.70145182291666663"/>
    <s v="USD"/>
    <n v="1363064400"/>
    <n v="1363237200"/>
    <x v="473"/>
    <d v="2013-03-14T05:00:00"/>
    <b v="0"/>
    <b v="0"/>
    <x v="4"/>
    <x v="4"/>
    <s v="film &amp; video/documentary"/>
  </r>
  <r>
    <n v="502"/>
    <s v="Johnson Inc"/>
    <s v="Reduced context-sensitive complexity"/>
    <n v="1300"/>
    <n v="6889"/>
    <x v="1"/>
    <n v="186"/>
    <n v="37.037634408602152"/>
    <x v="2"/>
    <n v="5.2992307692307694"/>
    <s v="AUD"/>
    <n v="1343365200"/>
    <n v="1345870800"/>
    <x v="474"/>
    <d v="2012-08-25T05:00:00"/>
    <b v="0"/>
    <b v="1"/>
    <x v="6"/>
    <x v="11"/>
    <s v="games/video games"/>
  </r>
  <r>
    <n v="503"/>
    <s v="Collins LLC"/>
    <s v="Decentralized 4thgeneration time-frame"/>
    <n v="25500"/>
    <n v="45983"/>
    <x v="1"/>
    <n v="460"/>
    <n v="99.963043478260872"/>
    <x v="1"/>
    <n v="1.8032549019607844"/>
    <s v="USD"/>
    <n v="1435726800"/>
    <n v="1437454800"/>
    <x v="72"/>
    <d v="2015-07-21T05:00:00"/>
    <b v="0"/>
    <b v="0"/>
    <x v="4"/>
    <x v="6"/>
    <s v="film &amp; video/drama"/>
  </r>
  <r>
    <n v="504"/>
    <s v="Smith-Miller"/>
    <s v="De-engineered cohesive moderator"/>
    <n v="7500"/>
    <n v="6924"/>
    <x v="0"/>
    <n v="62"/>
    <n v="111.6774193548387"/>
    <x v="6"/>
    <n v="0.92320000000000002"/>
    <s v="EUR"/>
    <n v="1431925200"/>
    <n v="1432011600"/>
    <x v="443"/>
    <d v="2015-05-19T05:00:00"/>
    <b v="0"/>
    <b v="0"/>
    <x v="1"/>
    <x v="1"/>
    <s v="music/rock"/>
  </r>
  <r>
    <n v="505"/>
    <s v="Jensen-Vargas"/>
    <s v="Ameliorated explicit parallelism"/>
    <n v="89900"/>
    <n v="12497"/>
    <x v="0"/>
    <n v="347"/>
    <n v="36.014409221902014"/>
    <x v="1"/>
    <n v="0.13901001112347053"/>
    <s v="USD"/>
    <n v="1362722400"/>
    <n v="1366347600"/>
    <x v="475"/>
    <d v="2013-04-19T05:00:00"/>
    <b v="0"/>
    <b v="1"/>
    <x v="5"/>
    <x v="15"/>
    <s v="publishing/radio &amp; podcasts"/>
  </r>
  <r>
    <n v="506"/>
    <s v="Robles, Bell and Gonzalez"/>
    <s v="Customizable background monitoring"/>
    <n v="18000"/>
    <n v="166874"/>
    <x v="1"/>
    <n v="2528"/>
    <n v="66.010284810126578"/>
    <x v="1"/>
    <n v="9.2707777777777771"/>
    <s v="USD"/>
    <n v="1511416800"/>
    <n v="1512885600"/>
    <x v="81"/>
    <d v="2017-12-10T06:00:00"/>
    <b v="0"/>
    <b v="1"/>
    <x v="3"/>
    <x v="3"/>
    <s v="theater/plays"/>
  </r>
  <r>
    <n v="507"/>
    <s v="Turner, Miller and Francis"/>
    <s v="Compatible well-modulated budgetary management"/>
    <n v="2100"/>
    <n v="837"/>
    <x v="0"/>
    <n v="19"/>
    <n v="44.05263157894737"/>
    <x v="1"/>
    <n v="0.39857142857142858"/>
    <s v="USD"/>
    <n v="1365483600"/>
    <n v="1369717200"/>
    <x v="476"/>
    <d v="2013-05-28T05:00:00"/>
    <b v="0"/>
    <b v="1"/>
    <x v="2"/>
    <x v="2"/>
    <s v="technology/web"/>
  </r>
  <r>
    <n v="508"/>
    <s v="Roberts Group"/>
    <s v="Up-sized radical pricing structure"/>
    <n v="172700"/>
    <n v="193820"/>
    <x v="1"/>
    <n v="3657"/>
    <n v="52.999726551818434"/>
    <x v="1"/>
    <n v="1.1222929936305732"/>
    <s v="USD"/>
    <n v="1532840400"/>
    <n v="1534654800"/>
    <x v="192"/>
    <d v="2018-08-19T05:00:00"/>
    <b v="0"/>
    <b v="0"/>
    <x v="3"/>
    <x v="3"/>
    <s v="theater/plays"/>
  </r>
  <r>
    <n v="509"/>
    <s v="White LLC"/>
    <s v="Robust zero-defect project"/>
    <n v="168500"/>
    <n v="119510"/>
    <x v="0"/>
    <n v="1258"/>
    <n v="95"/>
    <x v="1"/>
    <n v="0.70925816023738875"/>
    <s v="USD"/>
    <n v="1336194000"/>
    <n v="1337058000"/>
    <x v="477"/>
    <d v="2012-05-15T05:00:00"/>
    <b v="0"/>
    <b v="0"/>
    <x v="3"/>
    <x v="3"/>
    <s v="theater/plays"/>
  </r>
  <r>
    <n v="510"/>
    <s v="Best, Miller and Thomas"/>
    <s v="Re-engineered mobile task-force"/>
    <n v="7800"/>
    <n v="9289"/>
    <x v="1"/>
    <n v="131"/>
    <n v="70.908396946564892"/>
    <x v="2"/>
    <n v="1.1908974358974358"/>
    <s v="AUD"/>
    <n v="1527742800"/>
    <n v="1529816400"/>
    <x v="478"/>
    <d v="2018-06-24T05:00:00"/>
    <b v="0"/>
    <b v="0"/>
    <x v="4"/>
    <x v="6"/>
    <s v="film &amp; video/drama"/>
  </r>
  <r>
    <n v="511"/>
    <s v="Smith-Mullins"/>
    <s v="User-centric intangible neural-net"/>
    <n v="147800"/>
    <n v="35498"/>
    <x v="0"/>
    <n v="362"/>
    <n v="98.060773480662988"/>
    <x v="1"/>
    <n v="0.24017591339648173"/>
    <s v="USD"/>
    <n v="1564030800"/>
    <n v="1564894800"/>
    <x v="479"/>
    <d v="2019-08-04T05:00:00"/>
    <b v="0"/>
    <b v="0"/>
    <x v="3"/>
    <x v="3"/>
    <s v="theater/plays"/>
  </r>
  <r>
    <n v="512"/>
    <s v="Williams-Walsh"/>
    <s v="Organized explicit core"/>
    <n v="9100"/>
    <n v="12678"/>
    <x v="1"/>
    <n v="239"/>
    <n v="53.046025104602514"/>
    <x v="1"/>
    <n v="1.3931868131868133"/>
    <s v="USD"/>
    <n v="1404536400"/>
    <n v="1404622800"/>
    <x v="480"/>
    <d v="2014-07-06T05:00:00"/>
    <b v="0"/>
    <b v="1"/>
    <x v="6"/>
    <x v="11"/>
    <s v="games/video games"/>
  </r>
  <r>
    <n v="513"/>
    <s v="Harrison, Blackwell and Mendez"/>
    <s v="Synchronized 6thgeneration adapter"/>
    <n v="8300"/>
    <n v="3260"/>
    <x v="3"/>
    <n v="35"/>
    <n v="93.142857142857139"/>
    <x v="1"/>
    <n v="0.39277108433734942"/>
    <s v="USD"/>
    <n v="1284008400"/>
    <n v="1284181200"/>
    <x v="180"/>
    <d v="2010-09-11T05:00:00"/>
    <b v="0"/>
    <b v="0"/>
    <x v="4"/>
    <x v="19"/>
    <s v="film &amp; video/television"/>
  </r>
  <r>
    <n v="514"/>
    <s v="Sanchez, Bradley and Flores"/>
    <s v="Centralized motivating capacity"/>
    <n v="138700"/>
    <n v="31123"/>
    <x v="3"/>
    <n v="528"/>
    <n v="58.945075757575758"/>
    <x v="5"/>
    <n v="0.22439077144917088"/>
    <s v="CHF"/>
    <n v="1386309600"/>
    <n v="1386741600"/>
    <x v="481"/>
    <d v="2013-12-11T06:00:00"/>
    <b v="0"/>
    <b v="1"/>
    <x v="1"/>
    <x v="1"/>
    <s v="music/rock"/>
  </r>
  <r>
    <n v="515"/>
    <s v="Cox LLC"/>
    <s v="Phased 24hour flexibility"/>
    <n v="8600"/>
    <n v="4797"/>
    <x v="0"/>
    <n v="133"/>
    <n v="36.067669172932334"/>
    <x v="0"/>
    <n v="0.55779069767441858"/>
    <s v="CAD"/>
    <n v="1324620000"/>
    <n v="1324792800"/>
    <x v="482"/>
    <d v="2011-12-25T06:00:00"/>
    <b v="0"/>
    <b v="1"/>
    <x v="3"/>
    <x v="3"/>
    <s v="theater/plays"/>
  </r>
  <r>
    <n v="516"/>
    <s v="Morales-Odonnell"/>
    <s v="Exclusive 5thgeneration structure"/>
    <n v="125400"/>
    <n v="53324"/>
    <x v="0"/>
    <n v="846"/>
    <n v="63.030732860520096"/>
    <x v="1"/>
    <n v="0.42523125996810207"/>
    <s v="USD"/>
    <n v="1281070800"/>
    <n v="1284354000"/>
    <x v="194"/>
    <d v="2010-09-13T05:00:00"/>
    <b v="0"/>
    <b v="0"/>
    <x v="5"/>
    <x v="9"/>
    <s v="publishing/nonfiction"/>
  </r>
  <r>
    <n v="517"/>
    <s v="Ramirez LLC"/>
    <s v="Multi-tiered maximized orchestration"/>
    <n v="5900"/>
    <n v="6608"/>
    <x v="1"/>
    <n v="78"/>
    <n v="84.717948717948715"/>
    <x v="1"/>
    <n v="1.1200000000000001"/>
    <s v="USD"/>
    <n v="1493960400"/>
    <n v="1494392400"/>
    <x v="483"/>
    <d v="2017-05-10T05:00:00"/>
    <b v="0"/>
    <b v="0"/>
    <x v="0"/>
    <x v="0"/>
    <s v="food/food trucks"/>
  </r>
  <r>
    <n v="518"/>
    <s v="Ramirez Group"/>
    <s v="Open-architected uniform instruction set"/>
    <n v="8800"/>
    <n v="622"/>
    <x v="0"/>
    <n v="10"/>
    <n v="62.2"/>
    <x v="1"/>
    <n v="7.0681818181818179E-2"/>
    <s v="USD"/>
    <n v="1519365600"/>
    <n v="1519538400"/>
    <x v="484"/>
    <d v="2018-02-25T06:00:00"/>
    <b v="0"/>
    <b v="1"/>
    <x v="4"/>
    <x v="10"/>
    <s v="film &amp; video/animation"/>
  </r>
  <r>
    <n v="519"/>
    <s v="Marsh-Coleman"/>
    <s v="Exclusive asymmetric analyzer"/>
    <n v="177700"/>
    <n v="180802"/>
    <x v="1"/>
    <n v="1773"/>
    <n v="101.97518330513255"/>
    <x v="1"/>
    <n v="1.0174563871693867"/>
    <s v="USD"/>
    <n v="1420696800"/>
    <n v="1421906400"/>
    <x v="355"/>
    <d v="2015-01-22T06:00:00"/>
    <b v="0"/>
    <b v="1"/>
    <x v="1"/>
    <x v="1"/>
    <s v="music/rock"/>
  </r>
  <r>
    <n v="520"/>
    <s v="Frederick, Jenkins and Collins"/>
    <s v="Organic radical collaboration"/>
    <n v="800"/>
    <n v="3406"/>
    <x v="1"/>
    <n v="32"/>
    <n v="106.4375"/>
    <x v="1"/>
    <n v="4.2575000000000003"/>
    <s v="USD"/>
    <n v="1555650000"/>
    <n v="1555909200"/>
    <x v="485"/>
    <d v="2019-04-22T05:00:00"/>
    <b v="0"/>
    <b v="0"/>
    <x v="3"/>
    <x v="3"/>
    <s v="theater/plays"/>
  </r>
  <r>
    <n v="521"/>
    <s v="Wilson Ltd"/>
    <s v="Function-based multi-state software"/>
    <n v="7600"/>
    <n v="11061"/>
    <x v="1"/>
    <n v="369"/>
    <n v="29.975609756097562"/>
    <x v="1"/>
    <n v="1.4553947368421052"/>
    <s v="USD"/>
    <n v="1471928400"/>
    <n v="1472446800"/>
    <x v="486"/>
    <d v="2016-08-29T05:00:00"/>
    <b v="0"/>
    <b v="1"/>
    <x v="4"/>
    <x v="6"/>
    <s v="film &amp; video/drama"/>
  </r>
  <r>
    <n v="522"/>
    <s v="Cline, Peterson and Lowery"/>
    <s v="Innovative static budgetary management"/>
    <n v="50500"/>
    <n v="16389"/>
    <x v="0"/>
    <n v="191"/>
    <n v="85.806282722513089"/>
    <x v="1"/>
    <n v="0.32453465346534655"/>
    <s v="USD"/>
    <n v="1341291600"/>
    <n v="1342328400"/>
    <x v="487"/>
    <d v="2012-07-15T05:00:00"/>
    <b v="0"/>
    <b v="0"/>
    <x v="4"/>
    <x v="12"/>
    <s v="film &amp; video/shorts"/>
  </r>
  <r>
    <n v="523"/>
    <s v="Underwood, James and Jones"/>
    <s v="Triple-buffered holistic ability"/>
    <n v="900"/>
    <n v="6303"/>
    <x v="1"/>
    <n v="89"/>
    <n v="70.82022471910112"/>
    <x v="1"/>
    <n v="7.003333333333333"/>
    <s v="USD"/>
    <n v="1267682400"/>
    <n v="1268114400"/>
    <x v="488"/>
    <d v="2010-03-09T06:00:00"/>
    <b v="0"/>
    <b v="0"/>
    <x v="4"/>
    <x v="12"/>
    <s v="film &amp; video/shorts"/>
  </r>
  <r>
    <n v="524"/>
    <s v="Johnson-Contreras"/>
    <s v="Diverse scalable superstructure"/>
    <n v="96700"/>
    <n v="81136"/>
    <x v="0"/>
    <n v="1979"/>
    <n v="40.998484082870135"/>
    <x v="1"/>
    <n v="0.83904860392967939"/>
    <s v="USD"/>
    <n v="1272258000"/>
    <n v="1273381200"/>
    <x v="489"/>
    <d v="2010-05-09T05:00:00"/>
    <b v="0"/>
    <b v="0"/>
    <x v="3"/>
    <x v="3"/>
    <s v="theater/plays"/>
  </r>
  <r>
    <n v="525"/>
    <s v="Greene, Lloyd and Sims"/>
    <s v="Balanced leadingedge data-warehouse"/>
    <n v="2100"/>
    <n v="1768"/>
    <x v="0"/>
    <n v="63"/>
    <n v="28.063492063492063"/>
    <x v="1"/>
    <n v="0.84190476190476193"/>
    <s v="USD"/>
    <n v="1290492000"/>
    <n v="1290837600"/>
    <x v="490"/>
    <d v="2010-11-27T06:00:00"/>
    <b v="0"/>
    <b v="0"/>
    <x v="2"/>
    <x v="8"/>
    <s v="technology/wearables"/>
  </r>
  <r>
    <n v="526"/>
    <s v="Smith-Sparks"/>
    <s v="Digitized bandwidth-monitored open architecture"/>
    <n v="8300"/>
    <n v="12944"/>
    <x v="1"/>
    <n v="147"/>
    <n v="88.054421768707485"/>
    <x v="1"/>
    <n v="1.5595180722891566"/>
    <s v="USD"/>
    <n v="1451109600"/>
    <n v="1454306400"/>
    <x v="312"/>
    <d v="2016-02-01T06:00:00"/>
    <b v="0"/>
    <b v="1"/>
    <x v="3"/>
    <x v="3"/>
    <s v="theater/plays"/>
  </r>
  <r>
    <n v="527"/>
    <s v="Rosario-Smith"/>
    <s v="Enterprise-wide intermediate portal"/>
    <n v="189200"/>
    <n v="188480"/>
    <x v="0"/>
    <n v="6080"/>
    <n v="31"/>
    <x v="0"/>
    <n v="0.99619450317124736"/>
    <s v="CAD"/>
    <n v="1454652000"/>
    <n v="1457762400"/>
    <x v="491"/>
    <d v="2016-03-12T06:00:00"/>
    <b v="0"/>
    <b v="0"/>
    <x v="4"/>
    <x v="10"/>
    <s v="film &amp; video/animation"/>
  </r>
  <r>
    <n v="528"/>
    <s v="Avila, Ford and Welch"/>
    <s v="Focused leadingedge matrix"/>
    <n v="9000"/>
    <n v="7227"/>
    <x v="0"/>
    <n v="80"/>
    <n v="90.337500000000006"/>
    <x v="4"/>
    <n v="0.80300000000000005"/>
    <s v="GBP"/>
    <n v="1385186400"/>
    <n v="1389074400"/>
    <x v="492"/>
    <d v="2014-01-07T06:00:00"/>
    <b v="0"/>
    <b v="0"/>
    <x v="1"/>
    <x v="7"/>
    <s v="music/indie rock"/>
  </r>
  <r>
    <n v="529"/>
    <s v="Gallegos Inc"/>
    <s v="Seamless logistical encryption"/>
    <n v="5100"/>
    <n v="574"/>
    <x v="0"/>
    <n v="9"/>
    <n v="63.777777777777779"/>
    <x v="1"/>
    <n v="0.11254901960784314"/>
    <s v="USD"/>
    <n v="1399698000"/>
    <n v="1402117200"/>
    <x v="493"/>
    <d v="2014-06-07T05:00:00"/>
    <b v="0"/>
    <b v="0"/>
    <x v="6"/>
    <x v="11"/>
    <s v="games/video games"/>
  </r>
  <r>
    <n v="530"/>
    <s v="Morrow, Santiago and Soto"/>
    <s v="Stand-alone human-resource workforce"/>
    <n v="105000"/>
    <n v="96328"/>
    <x v="0"/>
    <n v="1784"/>
    <n v="53.995515695067262"/>
    <x v="1"/>
    <n v="0.91740952380952379"/>
    <s v="USD"/>
    <n v="1283230800"/>
    <n v="1284440400"/>
    <x v="494"/>
    <d v="2010-09-14T05:00:00"/>
    <b v="0"/>
    <b v="1"/>
    <x v="5"/>
    <x v="13"/>
    <s v="publishing/fiction"/>
  </r>
  <r>
    <n v="531"/>
    <s v="Berry-Richardson"/>
    <s v="Automated zero tolerance implementation"/>
    <n v="186700"/>
    <n v="178338"/>
    <x v="2"/>
    <n v="3640"/>
    <n v="48.993956043956047"/>
    <x v="5"/>
    <n v="0.95521156936261387"/>
    <s v="CHF"/>
    <n v="1384149600"/>
    <n v="1388988000"/>
    <x v="495"/>
    <d v="2014-01-06T06:00:00"/>
    <b v="0"/>
    <b v="0"/>
    <x v="6"/>
    <x v="11"/>
    <s v="games/video games"/>
  </r>
  <r>
    <n v="532"/>
    <s v="Cordova-Torres"/>
    <s v="Pre-emptive grid-enabled contingency"/>
    <n v="1600"/>
    <n v="8046"/>
    <x v="1"/>
    <n v="126"/>
    <n v="63.857142857142854"/>
    <x v="0"/>
    <n v="5.0287499999999996"/>
    <s v="CAD"/>
    <n v="1516860000"/>
    <n v="1516946400"/>
    <x v="496"/>
    <d v="2018-01-26T06:00:00"/>
    <b v="0"/>
    <b v="0"/>
    <x v="3"/>
    <x v="3"/>
    <s v="theater/plays"/>
  </r>
  <r>
    <n v="533"/>
    <s v="Holt, Bernard and Johnson"/>
    <s v="Multi-lateral didactic encoding"/>
    <n v="115600"/>
    <n v="184086"/>
    <x v="1"/>
    <n v="2218"/>
    <n v="82.996393146979258"/>
    <x v="4"/>
    <n v="1.5924394463667819"/>
    <s v="GBP"/>
    <n v="1374642000"/>
    <n v="1377752400"/>
    <x v="497"/>
    <d v="2013-08-29T05:00:00"/>
    <b v="0"/>
    <b v="0"/>
    <x v="1"/>
    <x v="7"/>
    <s v="music/indie rock"/>
  </r>
  <r>
    <n v="534"/>
    <s v="Clark, Mccormick and Mendoza"/>
    <s v="Self-enabling didactic orchestration"/>
    <n v="89100"/>
    <n v="13385"/>
    <x v="0"/>
    <n v="243"/>
    <n v="55.08230452674897"/>
    <x v="1"/>
    <n v="0.15022446689113356"/>
    <s v="USD"/>
    <n v="1534482000"/>
    <n v="1534568400"/>
    <x v="498"/>
    <d v="2018-08-18T05:00:00"/>
    <b v="0"/>
    <b v="1"/>
    <x v="4"/>
    <x v="6"/>
    <s v="film &amp; video/drama"/>
  </r>
  <r>
    <n v="535"/>
    <s v="Garrison LLC"/>
    <s v="Profit-focused 24/7 data-warehouse"/>
    <n v="2600"/>
    <n v="12533"/>
    <x v="1"/>
    <n v="202"/>
    <n v="62.044554455445542"/>
    <x v="6"/>
    <n v="4.820384615384615"/>
    <s v="EUR"/>
    <n v="1528434000"/>
    <n v="1528606800"/>
    <x v="499"/>
    <d v="2018-06-10T05:00:00"/>
    <b v="0"/>
    <b v="1"/>
    <x v="3"/>
    <x v="3"/>
    <s v="theater/plays"/>
  </r>
  <r>
    <n v="536"/>
    <s v="Shannon-Olson"/>
    <s v="Enhanced methodical middleware"/>
    <n v="9800"/>
    <n v="14697"/>
    <x v="1"/>
    <n v="140"/>
    <n v="104.97857142857143"/>
    <x v="6"/>
    <n v="1.4996938775510205"/>
    <s v="EUR"/>
    <n v="1282626000"/>
    <n v="1284872400"/>
    <x v="500"/>
    <d v="2010-09-19T05:00:00"/>
    <b v="0"/>
    <b v="0"/>
    <x v="5"/>
    <x v="13"/>
    <s v="publishing/fiction"/>
  </r>
  <r>
    <n v="537"/>
    <s v="Murillo-Mcfarland"/>
    <s v="Synchronized client-driven projection"/>
    <n v="84400"/>
    <n v="98935"/>
    <x v="1"/>
    <n v="1052"/>
    <n v="94.044676806083643"/>
    <x v="3"/>
    <n v="1.1722156398104266"/>
    <s v="DKK"/>
    <n v="1535605200"/>
    <n v="1537592400"/>
    <x v="501"/>
    <d v="2018-09-22T05:00:00"/>
    <b v="1"/>
    <b v="1"/>
    <x v="4"/>
    <x v="4"/>
    <s v="film &amp; video/documentary"/>
  </r>
  <r>
    <n v="538"/>
    <s v="Young, Gilbert and Escobar"/>
    <s v="Networked didactic time-frame"/>
    <n v="151300"/>
    <n v="57034"/>
    <x v="0"/>
    <n v="1296"/>
    <n v="44.007716049382715"/>
    <x v="1"/>
    <n v="0.37695968274950431"/>
    <s v="USD"/>
    <n v="1379826000"/>
    <n v="1381208400"/>
    <x v="502"/>
    <d v="2013-10-08T05:00:00"/>
    <b v="0"/>
    <b v="0"/>
    <x v="6"/>
    <x v="20"/>
    <s v="games/mobile games"/>
  </r>
  <r>
    <n v="539"/>
    <s v="Thomas, Welch and Santana"/>
    <s v="Assimilated exuding toolset"/>
    <n v="9800"/>
    <n v="7120"/>
    <x v="0"/>
    <n v="77"/>
    <n v="92.467532467532465"/>
    <x v="1"/>
    <n v="0.72653061224489801"/>
    <s v="USD"/>
    <n v="1561957200"/>
    <n v="1562475600"/>
    <x v="503"/>
    <d v="2019-07-07T05:00:00"/>
    <b v="0"/>
    <b v="1"/>
    <x v="0"/>
    <x v="0"/>
    <s v="food/food trucks"/>
  </r>
  <r>
    <n v="540"/>
    <s v="Brown-Pena"/>
    <s v="Front-line client-server secured line"/>
    <n v="5300"/>
    <n v="14097"/>
    <x v="1"/>
    <n v="247"/>
    <n v="57.072874493927124"/>
    <x v="1"/>
    <n v="2.6598113207547169"/>
    <s v="USD"/>
    <n v="1525496400"/>
    <n v="1527397200"/>
    <x v="504"/>
    <d v="2018-05-27T05:00:00"/>
    <b v="0"/>
    <b v="0"/>
    <x v="7"/>
    <x v="14"/>
    <s v="photography/photography books"/>
  </r>
  <r>
    <n v="541"/>
    <s v="Holder, Caldwell and Vance"/>
    <s v="Polarized systemic Internet solution"/>
    <n v="178000"/>
    <n v="43086"/>
    <x v="0"/>
    <n v="395"/>
    <n v="109.07848101265823"/>
    <x v="6"/>
    <n v="0.24205617977528091"/>
    <s v="EUR"/>
    <n v="1433912400"/>
    <n v="1436158800"/>
    <x v="505"/>
    <d v="2015-07-06T05:00:00"/>
    <b v="0"/>
    <b v="0"/>
    <x v="6"/>
    <x v="20"/>
    <s v="games/mobile games"/>
  </r>
  <r>
    <n v="542"/>
    <s v="Harrison-Bridges"/>
    <s v="Profit-focused exuding moderator"/>
    <n v="77000"/>
    <n v="1930"/>
    <x v="0"/>
    <n v="49"/>
    <n v="39.387755102040813"/>
    <x v="4"/>
    <n v="2.5064935064935064E-2"/>
    <s v="GBP"/>
    <n v="1453442400"/>
    <n v="1456034400"/>
    <x v="506"/>
    <d v="2016-02-21T06:00:00"/>
    <b v="0"/>
    <b v="0"/>
    <x v="1"/>
    <x v="7"/>
    <s v="music/indie rock"/>
  </r>
  <r>
    <n v="543"/>
    <s v="Johnson, Murphy and Peterson"/>
    <s v="Cross-group high-level moderator"/>
    <n v="84900"/>
    <n v="13864"/>
    <x v="0"/>
    <n v="180"/>
    <n v="77.022222222222226"/>
    <x v="1"/>
    <n v="0.1632979976442874"/>
    <s v="USD"/>
    <n v="1378875600"/>
    <n v="1380171600"/>
    <x v="507"/>
    <d v="2013-09-26T05:00:00"/>
    <b v="0"/>
    <b v="0"/>
    <x v="6"/>
    <x v="11"/>
    <s v="games/video games"/>
  </r>
  <r>
    <n v="544"/>
    <s v="Taylor Inc"/>
    <s v="Public-key 3rdgeneration system engine"/>
    <n v="2800"/>
    <n v="7742"/>
    <x v="1"/>
    <n v="84"/>
    <n v="92.166666666666671"/>
    <x v="1"/>
    <n v="2.7650000000000001"/>
    <s v="USD"/>
    <n v="1452232800"/>
    <n v="1453356000"/>
    <x v="508"/>
    <d v="2016-01-21T06:00:00"/>
    <b v="0"/>
    <b v="0"/>
    <x v="1"/>
    <x v="1"/>
    <s v="music/rock"/>
  </r>
  <r>
    <n v="545"/>
    <s v="Deleon and Sons"/>
    <s v="Organized value-added access"/>
    <n v="184800"/>
    <n v="164109"/>
    <x v="0"/>
    <n v="2690"/>
    <n v="61.007063197026021"/>
    <x v="1"/>
    <n v="0.88803571428571426"/>
    <s v="USD"/>
    <n v="1577253600"/>
    <n v="1578981600"/>
    <x v="509"/>
    <d v="2020-01-14T06:00:00"/>
    <b v="0"/>
    <b v="0"/>
    <x v="3"/>
    <x v="3"/>
    <s v="theater/plays"/>
  </r>
  <r>
    <n v="546"/>
    <s v="Benjamin, Paul and Ferguson"/>
    <s v="Cloned global Graphical User Interface"/>
    <n v="4200"/>
    <n v="6870"/>
    <x v="1"/>
    <n v="88"/>
    <n v="78.068181818181813"/>
    <x v="1"/>
    <n v="1.6357142857142857"/>
    <s v="USD"/>
    <n v="1537160400"/>
    <n v="1537419600"/>
    <x v="510"/>
    <d v="2018-09-20T05:00:00"/>
    <b v="0"/>
    <b v="1"/>
    <x v="3"/>
    <x v="3"/>
    <s v="theater/plays"/>
  </r>
  <r>
    <n v="547"/>
    <s v="Hardin-Dixon"/>
    <s v="Focused solution-oriented matrix"/>
    <n v="1300"/>
    <n v="12597"/>
    <x v="1"/>
    <n v="156"/>
    <n v="80.75"/>
    <x v="1"/>
    <n v="9.69"/>
    <s v="USD"/>
    <n v="1422165600"/>
    <n v="1423202400"/>
    <x v="511"/>
    <d v="2015-02-06T06:00:00"/>
    <b v="0"/>
    <b v="0"/>
    <x v="4"/>
    <x v="6"/>
    <s v="film &amp; video/drama"/>
  </r>
  <r>
    <n v="548"/>
    <s v="York-Pitts"/>
    <s v="Monitored discrete toolset"/>
    <n v="66100"/>
    <n v="179074"/>
    <x v="1"/>
    <n v="2985"/>
    <n v="59.991289782244557"/>
    <x v="1"/>
    <n v="2.7091376701966716"/>
    <s v="USD"/>
    <n v="1459486800"/>
    <n v="1460610000"/>
    <x v="512"/>
    <d v="2016-04-14T05:00:00"/>
    <b v="0"/>
    <b v="0"/>
    <x v="3"/>
    <x v="3"/>
    <s v="theater/plays"/>
  </r>
  <r>
    <n v="549"/>
    <s v="Jarvis and Sons"/>
    <s v="Business-focused intermediate system engine"/>
    <n v="29500"/>
    <n v="83843"/>
    <x v="1"/>
    <n v="762"/>
    <n v="110.03018372703411"/>
    <x v="1"/>
    <n v="2.8421355932203389"/>
    <s v="USD"/>
    <n v="1369717200"/>
    <n v="1370494800"/>
    <x v="513"/>
    <d v="2013-06-06T05:00:00"/>
    <b v="0"/>
    <b v="0"/>
    <x v="2"/>
    <x v="8"/>
    <s v="technology/wearables"/>
  </r>
  <r>
    <n v="550"/>
    <s v="Morrison-Henderson"/>
    <s v="De-engineered disintermediate encoding"/>
    <n v="100"/>
    <n v="4"/>
    <x v="3"/>
    <n v="1"/>
    <n v="4"/>
    <x v="5"/>
    <n v="0.04"/>
    <s v="CHF"/>
    <n v="1330495200"/>
    <n v="1332306000"/>
    <x v="514"/>
    <d v="2012-03-21T05:00:00"/>
    <b v="0"/>
    <b v="0"/>
    <x v="1"/>
    <x v="7"/>
    <s v="music/indie rock"/>
  </r>
  <r>
    <n v="551"/>
    <s v="Martin-James"/>
    <s v="Streamlined upward-trending analyzer"/>
    <n v="180100"/>
    <n v="105598"/>
    <x v="0"/>
    <n v="2779"/>
    <n v="37.99856063332134"/>
    <x v="2"/>
    <n v="0.58632981676846196"/>
    <s v="AUD"/>
    <n v="1419055200"/>
    <n v="1422511200"/>
    <x v="515"/>
    <d v="2015-01-29T06:00:00"/>
    <b v="0"/>
    <b v="1"/>
    <x v="2"/>
    <x v="2"/>
    <s v="technology/web"/>
  </r>
  <r>
    <n v="552"/>
    <s v="Mercer, Solomon and Singleton"/>
    <s v="Distributed human-resource policy"/>
    <n v="9000"/>
    <n v="8866"/>
    <x v="0"/>
    <n v="92"/>
    <n v="96.369565217391298"/>
    <x v="1"/>
    <n v="0.98511111111111116"/>
    <s v="USD"/>
    <n v="1480140000"/>
    <n v="1480312800"/>
    <x v="516"/>
    <d v="2016-11-28T06:00:00"/>
    <b v="0"/>
    <b v="0"/>
    <x v="3"/>
    <x v="3"/>
    <s v="theater/plays"/>
  </r>
  <r>
    <n v="553"/>
    <s v="Dougherty, Austin and Mills"/>
    <s v="De-engineered 5thgeneration contingency"/>
    <n v="170600"/>
    <n v="75022"/>
    <x v="0"/>
    <n v="1028"/>
    <n v="72.978599221789878"/>
    <x v="1"/>
    <n v="0.43975381008206332"/>
    <s v="USD"/>
    <n v="1293948000"/>
    <n v="1294034400"/>
    <x v="517"/>
    <d v="2011-01-03T06:00:00"/>
    <b v="0"/>
    <b v="0"/>
    <x v="1"/>
    <x v="1"/>
    <s v="music/rock"/>
  </r>
  <r>
    <n v="554"/>
    <s v="Ritter PLC"/>
    <s v="Multi-channeled upward-trending application"/>
    <n v="9500"/>
    <n v="14408"/>
    <x v="1"/>
    <n v="554"/>
    <n v="26.007220216606498"/>
    <x v="0"/>
    <n v="1.5166315789473683"/>
    <s v="CAD"/>
    <n v="1482127200"/>
    <n v="1482645600"/>
    <x v="518"/>
    <d v="2016-12-25T06:00:00"/>
    <b v="0"/>
    <b v="0"/>
    <x v="1"/>
    <x v="7"/>
    <s v="music/indie rock"/>
  </r>
  <r>
    <n v="555"/>
    <s v="Anderson Group"/>
    <s v="Organic maximized database"/>
    <n v="6300"/>
    <n v="14089"/>
    <x v="1"/>
    <n v="135"/>
    <n v="104.36296296296297"/>
    <x v="3"/>
    <n v="2.2363492063492063"/>
    <s v="DKK"/>
    <n v="1396414800"/>
    <n v="1399093200"/>
    <x v="519"/>
    <d v="2014-05-03T05:00:00"/>
    <b v="0"/>
    <b v="0"/>
    <x v="1"/>
    <x v="1"/>
    <s v="music/rock"/>
  </r>
  <r>
    <n v="556"/>
    <s v="Smith and Sons"/>
    <s v="Grass-roots 24/7 attitude"/>
    <n v="5200"/>
    <n v="12467"/>
    <x v="1"/>
    <n v="122"/>
    <n v="102.18852459016394"/>
    <x v="1"/>
    <n v="2.3975"/>
    <s v="USD"/>
    <n v="1315285200"/>
    <n v="1315890000"/>
    <x v="520"/>
    <d v="2011-09-13T05:00:00"/>
    <b v="0"/>
    <b v="1"/>
    <x v="5"/>
    <x v="18"/>
    <s v="publishing/translations"/>
  </r>
  <r>
    <n v="557"/>
    <s v="Lam-Hamilton"/>
    <s v="Team-oriented global strategy"/>
    <n v="6000"/>
    <n v="11960"/>
    <x v="1"/>
    <n v="221"/>
    <n v="54.117647058823529"/>
    <x v="1"/>
    <n v="1.9933333333333334"/>
    <s v="USD"/>
    <n v="1443762000"/>
    <n v="1444021200"/>
    <x v="521"/>
    <d v="2015-10-05T05:00:00"/>
    <b v="0"/>
    <b v="1"/>
    <x v="4"/>
    <x v="22"/>
    <s v="film &amp; video/science fiction"/>
  </r>
  <r>
    <n v="558"/>
    <s v="Ho Ltd"/>
    <s v="Enhanced client-driven capacity"/>
    <n v="5800"/>
    <n v="7966"/>
    <x v="1"/>
    <n v="126"/>
    <n v="63.222222222222221"/>
    <x v="1"/>
    <n v="1.373448275862069"/>
    <s v="USD"/>
    <n v="1456293600"/>
    <n v="1460005200"/>
    <x v="522"/>
    <d v="2016-04-07T05:00:00"/>
    <b v="0"/>
    <b v="0"/>
    <x v="3"/>
    <x v="3"/>
    <s v="theater/plays"/>
  </r>
  <r>
    <n v="559"/>
    <s v="Brown, Estrada and Jensen"/>
    <s v="Exclusive systematic productivity"/>
    <n v="105300"/>
    <n v="106321"/>
    <x v="1"/>
    <n v="1022"/>
    <n v="104.03228962818004"/>
    <x v="1"/>
    <n v="1.009696106362773"/>
    <s v="USD"/>
    <n v="1470114000"/>
    <n v="1470718800"/>
    <x v="523"/>
    <d v="2016-08-09T05:00:00"/>
    <b v="0"/>
    <b v="0"/>
    <x v="3"/>
    <x v="3"/>
    <s v="theater/plays"/>
  </r>
  <r>
    <n v="560"/>
    <s v="Hunt LLC"/>
    <s v="Re-engineered radical policy"/>
    <n v="20000"/>
    <n v="158832"/>
    <x v="1"/>
    <n v="3177"/>
    <n v="49.994334277620396"/>
    <x v="1"/>
    <n v="7.9416000000000002"/>
    <s v="USD"/>
    <n v="1321596000"/>
    <n v="1325052000"/>
    <x v="524"/>
    <d v="2011-12-28T06:00:00"/>
    <b v="0"/>
    <b v="0"/>
    <x v="4"/>
    <x v="10"/>
    <s v="film &amp; video/animation"/>
  </r>
  <r>
    <n v="561"/>
    <s v="Fowler-Smith"/>
    <s v="Down-sized logistical adapter"/>
    <n v="3000"/>
    <n v="11091"/>
    <x v="1"/>
    <n v="198"/>
    <n v="56.015151515151516"/>
    <x v="5"/>
    <n v="3.6970000000000001"/>
    <s v="CHF"/>
    <n v="1318827600"/>
    <n v="1319000400"/>
    <x v="525"/>
    <d v="2011-10-19T05:00:00"/>
    <b v="0"/>
    <b v="0"/>
    <x v="3"/>
    <x v="3"/>
    <s v="theater/plays"/>
  </r>
  <r>
    <n v="562"/>
    <s v="Blair Inc"/>
    <s v="Configurable bandwidth-monitored throughput"/>
    <n v="9900"/>
    <n v="1269"/>
    <x v="0"/>
    <n v="26"/>
    <n v="48.807692307692307"/>
    <x v="5"/>
    <n v="0.12818181818181817"/>
    <s v="CHF"/>
    <n v="1552366800"/>
    <n v="1552539600"/>
    <x v="188"/>
    <d v="2019-03-14T05:00:00"/>
    <b v="0"/>
    <b v="0"/>
    <x v="1"/>
    <x v="1"/>
    <s v="music/rock"/>
  </r>
  <r>
    <n v="563"/>
    <s v="Kelley, Stanton and Sanchez"/>
    <s v="Optional tangible pricing structure"/>
    <n v="3700"/>
    <n v="5107"/>
    <x v="1"/>
    <n v="85"/>
    <n v="60.082352941176474"/>
    <x v="2"/>
    <n v="1.3802702702702703"/>
    <s v="AUD"/>
    <n v="1542088800"/>
    <n v="1543816800"/>
    <x v="526"/>
    <d v="2018-12-03T06:00:00"/>
    <b v="0"/>
    <b v="0"/>
    <x v="4"/>
    <x v="4"/>
    <s v="film &amp; video/documentary"/>
  </r>
  <r>
    <n v="564"/>
    <s v="Hernandez-Macdonald"/>
    <s v="Organic high-level implementation"/>
    <n v="168700"/>
    <n v="141393"/>
    <x v="0"/>
    <n v="1790"/>
    <n v="78.990502793296088"/>
    <x v="1"/>
    <n v="0.83813278008298753"/>
    <s v="USD"/>
    <n v="1426395600"/>
    <n v="1427086800"/>
    <x v="527"/>
    <d v="2015-03-23T05:00:00"/>
    <b v="0"/>
    <b v="0"/>
    <x v="3"/>
    <x v="3"/>
    <s v="theater/plays"/>
  </r>
  <r>
    <n v="565"/>
    <s v="Joseph LLC"/>
    <s v="Decentralized logistical collaboration"/>
    <n v="94900"/>
    <n v="194166"/>
    <x v="1"/>
    <n v="3596"/>
    <n v="53.99499443826474"/>
    <x v="1"/>
    <n v="2.0460063224446787"/>
    <s v="USD"/>
    <n v="1321336800"/>
    <n v="1323064800"/>
    <x v="528"/>
    <d v="2011-12-05T06:00:00"/>
    <b v="0"/>
    <b v="0"/>
    <x v="3"/>
    <x v="3"/>
    <s v="theater/plays"/>
  </r>
  <r>
    <n v="566"/>
    <s v="Webb-Smith"/>
    <s v="Advanced content-based installation"/>
    <n v="9300"/>
    <n v="4124"/>
    <x v="0"/>
    <n v="37"/>
    <n v="111.45945945945945"/>
    <x v="1"/>
    <n v="0.44344086021505374"/>
    <s v="USD"/>
    <n v="1456293600"/>
    <n v="1458277200"/>
    <x v="522"/>
    <d v="2016-03-18T05:00:00"/>
    <b v="0"/>
    <b v="1"/>
    <x v="1"/>
    <x v="5"/>
    <s v="music/electric music"/>
  </r>
  <r>
    <n v="567"/>
    <s v="Johns PLC"/>
    <s v="Distributed high-level open architecture"/>
    <n v="6800"/>
    <n v="14865"/>
    <x v="1"/>
    <n v="244"/>
    <n v="60.922131147540981"/>
    <x v="1"/>
    <n v="2.1860294117647059"/>
    <s v="USD"/>
    <n v="1404968400"/>
    <n v="1405141200"/>
    <x v="529"/>
    <d v="2014-07-12T05:00:00"/>
    <b v="0"/>
    <b v="0"/>
    <x v="1"/>
    <x v="1"/>
    <s v="music/rock"/>
  </r>
  <r>
    <n v="568"/>
    <s v="Hardin-Foley"/>
    <s v="Synergized zero tolerance help-desk"/>
    <n v="72400"/>
    <n v="134688"/>
    <x v="1"/>
    <n v="5180"/>
    <n v="26.0015444015444"/>
    <x v="1"/>
    <n v="1.8603314917127072"/>
    <s v="USD"/>
    <n v="1279170000"/>
    <n v="1283058000"/>
    <x v="530"/>
    <d v="2010-08-29T05:00:00"/>
    <b v="0"/>
    <b v="0"/>
    <x v="3"/>
    <x v="3"/>
    <s v="theater/plays"/>
  </r>
  <r>
    <n v="569"/>
    <s v="Fischer, Fowler and Arnold"/>
    <s v="Extended multi-tasking definition"/>
    <n v="20100"/>
    <n v="47705"/>
    <x v="1"/>
    <n v="589"/>
    <n v="80.993208828522924"/>
    <x v="6"/>
    <n v="2.3733830845771142"/>
    <s v="EUR"/>
    <n v="1294725600"/>
    <n v="1295762400"/>
    <x v="531"/>
    <d v="2011-01-23T06:00:00"/>
    <b v="0"/>
    <b v="0"/>
    <x v="4"/>
    <x v="10"/>
    <s v="film &amp; video/animation"/>
  </r>
  <r>
    <n v="570"/>
    <s v="Martinez-Juarez"/>
    <s v="Realigned uniform knowledge user"/>
    <n v="31200"/>
    <n v="95364"/>
    <x v="1"/>
    <n v="2725"/>
    <n v="34.995963302752294"/>
    <x v="1"/>
    <n v="3.0565384615384614"/>
    <s v="USD"/>
    <n v="1419055200"/>
    <n v="1419573600"/>
    <x v="515"/>
    <d v="2014-12-26T06:00:00"/>
    <b v="0"/>
    <b v="1"/>
    <x v="1"/>
    <x v="1"/>
    <s v="music/rock"/>
  </r>
  <r>
    <n v="571"/>
    <s v="Wilson and Sons"/>
    <s v="Monitored grid-enabled model"/>
    <n v="3500"/>
    <n v="3295"/>
    <x v="0"/>
    <n v="35"/>
    <n v="94.142857142857139"/>
    <x v="6"/>
    <n v="0.94142857142857139"/>
    <s v="EUR"/>
    <n v="1434690000"/>
    <n v="1438750800"/>
    <x v="532"/>
    <d v="2015-08-05T05:00:00"/>
    <b v="0"/>
    <b v="0"/>
    <x v="4"/>
    <x v="12"/>
    <s v="film &amp; video/shorts"/>
  </r>
  <r>
    <n v="572"/>
    <s v="Clements Group"/>
    <s v="Assimilated actuating policy"/>
    <n v="9000"/>
    <n v="4896"/>
    <x v="3"/>
    <n v="94"/>
    <n v="52.085106382978722"/>
    <x v="1"/>
    <n v="0.54400000000000004"/>
    <s v="USD"/>
    <n v="1443416400"/>
    <n v="1444798800"/>
    <x v="533"/>
    <d v="2015-10-14T05:00:00"/>
    <b v="0"/>
    <b v="1"/>
    <x v="1"/>
    <x v="1"/>
    <s v="music/rock"/>
  </r>
  <r>
    <n v="573"/>
    <s v="Valenzuela-Cook"/>
    <s v="Total incremental productivity"/>
    <n v="6700"/>
    <n v="7496"/>
    <x v="1"/>
    <n v="300"/>
    <n v="24.986666666666668"/>
    <x v="1"/>
    <n v="1.1188059701492536"/>
    <s v="USD"/>
    <n v="1399006800"/>
    <n v="1399179600"/>
    <x v="409"/>
    <d v="2014-05-04T05:00:00"/>
    <b v="0"/>
    <b v="0"/>
    <x v="8"/>
    <x v="23"/>
    <s v="journalism/audio"/>
  </r>
  <r>
    <n v="574"/>
    <s v="Parker, Haley and Foster"/>
    <s v="Adaptive local task-force"/>
    <n v="2700"/>
    <n v="9967"/>
    <x v="1"/>
    <n v="144"/>
    <n v="69.215277777777771"/>
    <x v="1"/>
    <n v="3.6914814814814814"/>
    <s v="USD"/>
    <n v="1575698400"/>
    <n v="1576562400"/>
    <x v="534"/>
    <d v="2019-12-17T06:00:00"/>
    <b v="0"/>
    <b v="1"/>
    <x v="0"/>
    <x v="0"/>
    <s v="food/food trucks"/>
  </r>
  <r>
    <n v="575"/>
    <s v="Fuentes LLC"/>
    <s v="Universal zero-defect concept"/>
    <n v="83300"/>
    <n v="52421"/>
    <x v="0"/>
    <n v="558"/>
    <n v="93.944444444444443"/>
    <x v="1"/>
    <n v="0.62930372148859548"/>
    <s v="USD"/>
    <n v="1400562000"/>
    <n v="1400821200"/>
    <x v="53"/>
    <d v="2014-05-23T05:00:00"/>
    <b v="0"/>
    <b v="1"/>
    <x v="3"/>
    <x v="3"/>
    <s v="theater/plays"/>
  </r>
  <r>
    <n v="576"/>
    <s v="Moran and Sons"/>
    <s v="Object-based bottom-line superstructure"/>
    <n v="9700"/>
    <n v="6298"/>
    <x v="0"/>
    <n v="64"/>
    <n v="98.40625"/>
    <x v="1"/>
    <n v="0.6492783505154639"/>
    <s v="USD"/>
    <n v="1509512400"/>
    <n v="1510984800"/>
    <x v="535"/>
    <d v="2017-11-18T06:00:00"/>
    <b v="0"/>
    <b v="0"/>
    <x v="3"/>
    <x v="3"/>
    <s v="theater/plays"/>
  </r>
  <r>
    <n v="577"/>
    <s v="Stevens Inc"/>
    <s v="Adaptive 24hour projection"/>
    <n v="8200"/>
    <n v="1546"/>
    <x v="3"/>
    <n v="37"/>
    <n v="41.783783783783782"/>
    <x v="1"/>
    <n v="0.18853658536585366"/>
    <s v="USD"/>
    <n v="1299823200"/>
    <n v="1302066000"/>
    <x v="536"/>
    <d v="2011-04-06T05:00:00"/>
    <b v="0"/>
    <b v="0"/>
    <x v="1"/>
    <x v="17"/>
    <s v="music/jazz"/>
  </r>
  <r>
    <n v="578"/>
    <s v="Martinez-Johnson"/>
    <s v="Sharable radical toolset"/>
    <n v="96500"/>
    <n v="16168"/>
    <x v="0"/>
    <n v="245"/>
    <n v="65.991836734693877"/>
    <x v="1"/>
    <n v="0.1675440414507772"/>
    <s v="USD"/>
    <n v="1322719200"/>
    <n v="1322978400"/>
    <x v="537"/>
    <d v="2011-12-04T06:00:00"/>
    <b v="0"/>
    <b v="0"/>
    <x v="4"/>
    <x v="22"/>
    <s v="film &amp; video/science fiction"/>
  </r>
  <r>
    <n v="579"/>
    <s v="Franklin Inc"/>
    <s v="Focused multimedia knowledgebase"/>
    <n v="6200"/>
    <n v="6269"/>
    <x v="1"/>
    <n v="87"/>
    <n v="72.05747126436782"/>
    <x v="1"/>
    <n v="1.0111290322580646"/>
    <s v="USD"/>
    <n v="1312693200"/>
    <n v="1313730000"/>
    <x v="538"/>
    <d v="2011-08-19T05:00:00"/>
    <b v="0"/>
    <b v="0"/>
    <x v="1"/>
    <x v="17"/>
    <s v="music/jazz"/>
  </r>
  <r>
    <n v="580"/>
    <s v="Perez PLC"/>
    <s v="Seamless 6thgeneration extranet"/>
    <n v="43800"/>
    <n v="149578"/>
    <x v="1"/>
    <n v="3116"/>
    <n v="48.003209242618745"/>
    <x v="1"/>
    <n v="3.4150228310502282"/>
    <s v="USD"/>
    <n v="1393394400"/>
    <n v="1394085600"/>
    <x v="539"/>
    <d v="2014-03-06T06:00:00"/>
    <b v="0"/>
    <b v="0"/>
    <x v="3"/>
    <x v="3"/>
    <s v="theater/plays"/>
  </r>
  <r>
    <n v="581"/>
    <s v="Sanchez, Cross and Savage"/>
    <s v="Sharable mobile knowledgebase"/>
    <n v="6000"/>
    <n v="3841"/>
    <x v="0"/>
    <n v="71"/>
    <n v="54.098591549295776"/>
    <x v="1"/>
    <n v="0.64016666666666666"/>
    <s v="USD"/>
    <n v="1304053200"/>
    <n v="1305349200"/>
    <x v="540"/>
    <d v="2011-05-14T05:00:00"/>
    <b v="0"/>
    <b v="0"/>
    <x v="2"/>
    <x v="2"/>
    <s v="technology/web"/>
  </r>
  <r>
    <n v="582"/>
    <s v="Pineda Ltd"/>
    <s v="Cross-group global system engine"/>
    <n v="8700"/>
    <n v="4531"/>
    <x v="0"/>
    <n v="42"/>
    <n v="107.88095238095238"/>
    <x v="1"/>
    <n v="0.5208045977011494"/>
    <s v="USD"/>
    <n v="1433912400"/>
    <n v="1434344400"/>
    <x v="505"/>
    <d v="2015-06-15T05:00:00"/>
    <b v="0"/>
    <b v="1"/>
    <x v="6"/>
    <x v="11"/>
    <s v="games/video games"/>
  </r>
  <r>
    <n v="583"/>
    <s v="Powell and Sons"/>
    <s v="Centralized clear-thinking conglomeration"/>
    <n v="18900"/>
    <n v="60934"/>
    <x v="1"/>
    <n v="909"/>
    <n v="67.034103410341032"/>
    <x v="1"/>
    <n v="3.2240211640211642"/>
    <s v="USD"/>
    <n v="1329717600"/>
    <n v="1331186400"/>
    <x v="541"/>
    <d v="2012-03-08T06:00:00"/>
    <b v="0"/>
    <b v="0"/>
    <x v="4"/>
    <x v="4"/>
    <s v="film &amp; video/documentary"/>
  </r>
  <r>
    <n v="584"/>
    <s v="Nunez-Richards"/>
    <s v="De-engineered cohesive system engine"/>
    <n v="86400"/>
    <n v="103255"/>
    <x v="1"/>
    <n v="1613"/>
    <n v="64.01425914445133"/>
    <x v="1"/>
    <n v="1.1950810185185186"/>
    <s v="USD"/>
    <n v="1335330000"/>
    <n v="1336539600"/>
    <x v="542"/>
    <d v="2012-05-09T05:00:00"/>
    <b v="0"/>
    <b v="0"/>
    <x v="2"/>
    <x v="2"/>
    <s v="technology/web"/>
  </r>
  <r>
    <n v="585"/>
    <s v="Pugh LLC"/>
    <s v="Reactive analyzing function"/>
    <n v="8900"/>
    <n v="13065"/>
    <x v="1"/>
    <n v="136"/>
    <n v="96.066176470588232"/>
    <x v="1"/>
    <n v="1.4679775280898877"/>
    <s v="USD"/>
    <n v="1268888400"/>
    <n v="1269752400"/>
    <x v="543"/>
    <d v="2010-03-28T05:00:00"/>
    <b v="0"/>
    <b v="0"/>
    <x v="5"/>
    <x v="18"/>
    <s v="publishing/translations"/>
  </r>
  <r>
    <n v="586"/>
    <s v="Rowe-Wong"/>
    <s v="Robust hybrid budgetary management"/>
    <n v="700"/>
    <n v="6654"/>
    <x v="1"/>
    <n v="130"/>
    <n v="51.184615384615384"/>
    <x v="1"/>
    <n v="9.5057142857142853"/>
    <s v="USD"/>
    <n v="1289973600"/>
    <n v="1291615200"/>
    <x v="544"/>
    <d v="2010-12-06T06:00:00"/>
    <b v="0"/>
    <b v="0"/>
    <x v="1"/>
    <x v="1"/>
    <s v="music/rock"/>
  </r>
  <r>
    <n v="587"/>
    <s v="Williams-Santos"/>
    <s v="Open-source analyzing monitoring"/>
    <n v="9400"/>
    <n v="6852"/>
    <x v="0"/>
    <n v="156"/>
    <n v="43.92307692307692"/>
    <x v="0"/>
    <n v="0.72893617021276591"/>
    <s v="CAD"/>
    <n v="1547877600"/>
    <n v="1552366800"/>
    <x v="35"/>
    <d v="2019-03-12T05:00:00"/>
    <b v="0"/>
    <b v="1"/>
    <x v="0"/>
    <x v="0"/>
    <s v="food/food trucks"/>
  </r>
  <r>
    <n v="588"/>
    <s v="Weber Inc"/>
    <s v="Up-sized discrete firmware"/>
    <n v="157600"/>
    <n v="124517"/>
    <x v="0"/>
    <n v="1368"/>
    <n v="91.021198830409361"/>
    <x v="4"/>
    <n v="0.7900824873096447"/>
    <s v="GBP"/>
    <n v="1269493200"/>
    <n v="1272171600"/>
    <x v="152"/>
    <d v="2010-04-25T05:00:00"/>
    <b v="0"/>
    <b v="0"/>
    <x v="3"/>
    <x v="3"/>
    <s v="theater/plays"/>
  </r>
  <r>
    <n v="589"/>
    <s v="Avery, Brown and Parker"/>
    <s v="Exclusive intangible extranet"/>
    <n v="7900"/>
    <n v="5113"/>
    <x v="0"/>
    <n v="102"/>
    <n v="50.127450980392155"/>
    <x v="1"/>
    <n v="0.64721518987341775"/>
    <s v="USD"/>
    <n v="1436072400"/>
    <n v="1436677200"/>
    <x v="545"/>
    <d v="2015-07-12T05:00:00"/>
    <b v="0"/>
    <b v="0"/>
    <x v="4"/>
    <x v="4"/>
    <s v="film &amp; video/documentary"/>
  </r>
  <r>
    <n v="590"/>
    <s v="Cox Group"/>
    <s v="Synergized analyzing process improvement"/>
    <n v="7100"/>
    <n v="5824"/>
    <x v="0"/>
    <n v="86"/>
    <n v="67.720930232558146"/>
    <x v="2"/>
    <n v="0.82028169014084507"/>
    <s v="AUD"/>
    <n v="1419141600"/>
    <n v="1420092000"/>
    <x v="546"/>
    <d v="2015-01-01T06:00:00"/>
    <b v="0"/>
    <b v="0"/>
    <x v="5"/>
    <x v="15"/>
    <s v="publishing/radio &amp; podcasts"/>
  </r>
  <r>
    <n v="591"/>
    <s v="Jensen LLC"/>
    <s v="Realigned dedicated system engine"/>
    <n v="600"/>
    <n v="6226"/>
    <x v="1"/>
    <n v="102"/>
    <n v="61.03921568627451"/>
    <x v="1"/>
    <n v="10.376666666666667"/>
    <s v="USD"/>
    <n v="1279083600"/>
    <n v="1279947600"/>
    <x v="547"/>
    <d v="2010-07-24T05:00:00"/>
    <b v="0"/>
    <b v="0"/>
    <x v="6"/>
    <x v="11"/>
    <s v="games/video games"/>
  </r>
  <r>
    <n v="592"/>
    <s v="Brown Inc"/>
    <s v="Object-based bandwidth-monitored concept"/>
    <n v="156800"/>
    <n v="20243"/>
    <x v="0"/>
    <n v="253"/>
    <n v="80.011857707509876"/>
    <x v="1"/>
    <n v="0.12910076530612244"/>
    <s v="USD"/>
    <n v="1401426000"/>
    <n v="1402203600"/>
    <x v="548"/>
    <d v="2014-06-08T05:00:00"/>
    <b v="0"/>
    <b v="0"/>
    <x v="3"/>
    <x v="3"/>
    <s v="theater/plays"/>
  </r>
  <r>
    <n v="593"/>
    <s v="Hale-Hayes"/>
    <s v="Ameliorated client-driven open system"/>
    <n v="121600"/>
    <n v="188288"/>
    <x v="1"/>
    <n v="4006"/>
    <n v="47.001497753369947"/>
    <x v="1"/>
    <n v="1.5484210526315789"/>
    <s v="USD"/>
    <n v="1395810000"/>
    <n v="1396933200"/>
    <x v="549"/>
    <d v="2014-04-08T05:00:00"/>
    <b v="0"/>
    <b v="0"/>
    <x v="4"/>
    <x v="10"/>
    <s v="film &amp; video/animation"/>
  </r>
  <r>
    <n v="594"/>
    <s v="Mcbride PLC"/>
    <s v="Upgradable leadingedge Local Area Network"/>
    <n v="157300"/>
    <n v="11167"/>
    <x v="0"/>
    <n v="157"/>
    <n v="71.127388535031841"/>
    <x v="1"/>
    <n v="7.0991735537190084E-2"/>
    <s v="USD"/>
    <n v="1467003600"/>
    <n v="1467262800"/>
    <x v="550"/>
    <d v="2016-06-30T05:00:00"/>
    <b v="0"/>
    <b v="1"/>
    <x v="3"/>
    <x v="3"/>
    <s v="theater/plays"/>
  </r>
  <r>
    <n v="595"/>
    <s v="Harris-Jennings"/>
    <s v="Customizable intermediate data-warehouse"/>
    <n v="70300"/>
    <n v="146595"/>
    <x v="1"/>
    <n v="1629"/>
    <n v="89.99079189686924"/>
    <x v="1"/>
    <n v="2.0852773826458035"/>
    <s v="USD"/>
    <n v="1268715600"/>
    <n v="1270530000"/>
    <x v="551"/>
    <d v="2010-04-06T05:00:00"/>
    <b v="0"/>
    <b v="1"/>
    <x v="3"/>
    <x v="3"/>
    <s v="theater/plays"/>
  </r>
  <r>
    <n v="596"/>
    <s v="Becker-Scott"/>
    <s v="Managed optimizing archive"/>
    <n v="7900"/>
    <n v="7875"/>
    <x v="0"/>
    <n v="183"/>
    <n v="43.032786885245905"/>
    <x v="1"/>
    <n v="0.99683544303797467"/>
    <s v="USD"/>
    <n v="1457157600"/>
    <n v="1457762400"/>
    <x v="552"/>
    <d v="2016-03-12T06:00:00"/>
    <b v="0"/>
    <b v="1"/>
    <x v="4"/>
    <x v="6"/>
    <s v="film &amp; video/drama"/>
  </r>
  <r>
    <n v="597"/>
    <s v="Todd, Freeman and Henry"/>
    <s v="Diverse systematic projection"/>
    <n v="73800"/>
    <n v="148779"/>
    <x v="1"/>
    <n v="2188"/>
    <n v="67.997714808043881"/>
    <x v="1"/>
    <n v="2.0159756097560977"/>
    <s v="USD"/>
    <n v="1573970400"/>
    <n v="1575525600"/>
    <x v="462"/>
    <d v="2019-12-05T06:00:00"/>
    <b v="0"/>
    <b v="0"/>
    <x v="3"/>
    <x v="3"/>
    <s v="theater/plays"/>
  </r>
  <r>
    <n v="598"/>
    <s v="Martinez, Garza and Young"/>
    <s v="Up-sized web-enabled info-mediaries"/>
    <n v="108500"/>
    <n v="175868"/>
    <x v="1"/>
    <n v="2409"/>
    <n v="73.004566210045667"/>
    <x v="6"/>
    <n v="1.6209032258064515"/>
    <s v="EUR"/>
    <n v="1276578000"/>
    <n v="1279083600"/>
    <x v="553"/>
    <d v="2010-07-14T05:00:00"/>
    <b v="0"/>
    <b v="0"/>
    <x v="1"/>
    <x v="1"/>
    <s v="music/rock"/>
  </r>
  <r>
    <n v="599"/>
    <s v="Smith-Ramos"/>
    <s v="Persevering optimizing Graphical User Interface"/>
    <n v="140300"/>
    <n v="5112"/>
    <x v="0"/>
    <n v="82"/>
    <n v="62.341463414634148"/>
    <x v="3"/>
    <n v="3.6436208125445471E-2"/>
    <s v="DKK"/>
    <n v="1423720800"/>
    <n v="1424412000"/>
    <x v="554"/>
    <d v="2015-02-20T06:00:00"/>
    <b v="0"/>
    <b v="0"/>
    <x v="4"/>
    <x v="4"/>
    <s v="film &amp; video/documentary"/>
  </r>
  <r>
    <n v="600"/>
    <s v="Brown-George"/>
    <s v="Cross-platform tertiary array"/>
    <n v="100"/>
    <n v="5"/>
    <x v="0"/>
    <n v="1"/>
    <n v="5"/>
    <x v="4"/>
    <n v="0.05"/>
    <s v="GBP"/>
    <n v="1375160400"/>
    <n v="1376197200"/>
    <x v="555"/>
    <d v="2013-08-11T05:00:00"/>
    <b v="0"/>
    <b v="0"/>
    <x v="0"/>
    <x v="0"/>
    <s v="food/food trucks"/>
  </r>
  <r>
    <n v="601"/>
    <s v="Waters and Sons"/>
    <s v="Inverse neutral structure"/>
    <n v="6300"/>
    <n v="13018"/>
    <x v="1"/>
    <n v="194"/>
    <n v="67.103092783505161"/>
    <x v="1"/>
    <n v="2.0663492063492064"/>
    <s v="USD"/>
    <n v="1401426000"/>
    <n v="1402894800"/>
    <x v="548"/>
    <d v="2014-06-16T05:00:00"/>
    <b v="1"/>
    <b v="0"/>
    <x v="2"/>
    <x v="8"/>
    <s v="technology/wearables"/>
  </r>
  <r>
    <n v="602"/>
    <s v="Brown Ltd"/>
    <s v="Quality-focused system-worthy support"/>
    <n v="71100"/>
    <n v="91176"/>
    <x v="1"/>
    <n v="1140"/>
    <n v="79.978947368421046"/>
    <x v="1"/>
    <n v="1.2823628691983122"/>
    <s v="USD"/>
    <n v="1433480400"/>
    <n v="1434430800"/>
    <x v="62"/>
    <d v="2015-06-16T05:00:00"/>
    <b v="0"/>
    <b v="0"/>
    <x v="3"/>
    <x v="3"/>
    <s v="theater/plays"/>
  </r>
  <r>
    <n v="603"/>
    <s v="Christian, Yates and Greer"/>
    <s v="Vision-oriented 5thgeneration array"/>
    <n v="5300"/>
    <n v="6342"/>
    <x v="1"/>
    <n v="102"/>
    <n v="62.176470588235297"/>
    <x v="1"/>
    <n v="1.1966037735849056"/>
    <s v="USD"/>
    <n v="1555563600"/>
    <n v="1557896400"/>
    <x v="556"/>
    <d v="2019-05-15T05:00:00"/>
    <b v="0"/>
    <b v="0"/>
    <x v="3"/>
    <x v="3"/>
    <s v="theater/plays"/>
  </r>
  <r>
    <n v="604"/>
    <s v="Cole, Hernandez and Rodriguez"/>
    <s v="Cross-platform logistical circuit"/>
    <n v="88700"/>
    <n v="151438"/>
    <x v="1"/>
    <n v="2857"/>
    <n v="53.005950297514879"/>
    <x v="1"/>
    <n v="1.7073055242390078"/>
    <s v="USD"/>
    <n v="1295676000"/>
    <n v="1297490400"/>
    <x v="557"/>
    <d v="2011-02-12T06:00:00"/>
    <b v="0"/>
    <b v="0"/>
    <x v="3"/>
    <x v="3"/>
    <s v="theater/plays"/>
  </r>
  <r>
    <n v="605"/>
    <s v="Ortiz, Valenzuela and Collins"/>
    <s v="Profound solution-oriented matrix"/>
    <n v="3300"/>
    <n v="6178"/>
    <x v="1"/>
    <n v="107"/>
    <n v="57.738317757009348"/>
    <x v="1"/>
    <n v="1.8721212121212121"/>
    <s v="USD"/>
    <n v="1443848400"/>
    <n v="1447394400"/>
    <x v="27"/>
    <d v="2015-11-13T06:00:00"/>
    <b v="0"/>
    <b v="0"/>
    <x v="5"/>
    <x v="9"/>
    <s v="publishing/nonfiction"/>
  </r>
  <r>
    <n v="606"/>
    <s v="Valencia PLC"/>
    <s v="Extended asynchronous initiative"/>
    <n v="3400"/>
    <n v="6405"/>
    <x v="1"/>
    <n v="160"/>
    <n v="40.03125"/>
    <x v="4"/>
    <n v="1.8838235294117647"/>
    <s v="GBP"/>
    <n v="1457330400"/>
    <n v="1458277200"/>
    <x v="558"/>
    <d v="2016-03-18T05:00:00"/>
    <b v="0"/>
    <b v="0"/>
    <x v="1"/>
    <x v="1"/>
    <s v="music/rock"/>
  </r>
  <r>
    <n v="607"/>
    <s v="Gordon, Mendez and Johnson"/>
    <s v="Fundamental needs-based frame"/>
    <n v="137600"/>
    <n v="180667"/>
    <x v="1"/>
    <n v="2230"/>
    <n v="81.016591928251117"/>
    <x v="1"/>
    <n v="1.3129869186046512"/>
    <s v="USD"/>
    <n v="1395550800"/>
    <n v="1395723600"/>
    <x v="559"/>
    <d v="2014-03-25T05:00:00"/>
    <b v="0"/>
    <b v="0"/>
    <x v="0"/>
    <x v="0"/>
    <s v="food/food trucks"/>
  </r>
  <r>
    <n v="608"/>
    <s v="Johnson Group"/>
    <s v="Compatible full-range leverage"/>
    <n v="3900"/>
    <n v="11075"/>
    <x v="1"/>
    <n v="316"/>
    <n v="35.047468354430379"/>
    <x v="1"/>
    <n v="2.8397435897435899"/>
    <s v="USD"/>
    <n v="1551852000"/>
    <n v="1552197600"/>
    <x v="426"/>
    <d v="2019-03-10T06:00:00"/>
    <b v="0"/>
    <b v="1"/>
    <x v="1"/>
    <x v="17"/>
    <s v="music/jazz"/>
  </r>
  <r>
    <n v="609"/>
    <s v="Rose-Fuller"/>
    <s v="Upgradable holistic system engine"/>
    <n v="10000"/>
    <n v="12042"/>
    <x v="1"/>
    <n v="117"/>
    <n v="102.92307692307692"/>
    <x v="1"/>
    <n v="1.2041999999999999"/>
    <s v="USD"/>
    <n v="1547618400"/>
    <n v="1549087200"/>
    <x v="560"/>
    <d v="2019-02-02T06:00: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x v="1"/>
    <n v="6406"/>
    <n v="27.998126756166094"/>
    <x v="1"/>
    <n v="4.1905607476635511"/>
    <s v="USD"/>
    <n v="1355637600"/>
    <n v="1356847200"/>
    <x v="561"/>
    <d v="2012-12-30T06:00:00"/>
    <b v="0"/>
    <b v="0"/>
    <x v="3"/>
    <x v="3"/>
    <s v="theater/plays"/>
  </r>
  <r>
    <n v="611"/>
    <s v="Brady, Cortez and Rodriguez"/>
    <s v="Multi-lateral maximized core"/>
    <n v="8200"/>
    <n v="1136"/>
    <x v="3"/>
    <n v="15"/>
    <n v="75.733333333333334"/>
    <x v="1"/>
    <n v="0.13853658536585367"/>
    <s v="USD"/>
    <n v="1374728400"/>
    <n v="1375765200"/>
    <x v="562"/>
    <d v="2013-08-06T05:00:00"/>
    <b v="0"/>
    <b v="0"/>
    <x v="3"/>
    <x v="3"/>
    <s v="theater/plays"/>
  </r>
  <r>
    <n v="612"/>
    <s v="Wang, Nguyen and Horton"/>
    <s v="Innovative holistic hub"/>
    <n v="6200"/>
    <n v="8645"/>
    <x v="1"/>
    <n v="192"/>
    <n v="45.026041666666664"/>
    <x v="1"/>
    <n v="1.3943548387096774"/>
    <s v="USD"/>
    <n v="1287810000"/>
    <n v="1289800800"/>
    <x v="563"/>
    <d v="2010-11-15T06:00:00"/>
    <b v="0"/>
    <b v="0"/>
    <x v="1"/>
    <x v="5"/>
    <s v="music/electric music"/>
  </r>
  <r>
    <n v="613"/>
    <s v="Santos, Williams and Brown"/>
    <s v="Reverse-engineered 24/7 methodology"/>
    <n v="1100"/>
    <n v="1914"/>
    <x v="1"/>
    <n v="26"/>
    <n v="73.615384615384613"/>
    <x v="0"/>
    <n v="1.74"/>
    <s v="CAD"/>
    <n v="1503723600"/>
    <n v="1504501200"/>
    <x v="564"/>
    <d v="2017-09-04T05:00:00"/>
    <b v="0"/>
    <b v="0"/>
    <x v="3"/>
    <x v="3"/>
    <s v="theater/plays"/>
  </r>
  <r>
    <n v="614"/>
    <s v="Barnett and Sons"/>
    <s v="Business-focused dynamic info-mediaries"/>
    <n v="26500"/>
    <n v="41205"/>
    <x v="1"/>
    <n v="723"/>
    <n v="56.991701244813278"/>
    <x v="1"/>
    <n v="1.5549056603773586"/>
    <s v="USD"/>
    <n v="1484114400"/>
    <n v="1485669600"/>
    <x v="565"/>
    <d v="2017-01-29T06:00:00"/>
    <b v="0"/>
    <b v="0"/>
    <x v="3"/>
    <x v="3"/>
    <s v="theater/plays"/>
  </r>
  <r>
    <n v="615"/>
    <s v="Petersen-Rodriguez"/>
    <s v="Digitized clear-thinking installation"/>
    <n v="8500"/>
    <n v="14488"/>
    <x v="1"/>
    <n v="170"/>
    <n v="85.223529411764702"/>
    <x v="6"/>
    <n v="1.7044705882352942"/>
    <s v="EUR"/>
    <n v="1461906000"/>
    <n v="1462770000"/>
    <x v="566"/>
    <d v="2016-05-09T05:00:00"/>
    <b v="0"/>
    <b v="0"/>
    <x v="3"/>
    <x v="3"/>
    <s v="theater/plays"/>
  </r>
  <r>
    <n v="616"/>
    <s v="Burnett-Mora"/>
    <s v="Quality-focused 24/7 superstructure"/>
    <n v="6400"/>
    <n v="12129"/>
    <x v="1"/>
    <n v="238"/>
    <n v="50.962184873949582"/>
    <x v="4"/>
    <n v="1.8951562500000001"/>
    <s v="GBP"/>
    <n v="1379653200"/>
    <n v="1379739600"/>
    <x v="567"/>
    <d v="2013-09-21T05:00:00"/>
    <b v="0"/>
    <b v="1"/>
    <x v="1"/>
    <x v="7"/>
    <s v="music/indie rock"/>
  </r>
  <r>
    <n v="617"/>
    <s v="King LLC"/>
    <s v="Multi-channeled local intranet"/>
    <n v="1400"/>
    <n v="3496"/>
    <x v="1"/>
    <n v="55"/>
    <n v="63.563636363636363"/>
    <x v="1"/>
    <n v="2.4971428571428573"/>
    <s v="USD"/>
    <n v="1401858000"/>
    <n v="1402722000"/>
    <x v="568"/>
    <d v="2014-06-14T05:00:00"/>
    <b v="0"/>
    <b v="0"/>
    <x v="3"/>
    <x v="3"/>
    <s v="theater/plays"/>
  </r>
  <r>
    <n v="618"/>
    <s v="Miller Ltd"/>
    <s v="Open-architected mobile emulation"/>
    <n v="198600"/>
    <n v="97037"/>
    <x v="0"/>
    <n v="1198"/>
    <n v="80.999165275459092"/>
    <x v="1"/>
    <n v="0.48860523665659616"/>
    <s v="USD"/>
    <n v="1367470800"/>
    <n v="1369285200"/>
    <x v="569"/>
    <d v="2013-05-23T05:00:00"/>
    <b v="0"/>
    <b v="0"/>
    <x v="5"/>
    <x v="9"/>
    <s v="publishing/nonfiction"/>
  </r>
  <r>
    <n v="619"/>
    <s v="Case LLC"/>
    <s v="Ameliorated foreground methodology"/>
    <n v="195900"/>
    <n v="55757"/>
    <x v="0"/>
    <n v="648"/>
    <n v="86.044753086419746"/>
    <x v="1"/>
    <n v="0.28461970393057684"/>
    <s v="USD"/>
    <n v="1304658000"/>
    <n v="1304744400"/>
    <x v="570"/>
    <d v="2011-05-07T05:00:00"/>
    <b v="1"/>
    <b v="1"/>
    <x v="3"/>
    <x v="3"/>
    <s v="theater/plays"/>
  </r>
  <r>
    <n v="620"/>
    <s v="Swanson, Wilson and Baker"/>
    <s v="Synergized well-modulated project"/>
    <n v="4300"/>
    <n v="11525"/>
    <x v="1"/>
    <n v="128"/>
    <n v="90.0390625"/>
    <x v="2"/>
    <n v="2.6802325581395348"/>
    <s v="AUD"/>
    <n v="1467954000"/>
    <n v="1468299600"/>
    <x v="571"/>
    <d v="2016-07-12T05:00:00"/>
    <b v="0"/>
    <b v="0"/>
    <x v="7"/>
    <x v="14"/>
    <s v="photography/photography books"/>
  </r>
  <r>
    <n v="621"/>
    <s v="Dean, Fox and Phillips"/>
    <s v="Extended context-sensitive forecast"/>
    <n v="25600"/>
    <n v="158669"/>
    <x v="1"/>
    <n v="2144"/>
    <n v="74.006063432835816"/>
    <x v="1"/>
    <n v="6.1980078125000002"/>
    <s v="USD"/>
    <n v="1473742800"/>
    <n v="1474174800"/>
    <x v="572"/>
    <d v="2016-09-18T05:00:00"/>
    <b v="0"/>
    <b v="0"/>
    <x v="3"/>
    <x v="3"/>
    <s v="theater/plays"/>
  </r>
  <r>
    <n v="622"/>
    <s v="Smith-Smith"/>
    <s v="Total leadingedge neural-net"/>
    <n v="189000"/>
    <n v="5916"/>
    <x v="0"/>
    <n v="64"/>
    <n v="92.4375"/>
    <x v="1"/>
    <n v="3.1301587301587303E-2"/>
    <s v="USD"/>
    <n v="1523768400"/>
    <n v="1526014800"/>
    <x v="573"/>
    <d v="2018-05-11T05:00:00"/>
    <b v="0"/>
    <b v="0"/>
    <x v="1"/>
    <x v="7"/>
    <s v="music/indie rock"/>
  </r>
  <r>
    <n v="623"/>
    <s v="Smith, Scott and Rodriguez"/>
    <s v="Organic actuating protocol"/>
    <n v="94300"/>
    <n v="150806"/>
    <x v="1"/>
    <n v="2693"/>
    <n v="55.999257333828446"/>
    <x v="4"/>
    <n v="1.5992152704135738"/>
    <s v="GBP"/>
    <n v="1437022800"/>
    <n v="1437454800"/>
    <x v="574"/>
    <d v="2015-07-21T05:00:00"/>
    <b v="0"/>
    <b v="0"/>
    <x v="3"/>
    <x v="3"/>
    <s v="theater/plays"/>
  </r>
  <r>
    <n v="624"/>
    <s v="White, Robertson and Roberts"/>
    <s v="Down-sized national software"/>
    <n v="5100"/>
    <n v="14249"/>
    <x v="1"/>
    <n v="432"/>
    <n v="32.983796296296298"/>
    <x v="1"/>
    <n v="2.793921568627451"/>
    <s v="USD"/>
    <n v="1422165600"/>
    <n v="1422684000"/>
    <x v="511"/>
    <d v="2015-01-31T06:00:00"/>
    <b v="0"/>
    <b v="0"/>
    <x v="7"/>
    <x v="14"/>
    <s v="photography/photography books"/>
  </r>
  <r>
    <n v="625"/>
    <s v="Martinez Inc"/>
    <s v="Organic upward-trending Graphical User Interface"/>
    <n v="7500"/>
    <n v="5803"/>
    <x v="0"/>
    <n v="62"/>
    <n v="93.596774193548384"/>
    <x v="1"/>
    <n v="0.77373333333333338"/>
    <s v="USD"/>
    <n v="1580104800"/>
    <n v="1581314400"/>
    <x v="575"/>
    <d v="2020-02-10T06:00:00"/>
    <b v="0"/>
    <b v="0"/>
    <x v="3"/>
    <x v="3"/>
    <s v="theater/plays"/>
  </r>
  <r>
    <n v="626"/>
    <s v="Tucker, Mccoy and Marquez"/>
    <s v="Synergistic tertiary budgetary management"/>
    <n v="6400"/>
    <n v="13205"/>
    <x v="1"/>
    <n v="189"/>
    <n v="69.867724867724874"/>
    <x v="1"/>
    <n v="2.0632812500000002"/>
    <s v="USD"/>
    <n v="1285650000"/>
    <n v="1286427600"/>
    <x v="576"/>
    <d v="2010-10-07T05:00:00"/>
    <b v="0"/>
    <b v="1"/>
    <x v="3"/>
    <x v="3"/>
    <s v="theater/plays"/>
  </r>
  <r>
    <n v="627"/>
    <s v="Martin, Lee and Armstrong"/>
    <s v="Open-architected incremental ability"/>
    <n v="1600"/>
    <n v="11108"/>
    <x v="1"/>
    <n v="154"/>
    <n v="72.129870129870127"/>
    <x v="4"/>
    <n v="6.9424999999999999"/>
    <s v="GBP"/>
    <n v="1276664400"/>
    <n v="1278738000"/>
    <x v="577"/>
    <d v="2010-07-10T05:00:00"/>
    <b v="1"/>
    <b v="0"/>
    <x v="0"/>
    <x v="0"/>
    <s v="food/food trucks"/>
  </r>
  <r>
    <n v="628"/>
    <s v="Dunn, Moreno and Green"/>
    <s v="Intuitive object-oriented task-force"/>
    <n v="1900"/>
    <n v="2884"/>
    <x v="1"/>
    <n v="96"/>
    <n v="30.041666666666668"/>
    <x v="1"/>
    <n v="1.5178947368421052"/>
    <s v="USD"/>
    <n v="1286168400"/>
    <n v="1286427600"/>
    <x v="578"/>
    <d v="2010-10-07T05:00:00"/>
    <b v="0"/>
    <b v="0"/>
    <x v="1"/>
    <x v="7"/>
    <s v="music/indie rock"/>
  </r>
  <r>
    <n v="629"/>
    <s v="Jackson, Martinez and Ray"/>
    <s v="Multi-tiered executive toolset"/>
    <n v="85900"/>
    <n v="55476"/>
    <x v="0"/>
    <n v="750"/>
    <n v="73.968000000000004"/>
    <x v="1"/>
    <n v="0.64582072176949945"/>
    <s v="USD"/>
    <n v="1467781200"/>
    <n v="1467954000"/>
    <x v="579"/>
    <d v="2016-07-08T05:00:00"/>
    <b v="0"/>
    <b v="1"/>
    <x v="3"/>
    <x v="3"/>
    <s v="theater/plays"/>
  </r>
  <r>
    <n v="630"/>
    <s v="Patterson-Johnson"/>
    <s v="Grass-roots directional workforce"/>
    <n v="9500"/>
    <n v="5973"/>
    <x v="3"/>
    <n v="87"/>
    <n v="68.65517241379311"/>
    <x v="1"/>
    <n v="0.62873684210526315"/>
    <s v="USD"/>
    <n v="1556686800"/>
    <n v="1557637200"/>
    <x v="580"/>
    <d v="2019-05-12T05:00:00"/>
    <b v="0"/>
    <b v="1"/>
    <x v="3"/>
    <x v="3"/>
    <s v="theater/plays"/>
  </r>
  <r>
    <n v="631"/>
    <s v="Carlson-Hernandez"/>
    <s v="Quality-focused real-time solution"/>
    <n v="59200"/>
    <n v="183756"/>
    <x v="1"/>
    <n v="3063"/>
    <n v="59.992164544564154"/>
    <x v="1"/>
    <n v="3.1039864864864866"/>
    <s v="USD"/>
    <n v="1553576400"/>
    <n v="1553922000"/>
    <x v="581"/>
    <d v="2019-03-30T05:00:00"/>
    <b v="0"/>
    <b v="0"/>
    <x v="3"/>
    <x v="3"/>
    <s v="theater/plays"/>
  </r>
  <r>
    <n v="632"/>
    <s v="Parker PLC"/>
    <s v="Reduced interactive matrix"/>
    <n v="72100"/>
    <n v="30902"/>
    <x v="2"/>
    <n v="278"/>
    <n v="111.15827338129496"/>
    <x v="1"/>
    <n v="0.42859916782246882"/>
    <s v="USD"/>
    <n v="1414904400"/>
    <n v="1416463200"/>
    <x v="582"/>
    <d v="2014-11-20T06:00:00"/>
    <b v="0"/>
    <b v="0"/>
    <x v="3"/>
    <x v="3"/>
    <s v="theater/plays"/>
  </r>
  <r>
    <n v="633"/>
    <s v="Yu and Sons"/>
    <s v="Adaptive context-sensitive architecture"/>
    <n v="6700"/>
    <n v="5569"/>
    <x v="0"/>
    <n v="105"/>
    <n v="53.038095238095238"/>
    <x v="1"/>
    <n v="0.83119402985074631"/>
    <s v="USD"/>
    <n v="1446876000"/>
    <n v="1447221600"/>
    <x v="336"/>
    <d v="2015-11-11T06:00:00"/>
    <b v="0"/>
    <b v="0"/>
    <x v="4"/>
    <x v="10"/>
    <s v="film &amp; video/animation"/>
  </r>
  <r>
    <n v="634"/>
    <s v="Taylor, Johnson and Hernandez"/>
    <s v="Polarized incremental portal"/>
    <n v="118200"/>
    <n v="92824"/>
    <x v="3"/>
    <n v="1658"/>
    <n v="55.985524728588658"/>
    <x v="1"/>
    <n v="0.78531302876480547"/>
    <s v="USD"/>
    <n v="1490418000"/>
    <n v="1491627600"/>
    <x v="583"/>
    <d v="2017-04-08T05:00:00"/>
    <b v="0"/>
    <b v="0"/>
    <x v="4"/>
    <x v="19"/>
    <s v="film &amp; video/television"/>
  </r>
  <r>
    <n v="635"/>
    <s v="Mack Ltd"/>
    <s v="Reactive regional access"/>
    <n v="139000"/>
    <n v="158590"/>
    <x v="1"/>
    <n v="2266"/>
    <n v="69.986760812003524"/>
    <x v="1"/>
    <n v="1.1409352517985611"/>
    <s v="USD"/>
    <n v="1360389600"/>
    <n v="1363150800"/>
    <x v="584"/>
    <d v="2013-03-13T05:00:00"/>
    <b v="0"/>
    <b v="0"/>
    <x v="4"/>
    <x v="19"/>
    <s v="film &amp; video/television"/>
  </r>
  <r>
    <n v="636"/>
    <s v="Lamb-Sanders"/>
    <s v="Stand-alone reciprocal frame"/>
    <n v="197700"/>
    <n v="127591"/>
    <x v="0"/>
    <n v="2604"/>
    <n v="48.998079877112133"/>
    <x v="3"/>
    <n v="0.64537683358624176"/>
    <s v="DKK"/>
    <n v="1326866400"/>
    <n v="1330754400"/>
    <x v="585"/>
    <d v="2012-03-03T06:00:00"/>
    <b v="0"/>
    <b v="1"/>
    <x v="4"/>
    <x v="10"/>
    <s v="film &amp; video/animation"/>
  </r>
  <r>
    <n v="637"/>
    <s v="Williams-Ramirez"/>
    <s v="Open-architected 24/7 throughput"/>
    <n v="8500"/>
    <n v="6750"/>
    <x v="0"/>
    <n v="65"/>
    <n v="103.84615384615384"/>
    <x v="1"/>
    <n v="0.79411764705882348"/>
    <s v="USD"/>
    <n v="1479103200"/>
    <n v="1479794400"/>
    <x v="586"/>
    <d v="2016-11-22T06:00:00"/>
    <b v="0"/>
    <b v="0"/>
    <x v="3"/>
    <x v="3"/>
    <s v="theater/plays"/>
  </r>
  <r>
    <n v="638"/>
    <s v="Weaver Ltd"/>
    <s v="Monitored 24/7 approach"/>
    <n v="81600"/>
    <n v="9318"/>
    <x v="0"/>
    <n v="94"/>
    <n v="99.127659574468083"/>
    <x v="1"/>
    <n v="0.11419117647058824"/>
    <s v="USD"/>
    <n v="1280206800"/>
    <n v="1281243600"/>
    <x v="587"/>
    <d v="2010-08-08T05:00:00"/>
    <b v="0"/>
    <b v="1"/>
    <x v="3"/>
    <x v="3"/>
    <s v="theater/plays"/>
  </r>
  <r>
    <n v="639"/>
    <s v="Barnes-Williams"/>
    <s v="Upgradable explicit forecast"/>
    <n v="8600"/>
    <n v="4832"/>
    <x v="2"/>
    <n v="45"/>
    <n v="107.37777777777778"/>
    <x v="1"/>
    <n v="0.56186046511627907"/>
    <s v="USD"/>
    <n v="1532754000"/>
    <n v="1532754000"/>
    <x v="588"/>
    <d v="2018-07-28T05:00:00"/>
    <b v="0"/>
    <b v="1"/>
    <x v="4"/>
    <x v="6"/>
    <s v="film &amp; video/drama"/>
  </r>
  <r>
    <n v="640"/>
    <s v="Richardson, Woodward and Hansen"/>
    <s v="Pre-emptive context-sensitive support"/>
    <n v="119800"/>
    <n v="19769"/>
    <x v="0"/>
    <n v="257"/>
    <n v="76.922178988326849"/>
    <x v="1"/>
    <n v="0.16501669449081802"/>
    <s v="USD"/>
    <n v="1453096800"/>
    <n v="1453356000"/>
    <x v="589"/>
    <d v="2016-01-21T06:00:00"/>
    <b v="0"/>
    <b v="0"/>
    <x v="3"/>
    <x v="3"/>
    <s v="theater/plays"/>
  </r>
  <r>
    <n v="641"/>
    <s v="Hunt, Barker and Baker"/>
    <s v="Business-focused leadingedge instruction set"/>
    <n v="9400"/>
    <n v="11277"/>
    <x v="1"/>
    <n v="194"/>
    <n v="58.128865979381445"/>
    <x v="5"/>
    <n v="1.1996808510638297"/>
    <s v="CHF"/>
    <n v="1487570400"/>
    <n v="1489986000"/>
    <x v="590"/>
    <d v="2017-03-20T05:00:00"/>
    <b v="0"/>
    <b v="0"/>
    <x v="3"/>
    <x v="3"/>
    <s v="theater/plays"/>
  </r>
  <r>
    <n v="642"/>
    <s v="Ramos, Moreno and Lewis"/>
    <s v="Extended multi-state knowledge user"/>
    <n v="9200"/>
    <n v="13382"/>
    <x v="1"/>
    <n v="129"/>
    <n v="103.73643410852713"/>
    <x v="0"/>
    <n v="1.4545652173913044"/>
    <s v="CAD"/>
    <n v="1545026400"/>
    <n v="1545804000"/>
    <x v="591"/>
    <d v="2018-12-26T06:00:00"/>
    <b v="0"/>
    <b v="0"/>
    <x v="2"/>
    <x v="8"/>
    <s v="technology/wearables"/>
  </r>
  <r>
    <n v="643"/>
    <s v="Harris Inc"/>
    <s v="Future-proofed modular groupware"/>
    <n v="14900"/>
    <n v="32986"/>
    <x v="1"/>
    <n v="375"/>
    <n v="87.962666666666664"/>
    <x v="1"/>
    <n v="2.2138255033557046"/>
    <s v="USD"/>
    <n v="1488348000"/>
    <n v="1489899600"/>
    <x v="592"/>
    <d v="2017-03-19T05:00:00"/>
    <b v="0"/>
    <b v="0"/>
    <x v="3"/>
    <x v="3"/>
    <s v="theater/plays"/>
  </r>
  <r>
    <n v="644"/>
    <s v="Peters-Nelson"/>
    <s v="Distributed real-time algorithm"/>
    <n v="169400"/>
    <n v="81984"/>
    <x v="0"/>
    <n v="2928"/>
    <n v="28"/>
    <x v="0"/>
    <n v="0.48396694214876035"/>
    <s v="CAD"/>
    <n v="1545112800"/>
    <n v="1546495200"/>
    <x v="593"/>
    <d v="2019-01-03T06:00:00"/>
    <b v="0"/>
    <b v="0"/>
    <x v="3"/>
    <x v="3"/>
    <s v="theater/plays"/>
  </r>
  <r>
    <n v="645"/>
    <s v="Ferguson, Murphy and Bright"/>
    <s v="Multi-lateral heuristic throughput"/>
    <n v="192100"/>
    <n v="178483"/>
    <x v="0"/>
    <n v="4697"/>
    <n v="37.999361294443261"/>
    <x v="1"/>
    <n v="0.92911504424778757"/>
    <s v="USD"/>
    <n v="1537938000"/>
    <n v="1539752400"/>
    <x v="594"/>
    <d v="2018-10-17T05:00:00"/>
    <b v="0"/>
    <b v="1"/>
    <x v="1"/>
    <x v="1"/>
    <s v="music/rock"/>
  </r>
  <r>
    <n v="646"/>
    <s v="Robinson Group"/>
    <s v="Switchable reciprocal middleware"/>
    <n v="98700"/>
    <n v="87448"/>
    <x v="0"/>
    <n v="2915"/>
    <n v="29.999313893653515"/>
    <x v="1"/>
    <n v="0.88599797365754818"/>
    <s v="USD"/>
    <n v="1363150800"/>
    <n v="1364101200"/>
    <x v="595"/>
    <d v="2013-03-24T05:00:00"/>
    <b v="0"/>
    <b v="0"/>
    <x v="6"/>
    <x v="11"/>
    <s v="games/video games"/>
  </r>
  <r>
    <n v="647"/>
    <s v="Jordan-Wolfe"/>
    <s v="Inverse multimedia Graphic Interface"/>
    <n v="4500"/>
    <n v="1863"/>
    <x v="0"/>
    <n v="18"/>
    <n v="103.5"/>
    <x v="1"/>
    <n v="0.41399999999999998"/>
    <s v="USD"/>
    <n v="1523250000"/>
    <n v="1525323600"/>
    <x v="596"/>
    <d v="2018-05-03T05:00:00"/>
    <b v="0"/>
    <b v="0"/>
    <x v="5"/>
    <x v="18"/>
    <s v="publishing/translations"/>
  </r>
  <r>
    <n v="648"/>
    <s v="Vargas-Cox"/>
    <s v="Vision-oriented local contingency"/>
    <n v="98600"/>
    <n v="62174"/>
    <x v="3"/>
    <n v="723"/>
    <n v="85.994467496542185"/>
    <x v="1"/>
    <n v="0.63056795131845844"/>
    <s v="USD"/>
    <n v="1499317200"/>
    <n v="1500872400"/>
    <x v="597"/>
    <d v="2017-07-24T05:00:00"/>
    <b v="1"/>
    <b v="0"/>
    <x v="0"/>
    <x v="0"/>
    <s v="food/food trucks"/>
  </r>
  <r>
    <n v="649"/>
    <s v="Yang and Sons"/>
    <s v="Reactive 6thgeneration hub"/>
    <n v="121700"/>
    <n v="59003"/>
    <x v="0"/>
    <n v="602"/>
    <n v="98.011627906976742"/>
    <x v="5"/>
    <n v="0.48482333607230893"/>
    <s v="CHF"/>
    <n v="1287550800"/>
    <n v="1288501200"/>
    <x v="598"/>
    <d v="2010-10-31T05:00:00"/>
    <b v="1"/>
    <b v="1"/>
    <x v="3"/>
    <x v="3"/>
    <s v="theater/plays"/>
  </r>
  <r>
    <n v="650"/>
    <s v="Wilson, Wilson and Mathis"/>
    <s v="Optional asymmetric success"/>
    <n v="100"/>
    <n v="2"/>
    <x v="0"/>
    <n v="1"/>
    <n v="2"/>
    <x v="1"/>
    <n v="0.02"/>
    <s v="USD"/>
    <n v="1404795600"/>
    <n v="1407128400"/>
    <x v="599"/>
    <d v="2014-08-04T05:00:00"/>
    <b v="0"/>
    <b v="0"/>
    <x v="1"/>
    <x v="17"/>
    <s v="music/jazz"/>
  </r>
  <r>
    <n v="651"/>
    <s v="Wang, Koch and Weaver"/>
    <s v="Digitized analyzing capacity"/>
    <n v="196700"/>
    <n v="174039"/>
    <x v="0"/>
    <n v="3868"/>
    <n v="44.994570837642193"/>
    <x v="6"/>
    <n v="0.88479410269445857"/>
    <s v="EUR"/>
    <n v="1393048800"/>
    <n v="1394344800"/>
    <x v="600"/>
    <d v="2014-03-09T06:00:00"/>
    <b v="0"/>
    <b v="0"/>
    <x v="4"/>
    <x v="12"/>
    <s v="film &amp; video/shorts"/>
  </r>
  <r>
    <n v="652"/>
    <s v="Cisneros Ltd"/>
    <s v="Vision-oriented regional hub"/>
    <n v="10000"/>
    <n v="12684"/>
    <x v="1"/>
    <n v="409"/>
    <n v="31.012224938875306"/>
    <x v="1"/>
    <n v="1.2684"/>
    <s v="USD"/>
    <n v="1470373200"/>
    <n v="1474088400"/>
    <x v="601"/>
    <d v="2016-09-17T05:00:00"/>
    <b v="0"/>
    <b v="0"/>
    <x v="2"/>
    <x v="2"/>
    <s v="technology/web"/>
  </r>
  <r>
    <n v="653"/>
    <s v="Williams-Jones"/>
    <s v="Monitored incremental info-mediaries"/>
    <n v="600"/>
    <n v="14033"/>
    <x v="1"/>
    <n v="234"/>
    <n v="59.970085470085472"/>
    <x v="1"/>
    <n v="23.388333333333332"/>
    <s v="USD"/>
    <n v="1460091600"/>
    <n v="1460264400"/>
    <x v="602"/>
    <d v="2016-04-10T05:00:00"/>
    <b v="0"/>
    <b v="0"/>
    <x v="2"/>
    <x v="2"/>
    <s v="technology/web"/>
  </r>
  <r>
    <n v="654"/>
    <s v="Roberts, Hinton and Williams"/>
    <s v="Programmable static middleware"/>
    <n v="35000"/>
    <n v="177936"/>
    <x v="1"/>
    <n v="3016"/>
    <n v="58.9973474801061"/>
    <x v="1"/>
    <n v="5.0838857142857146"/>
    <s v="USD"/>
    <n v="1440392400"/>
    <n v="1440824400"/>
    <x v="335"/>
    <d v="2015-08-29T05:00:00"/>
    <b v="0"/>
    <b v="0"/>
    <x v="1"/>
    <x v="16"/>
    <s v="music/metal"/>
  </r>
  <r>
    <n v="655"/>
    <s v="Gonzalez, Williams and Benson"/>
    <s v="Multi-layered bottom-line encryption"/>
    <n v="6900"/>
    <n v="13212"/>
    <x v="1"/>
    <n v="264"/>
    <n v="50.045454545454547"/>
    <x v="1"/>
    <n v="1.9147826086956521"/>
    <s v="USD"/>
    <n v="1488434400"/>
    <n v="1489554000"/>
    <x v="603"/>
    <d v="2017-03-15T05:00: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x v="0"/>
    <n v="504"/>
    <n v="98.966269841269835"/>
    <x v="2"/>
    <n v="0.42127533783783783"/>
    <s v="AUD"/>
    <n v="1514440800"/>
    <n v="1514872800"/>
    <x v="604"/>
    <d v="2018-01-02T06:00:00"/>
    <b v="0"/>
    <b v="0"/>
    <x v="0"/>
    <x v="0"/>
    <s v="food/food trucks"/>
  </r>
  <r>
    <n v="657"/>
    <s v="Russo, Kim and Mccoy"/>
    <s v="Balanced optimal hardware"/>
    <n v="10000"/>
    <n v="824"/>
    <x v="0"/>
    <n v="14"/>
    <n v="58.857142857142854"/>
    <x v="1"/>
    <n v="8.2400000000000001E-2"/>
    <s v="USD"/>
    <n v="1514354400"/>
    <n v="1515736800"/>
    <x v="605"/>
    <d v="2018-01-12T06:00:00"/>
    <b v="0"/>
    <b v="0"/>
    <x v="4"/>
    <x v="22"/>
    <s v="film &amp; video/science fiction"/>
  </r>
  <r>
    <n v="658"/>
    <s v="Howell, Myers and Olson"/>
    <s v="Self-enabling mission-critical success"/>
    <n v="52600"/>
    <n v="31594"/>
    <x v="3"/>
    <n v="390"/>
    <n v="81.010256410256417"/>
    <x v="1"/>
    <n v="0.60064638783269964"/>
    <s v="USD"/>
    <n v="1440910800"/>
    <n v="1442898000"/>
    <x v="606"/>
    <d v="2015-09-22T05:00:00"/>
    <b v="0"/>
    <b v="0"/>
    <x v="1"/>
    <x v="1"/>
    <s v="music/rock"/>
  </r>
  <r>
    <n v="659"/>
    <s v="Bailey and Sons"/>
    <s v="Grass-roots dynamic emulation"/>
    <n v="120700"/>
    <n v="57010"/>
    <x v="0"/>
    <n v="750"/>
    <n v="76.013333333333335"/>
    <x v="4"/>
    <n v="0.47232808616404309"/>
    <s v="GBP"/>
    <n v="1296108000"/>
    <n v="1296194400"/>
    <x v="65"/>
    <d v="2011-01-28T06:00:00"/>
    <b v="0"/>
    <b v="0"/>
    <x v="4"/>
    <x v="4"/>
    <s v="film &amp; video/documentary"/>
  </r>
  <r>
    <n v="660"/>
    <s v="Jensen-Brown"/>
    <s v="Fundamental disintermediate matrix"/>
    <n v="9100"/>
    <n v="7438"/>
    <x v="0"/>
    <n v="77"/>
    <n v="96.597402597402592"/>
    <x v="1"/>
    <n v="0.81736263736263737"/>
    <s v="USD"/>
    <n v="1440133200"/>
    <n v="1440910800"/>
    <x v="607"/>
    <d v="2015-08-30T05:00:00"/>
    <b v="1"/>
    <b v="0"/>
    <x v="3"/>
    <x v="3"/>
    <s v="theater/plays"/>
  </r>
  <r>
    <n v="661"/>
    <s v="Smith Group"/>
    <s v="Right-sized secondary challenge"/>
    <n v="106800"/>
    <n v="57872"/>
    <x v="0"/>
    <n v="752"/>
    <n v="76.957446808510639"/>
    <x v="3"/>
    <n v="0.54187265917603"/>
    <s v="DKK"/>
    <n v="1332910800"/>
    <n v="1335502800"/>
    <x v="608"/>
    <d v="2012-04-27T05:00:00"/>
    <b v="0"/>
    <b v="0"/>
    <x v="1"/>
    <x v="17"/>
    <s v="music/jazz"/>
  </r>
  <r>
    <n v="662"/>
    <s v="Murphy-Farrell"/>
    <s v="Implemented exuding software"/>
    <n v="9100"/>
    <n v="8906"/>
    <x v="0"/>
    <n v="131"/>
    <n v="67.984732824427482"/>
    <x v="1"/>
    <n v="0.97868131868131869"/>
    <s v="USD"/>
    <n v="1544335200"/>
    <n v="1544680800"/>
    <x v="609"/>
    <d v="2018-12-13T06:00:00"/>
    <b v="0"/>
    <b v="0"/>
    <x v="3"/>
    <x v="3"/>
    <s v="theater/plays"/>
  </r>
  <r>
    <n v="663"/>
    <s v="Everett-Wolfe"/>
    <s v="Total optimizing software"/>
    <n v="10000"/>
    <n v="7724"/>
    <x v="0"/>
    <n v="87"/>
    <n v="88.781609195402297"/>
    <x v="1"/>
    <n v="0.77239999999999998"/>
    <s v="USD"/>
    <n v="1286427600"/>
    <n v="1288414800"/>
    <x v="610"/>
    <d v="2010-10-30T05:00:00"/>
    <b v="0"/>
    <b v="0"/>
    <x v="3"/>
    <x v="3"/>
    <s v="theater/plays"/>
  </r>
  <r>
    <n v="664"/>
    <s v="Young PLC"/>
    <s v="Optional maximized attitude"/>
    <n v="79400"/>
    <n v="26571"/>
    <x v="0"/>
    <n v="1063"/>
    <n v="24.99623706491063"/>
    <x v="1"/>
    <n v="0.33464735516372796"/>
    <s v="USD"/>
    <n v="1329717600"/>
    <n v="1330581600"/>
    <x v="541"/>
    <d v="2012-03-01T06:00:00"/>
    <b v="0"/>
    <b v="0"/>
    <x v="1"/>
    <x v="17"/>
    <s v="music/jazz"/>
  </r>
  <r>
    <n v="665"/>
    <s v="Park-Goodman"/>
    <s v="Customer-focused impactful extranet"/>
    <n v="5100"/>
    <n v="12219"/>
    <x v="1"/>
    <n v="272"/>
    <n v="44.922794117647058"/>
    <x v="1"/>
    <n v="2.3958823529411766"/>
    <s v="USD"/>
    <n v="1310187600"/>
    <n v="1311397200"/>
    <x v="611"/>
    <d v="2011-07-23T05:00:00"/>
    <b v="0"/>
    <b v="1"/>
    <x v="4"/>
    <x v="4"/>
    <s v="film &amp; video/documentary"/>
  </r>
  <r>
    <n v="666"/>
    <s v="York, Barr and Grant"/>
    <s v="Cloned bottom-line success"/>
    <n v="3100"/>
    <n v="1985"/>
    <x v="3"/>
    <n v="25"/>
    <n v="79.400000000000006"/>
    <x v="1"/>
    <n v="0.64032258064516134"/>
    <s v="USD"/>
    <n v="1377838800"/>
    <n v="1378357200"/>
    <x v="612"/>
    <d v="2013-09-05T05:00:00"/>
    <b v="0"/>
    <b v="1"/>
    <x v="3"/>
    <x v="3"/>
    <s v="theater/plays"/>
  </r>
  <r>
    <n v="667"/>
    <s v="Little Ltd"/>
    <s v="Decentralized bandwidth-monitored ability"/>
    <n v="6900"/>
    <n v="12155"/>
    <x v="1"/>
    <n v="419"/>
    <n v="29.009546539379475"/>
    <x v="1"/>
    <n v="1.7615942028985507"/>
    <s v="USD"/>
    <n v="1410325200"/>
    <n v="1411102800"/>
    <x v="613"/>
    <d v="2014-09-19T05:00:00"/>
    <b v="0"/>
    <b v="0"/>
    <x v="8"/>
    <x v="23"/>
    <s v="journalism/audio"/>
  </r>
  <r>
    <n v="668"/>
    <s v="Brown and Sons"/>
    <s v="Programmable leadingedge budgetary management"/>
    <n v="27500"/>
    <n v="5593"/>
    <x v="0"/>
    <n v="76"/>
    <n v="73.59210526315789"/>
    <x v="1"/>
    <n v="0.20338181818181819"/>
    <s v="USD"/>
    <n v="1343797200"/>
    <n v="1344834000"/>
    <x v="614"/>
    <d v="2012-08-13T05:00:00"/>
    <b v="0"/>
    <b v="0"/>
    <x v="3"/>
    <x v="3"/>
    <s v="theater/plays"/>
  </r>
  <r>
    <n v="669"/>
    <s v="Payne, Garrett and Thomas"/>
    <s v="Upgradable bi-directional concept"/>
    <n v="48800"/>
    <n v="175020"/>
    <x v="1"/>
    <n v="1621"/>
    <n v="107.97038864898211"/>
    <x v="6"/>
    <n v="3.5864754098360656"/>
    <s v="EUR"/>
    <n v="1498453200"/>
    <n v="1499230800"/>
    <x v="615"/>
    <d v="2017-07-05T05:00:00"/>
    <b v="0"/>
    <b v="0"/>
    <x v="3"/>
    <x v="3"/>
    <s v="theater/plays"/>
  </r>
  <r>
    <n v="670"/>
    <s v="Robinson Group"/>
    <s v="Re-contextualized homogeneous flexibility"/>
    <n v="16200"/>
    <n v="75955"/>
    <x v="1"/>
    <n v="1101"/>
    <n v="68.987284287011803"/>
    <x v="1"/>
    <n v="4.6885802469135802"/>
    <s v="USD"/>
    <n v="1456380000"/>
    <n v="1457416800"/>
    <x v="90"/>
    <d v="2016-03-08T06:00:00"/>
    <b v="0"/>
    <b v="0"/>
    <x v="1"/>
    <x v="7"/>
    <s v="music/indie rock"/>
  </r>
  <r>
    <n v="671"/>
    <s v="Robinson-Kelly"/>
    <s v="Monitored bi-directional standardization"/>
    <n v="97600"/>
    <n v="119127"/>
    <x v="1"/>
    <n v="1073"/>
    <n v="111.02236719478098"/>
    <x v="1"/>
    <n v="1.220563524590164"/>
    <s v="USD"/>
    <n v="1280552400"/>
    <n v="1280898000"/>
    <x v="616"/>
    <d v="2010-08-04T05:00:00"/>
    <b v="0"/>
    <b v="1"/>
    <x v="3"/>
    <x v="3"/>
    <s v="theater/plays"/>
  </r>
  <r>
    <n v="672"/>
    <s v="Kelly-Colon"/>
    <s v="Stand-alone grid-enabled leverage"/>
    <n v="197900"/>
    <n v="110689"/>
    <x v="0"/>
    <n v="4428"/>
    <n v="24.997515808491418"/>
    <x v="2"/>
    <n v="0.55931783729156137"/>
    <s v="AUD"/>
    <n v="1521608400"/>
    <n v="1522472400"/>
    <x v="617"/>
    <d v="2018-03-31T05:00:00"/>
    <b v="0"/>
    <b v="0"/>
    <x v="3"/>
    <x v="3"/>
    <s v="theater/plays"/>
  </r>
  <r>
    <n v="673"/>
    <s v="Turner, Scott and Gentry"/>
    <s v="Assimilated regional groupware"/>
    <n v="5600"/>
    <n v="2445"/>
    <x v="0"/>
    <n v="58"/>
    <n v="42.155172413793103"/>
    <x v="6"/>
    <n v="0.43660714285714286"/>
    <s v="EUR"/>
    <n v="1460696400"/>
    <n v="1462510800"/>
    <x v="618"/>
    <d v="2016-05-06T05:00:00"/>
    <b v="0"/>
    <b v="0"/>
    <x v="1"/>
    <x v="7"/>
    <s v="music/indie rock"/>
  </r>
  <r>
    <n v="674"/>
    <s v="Sanchez Ltd"/>
    <s v="Up-sized 24hour instruction set"/>
    <n v="170700"/>
    <n v="57250"/>
    <x v="3"/>
    <n v="1218"/>
    <n v="47.003284072249592"/>
    <x v="1"/>
    <n v="0.33538371411833628"/>
    <s v="USD"/>
    <n v="1313730000"/>
    <n v="1317790800"/>
    <x v="619"/>
    <d v="2011-10-05T05:00:00"/>
    <b v="0"/>
    <b v="0"/>
    <x v="7"/>
    <x v="14"/>
    <s v="photography/photography books"/>
  </r>
  <r>
    <n v="675"/>
    <s v="Giles-Smith"/>
    <s v="Right-sized web-enabled intranet"/>
    <n v="9700"/>
    <n v="11929"/>
    <x v="1"/>
    <n v="331"/>
    <n v="36.0392749244713"/>
    <x v="1"/>
    <n v="1.2297938144329896"/>
    <s v="USD"/>
    <n v="1568178000"/>
    <n v="1568782800"/>
    <x v="620"/>
    <d v="2019-09-18T05:00:00"/>
    <b v="0"/>
    <b v="0"/>
    <x v="8"/>
    <x v="23"/>
    <s v="journalism/audio"/>
  </r>
  <r>
    <n v="676"/>
    <s v="Thompson-Moreno"/>
    <s v="Expanded needs-based orchestration"/>
    <n v="62300"/>
    <n v="118214"/>
    <x v="1"/>
    <n v="1170"/>
    <n v="101.03760683760684"/>
    <x v="1"/>
    <n v="1.8974959871589085"/>
    <s v="USD"/>
    <n v="1348635600"/>
    <n v="1349413200"/>
    <x v="621"/>
    <d v="2012-10-05T05:00:00"/>
    <b v="0"/>
    <b v="0"/>
    <x v="7"/>
    <x v="14"/>
    <s v="photography/photography books"/>
  </r>
  <r>
    <n v="677"/>
    <s v="Murphy-Fox"/>
    <s v="Organic system-worthy orchestration"/>
    <n v="5300"/>
    <n v="4432"/>
    <x v="0"/>
    <n v="111"/>
    <n v="39.927927927927925"/>
    <x v="1"/>
    <n v="0.83622641509433959"/>
    <s v="USD"/>
    <n v="1468126800"/>
    <n v="1472446800"/>
    <x v="622"/>
    <d v="2016-08-29T05:00:00"/>
    <b v="0"/>
    <b v="0"/>
    <x v="5"/>
    <x v="13"/>
    <s v="publishing/fiction"/>
  </r>
  <r>
    <n v="678"/>
    <s v="Rodriguez-Patterson"/>
    <s v="Inverse static standardization"/>
    <n v="99500"/>
    <n v="17879"/>
    <x v="3"/>
    <n v="215"/>
    <n v="83.158139534883716"/>
    <x v="1"/>
    <n v="0.17968844221105529"/>
    <s v="USD"/>
    <n v="1547877600"/>
    <n v="1548050400"/>
    <x v="35"/>
    <d v="2019-01-21T06:00:00"/>
    <b v="0"/>
    <b v="0"/>
    <x v="4"/>
    <x v="6"/>
    <s v="film &amp; video/drama"/>
  </r>
  <r>
    <n v="679"/>
    <s v="Davis Ltd"/>
    <s v="Synchronized motivating solution"/>
    <n v="1400"/>
    <n v="14511"/>
    <x v="1"/>
    <n v="363"/>
    <n v="39.97520661157025"/>
    <x v="1"/>
    <n v="10.365"/>
    <s v="USD"/>
    <n v="1571374800"/>
    <n v="1571806800"/>
    <x v="623"/>
    <d v="2019-10-23T05:00:00"/>
    <b v="0"/>
    <b v="1"/>
    <x v="0"/>
    <x v="0"/>
    <s v="food/food trucks"/>
  </r>
  <r>
    <n v="680"/>
    <s v="Nelson-Valdez"/>
    <s v="Open-source 4thgeneration open system"/>
    <n v="145600"/>
    <n v="141822"/>
    <x v="0"/>
    <n v="2955"/>
    <n v="47.993908629441627"/>
    <x v="1"/>
    <n v="0.97405219780219776"/>
    <s v="USD"/>
    <n v="1576303200"/>
    <n v="1576476000"/>
    <x v="624"/>
    <d v="2019-12-16T06:00:00"/>
    <b v="0"/>
    <b v="1"/>
    <x v="6"/>
    <x v="20"/>
    <s v="games/mobile games"/>
  </r>
  <r>
    <n v="681"/>
    <s v="Kelly PLC"/>
    <s v="Decentralized context-sensitive superstructure"/>
    <n v="184100"/>
    <n v="159037"/>
    <x v="0"/>
    <n v="1657"/>
    <n v="95.978877489438744"/>
    <x v="1"/>
    <n v="0.86386203150461705"/>
    <s v="USD"/>
    <n v="1324447200"/>
    <n v="1324965600"/>
    <x v="625"/>
    <d v="2011-12-27T06:00:00"/>
    <b v="0"/>
    <b v="0"/>
    <x v="3"/>
    <x v="3"/>
    <s v="theater/plays"/>
  </r>
  <r>
    <n v="682"/>
    <s v="Nguyen and Sons"/>
    <s v="Compatible 5thgeneration concept"/>
    <n v="5400"/>
    <n v="8109"/>
    <x v="1"/>
    <n v="103"/>
    <n v="78.728155339805824"/>
    <x v="1"/>
    <n v="1.5016666666666667"/>
    <s v="USD"/>
    <n v="1386741600"/>
    <n v="1387519200"/>
    <x v="626"/>
    <d v="2013-12-20T06:00:00"/>
    <b v="0"/>
    <b v="0"/>
    <x v="3"/>
    <x v="3"/>
    <s v="theater/plays"/>
  </r>
  <r>
    <n v="683"/>
    <s v="Jones PLC"/>
    <s v="Virtual systemic intranet"/>
    <n v="2300"/>
    <n v="8244"/>
    <x v="1"/>
    <n v="147"/>
    <n v="56.081632653061227"/>
    <x v="1"/>
    <n v="3.5843478260869563"/>
    <s v="USD"/>
    <n v="1537074000"/>
    <n v="1537246800"/>
    <x v="627"/>
    <d v="2018-09-18T05:00:00"/>
    <b v="0"/>
    <b v="0"/>
    <x v="3"/>
    <x v="3"/>
    <s v="theater/plays"/>
  </r>
  <r>
    <n v="684"/>
    <s v="Gilmore LLC"/>
    <s v="Optimized systemic algorithm"/>
    <n v="1400"/>
    <n v="7600"/>
    <x v="1"/>
    <n v="110"/>
    <n v="69.090909090909093"/>
    <x v="0"/>
    <n v="5.4285714285714288"/>
    <s v="CAD"/>
    <n v="1277787600"/>
    <n v="1279515600"/>
    <x v="628"/>
    <d v="2010-07-19T05:00:00"/>
    <b v="0"/>
    <b v="0"/>
    <x v="5"/>
    <x v="9"/>
    <s v="publishing/nonfiction"/>
  </r>
  <r>
    <n v="685"/>
    <s v="Lee-Cobb"/>
    <s v="Customizable homogeneous firmware"/>
    <n v="140000"/>
    <n v="94501"/>
    <x v="0"/>
    <n v="926"/>
    <n v="102.05291576673866"/>
    <x v="0"/>
    <n v="0.67500714285714281"/>
    <s v="CAD"/>
    <n v="1440306000"/>
    <n v="1442379600"/>
    <x v="629"/>
    <d v="2015-09-16T05:00:00"/>
    <b v="0"/>
    <b v="0"/>
    <x v="3"/>
    <x v="3"/>
    <s v="theater/plays"/>
  </r>
  <r>
    <n v="686"/>
    <s v="Jones, Wiley and Robbins"/>
    <s v="Front-line cohesive extranet"/>
    <n v="7500"/>
    <n v="14381"/>
    <x v="1"/>
    <n v="134"/>
    <n v="107.32089552238806"/>
    <x v="1"/>
    <n v="1.9174666666666667"/>
    <s v="USD"/>
    <n v="1522126800"/>
    <n v="1523077200"/>
    <x v="630"/>
    <d v="2018-04-07T05:00:00"/>
    <b v="0"/>
    <b v="0"/>
    <x v="2"/>
    <x v="8"/>
    <s v="technology/wearables"/>
  </r>
  <r>
    <n v="687"/>
    <s v="Martin, Gates and Holt"/>
    <s v="Distributed holistic neural-net"/>
    <n v="1500"/>
    <n v="13980"/>
    <x v="1"/>
    <n v="269"/>
    <n v="51.970260223048328"/>
    <x v="1"/>
    <n v="9.32"/>
    <s v="USD"/>
    <n v="1489298400"/>
    <n v="1489554000"/>
    <x v="631"/>
    <d v="2017-03-15T05:00:00"/>
    <b v="0"/>
    <b v="0"/>
    <x v="3"/>
    <x v="3"/>
    <s v="theater/plays"/>
  </r>
  <r>
    <n v="688"/>
    <s v="Bowen, Davies and Burns"/>
    <s v="Devolved client-server monitoring"/>
    <n v="2900"/>
    <n v="12449"/>
    <x v="1"/>
    <n v="175"/>
    <n v="71.137142857142862"/>
    <x v="1"/>
    <n v="4.2927586206896553"/>
    <s v="USD"/>
    <n v="1547100000"/>
    <n v="1548482400"/>
    <x v="632"/>
    <d v="2019-01-26T06:00:00"/>
    <b v="0"/>
    <b v="1"/>
    <x v="4"/>
    <x v="19"/>
    <s v="film &amp; video/television"/>
  </r>
  <r>
    <n v="689"/>
    <s v="Nguyen Inc"/>
    <s v="Seamless directional capacity"/>
    <n v="7300"/>
    <n v="7348"/>
    <x v="1"/>
    <n v="69"/>
    <n v="106.49275362318841"/>
    <x v="1"/>
    <n v="1.0065753424657535"/>
    <s v="USD"/>
    <n v="1383022800"/>
    <n v="1384063200"/>
    <x v="633"/>
    <d v="2013-11-10T06:00:00"/>
    <b v="0"/>
    <b v="0"/>
    <x v="2"/>
    <x v="2"/>
    <s v="technology/web"/>
  </r>
  <r>
    <n v="690"/>
    <s v="Walsh-Watts"/>
    <s v="Polarized actuating implementation"/>
    <n v="3600"/>
    <n v="8158"/>
    <x v="1"/>
    <n v="190"/>
    <n v="42.93684210526316"/>
    <x v="1"/>
    <n v="2.266111111111111"/>
    <s v="USD"/>
    <n v="1322373600"/>
    <n v="1322892000"/>
    <x v="634"/>
    <d v="2011-12-03T06:00:00"/>
    <b v="0"/>
    <b v="1"/>
    <x v="4"/>
    <x v="4"/>
    <s v="film &amp; video/documentary"/>
  </r>
  <r>
    <n v="691"/>
    <s v="Ray, Li and Li"/>
    <s v="Front-line disintermediate hub"/>
    <n v="5000"/>
    <n v="7119"/>
    <x v="1"/>
    <n v="237"/>
    <n v="30.037974683544302"/>
    <x v="1"/>
    <n v="1.4238"/>
    <s v="USD"/>
    <n v="1349240400"/>
    <n v="1350709200"/>
    <x v="635"/>
    <d v="2012-10-20T05:00:00"/>
    <b v="1"/>
    <b v="1"/>
    <x v="4"/>
    <x v="4"/>
    <s v="film &amp; video/documentary"/>
  </r>
  <r>
    <n v="692"/>
    <s v="Murray Ltd"/>
    <s v="Decentralized 4thgeneration challenge"/>
    <n v="6000"/>
    <n v="5438"/>
    <x v="0"/>
    <n v="77"/>
    <n v="70.623376623376629"/>
    <x v="4"/>
    <n v="0.90633333333333332"/>
    <s v="GBP"/>
    <n v="1562648400"/>
    <n v="1564203600"/>
    <x v="636"/>
    <d v="2019-07-27T05:00:00"/>
    <b v="0"/>
    <b v="0"/>
    <x v="1"/>
    <x v="1"/>
    <s v="music/rock"/>
  </r>
  <r>
    <n v="693"/>
    <s v="Bradford-Silva"/>
    <s v="Reverse-engineered composite hierarchy"/>
    <n v="180400"/>
    <n v="115396"/>
    <x v="0"/>
    <n v="1748"/>
    <n v="66.016018306636155"/>
    <x v="1"/>
    <n v="0.63966740576496672"/>
    <s v="USD"/>
    <n v="1508216400"/>
    <n v="1509685200"/>
    <x v="637"/>
    <d v="2017-11-03T05:00:00"/>
    <b v="0"/>
    <b v="0"/>
    <x v="3"/>
    <x v="3"/>
    <s v="theater/plays"/>
  </r>
  <r>
    <n v="694"/>
    <s v="Mora-Bradley"/>
    <s v="Programmable tangible ability"/>
    <n v="9100"/>
    <n v="7656"/>
    <x v="0"/>
    <n v="79"/>
    <n v="96.911392405063296"/>
    <x v="1"/>
    <n v="0.84131868131868137"/>
    <s v="USD"/>
    <n v="1511762400"/>
    <n v="1514959200"/>
    <x v="638"/>
    <d v="2018-01-03T06:00:00"/>
    <b v="0"/>
    <b v="0"/>
    <x v="3"/>
    <x v="3"/>
    <s v="theater/plays"/>
  </r>
  <r>
    <n v="695"/>
    <s v="Cardenas, Thompson and Carey"/>
    <s v="Configurable full-range emulation"/>
    <n v="9200"/>
    <n v="12322"/>
    <x v="1"/>
    <n v="196"/>
    <n v="62.867346938775512"/>
    <x v="6"/>
    <n v="1.3393478260869565"/>
    <s v="EUR"/>
    <n v="1447480800"/>
    <n v="1448863200"/>
    <x v="639"/>
    <d v="2015-11-30T06:00:00"/>
    <b v="1"/>
    <b v="0"/>
    <x v="1"/>
    <x v="1"/>
    <s v="music/rock"/>
  </r>
  <r>
    <n v="696"/>
    <s v="Lopez, Reid and Johnson"/>
    <s v="Total real-time hardware"/>
    <n v="164100"/>
    <n v="96888"/>
    <x v="0"/>
    <n v="889"/>
    <n v="108.98537682789652"/>
    <x v="1"/>
    <n v="0.59042047531992692"/>
    <s v="USD"/>
    <n v="1429506000"/>
    <n v="1429592400"/>
    <x v="640"/>
    <d v="2015-04-21T05:00:00"/>
    <b v="0"/>
    <b v="1"/>
    <x v="3"/>
    <x v="3"/>
    <s v="theater/plays"/>
  </r>
  <r>
    <n v="697"/>
    <s v="Fox-Williams"/>
    <s v="Profound system-worthy functionalities"/>
    <n v="128900"/>
    <n v="196960"/>
    <x v="1"/>
    <n v="7295"/>
    <n v="26.999314599040439"/>
    <x v="1"/>
    <n v="1.5280062063615205"/>
    <s v="USD"/>
    <n v="1522472400"/>
    <n v="1522645200"/>
    <x v="641"/>
    <d v="2018-04-02T05:00:00"/>
    <b v="0"/>
    <b v="0"/>
    <x v="1"/>
    <x v="5"/>
    <s v="music/electric music"/>
  </r>
  <r>
    <n v="698"/>
    <s v="Taylor, Wood and Taylor"/>
    <s v="Cloned hybrid focus group"/>
    <n v="42100"/>
    <n v="188057"/>
    <x v="1"/>
    <n v="2893"/>
    <n v="65.004147943311438"/>
    <x v="0"/>
    <n v="4.466912114014252"/>
    <s v="CAD"/>
    <n v="1322114400"/>
    <n v="1323324000"/>
    <x v="642"/>
    <d v="2011-12-08T06:00:00"/>
    <b v="0"/>
    <b v="0"/>
    <x v="2"/>
    <x v="8"/>
    <s v="technology/wearables"/>
  </r>
  <r>
    <n v="699"/>
    <s v="King Inc"/>
    <s v="Ergonomic dedicated focus group"/>
    <n v="7400"/>
    <n v="6245"/>
    <x v="0"/>
    <n v="56"/>
    <n v="111.51785714285714"/>
    <x v="1"/>
    <n v="0.8439189189189189"/>
    <s v="USD"/>
    <n v="1561438800"/>
    <n v="1561525200"/>
    <x v="230"/>
    <d v="2019-06-26T05:00:00"/>
    <b v="0"/>
    <b v="0"/>
    <x v="4"/>
    <x v="6"/>
    <s v="film &amp; video/drama"/>
  </r>
  <r>
    <n v="700"/>
    <s v="Cole, Petty and Cameron"/>
    <s v="Realigned zero administration paradigm"/>
    <n v="100"/>
    <n v="3"/>
    <x v="0"/>
    <n v="1"/>
    <n v="3"/>
    <x v="1"/>
    <n v="0.03"/>
    <s v="USD"/>
    <n v="1264399200"/>
    <n v="1265695200"/>
    <x v="67"/>
    <d v="2010-02-09T06:00:00"/>
    <b v="0"/>
    <b v="0"/>
    <x v="2"/>
    <x v="8"/>
    <s v="technology/wearables"/>
  </r>
  <r>
    <n v="701"/>
    <s v="Mcclain LLC"/>
    <s v="Open-source multi-tasking methodology"/>
    <n v="52000"/>
    <n v="91014"/>
    <x v="1"/>
    <n v="820"/>
    <n v="110.99268292682927"/>
    <x v="1"/>
    <n v="1.7502692307692307"/>
    <s v="USD"/>
    <n v="1301202000"/>
    <n v="1301806800"/>
    <x v="643"/>
    <d v="2011-04-03T05:00:00"/>
    <b v="1"/>
    <b v="0"/>
    <x v="3"/>
    <x v="3"/>
    <s v="theater/plays"/>
  </r>
  <r>
    <n v="702"/>
    <s v="Sims-Gross"/>
    <s v="Object-based attitude-oriented analyzer"/>
    <n v="8700"/>
    <n v="4710"/>
    <x v="0"/>
    <n v="83"/>
    <n v="56.746987951807228"/>
    <x v="1"/>
    <n v="0.54137931034482756"/>
    <s v="USD"/>
    <n v="1374469200"/>
    <n v="1374901200"/>
    <x v="644"/>
    <d v="2013-07-27T05:00:00"/>
    <b v="0"/>
    <b v="0"/>
    <x v="2"/>
    <x v="8"/>
    <s v="technology/wearables"/>
  </r>
  <r>
    <n v="703"/>
    <s v="Perez Group"/>
    <s v="Cross-platform tertiary hub"/>
    <n v="63400"/>
    <n v="197728"/>
    <x v="1"/>
    <n v="2038"/>
    <n v="97.020608439646708"/>
    <x v="1"/>
    <n v="3.1187381703470032"/>
    <s v="USD"/>
    <n v="1334984400"/>
    <n v="1336453200"/>
    <x v="645"/>
    <d v="2012-05-08T05:00:00"/>
    <b v="1"/>
    <b v="1"/>
    <x v="5"/>
    <x v="18"/>
    <s v="publishing/translations"/>
  </r>
  <r>
    <n v="704"/>
    <s v="Haynes-Williams"/>
    <s v="Seamless clear-thinking artificial intelligence"/>
    <n v="8700"/>
    <n v="10682"/>
    <x v="1"/>
    <n v="116"/>
    <n v="92.08620689655173"/>
    <x v="1"/>
    <n v="1.2278160919540231"/>
    <s v="USD"/>
    <n v="1467608400"/>
    <n v="1468904400"/>
    <x v="646"/>
    <d v="2016-07-19T05:00:00"/>
    <b v="0"/>
    <b v="0"/>
    <x v="4"/>
    <x v="10"/>
    <s v="film &amp; video/animation"/>
  </r>
  <r>
    <n v="705"/>
    <s v="Ford LLC"/>
    <s v="Centralized tangible success"/>
    <n v="169700"/>
    <n v="168048"/>
    <x v="0"/>
    <n v="2025"/>
    <n v="82.986666666666665"/>
    <x v="4"/>
    <n v="0.99026517383618151"/>
    <s v="GBP"/>
    <n v="1386741600"/>
    <n v="1387087200"/>
    <x v="626"/>
    <d v="2013-12-15T06:00:00"/>
    <b v="0"/>
    <b v="0"/>
    <x v="5"/>
    <x v="9"/>
    <s v="publishing/nonfiction"/>
  </r>
  <r>
    <n v="706"/>
    <s v="Moreno Ltd"/>
    <s v="Customer-focused multimedia methodology"/>
    <n v="108400"/>
    <n v="138586"/>
    <x v="1"/>
    <n v="1345"/>
    <n v="103.03791821561339"/>
    <x v="2"/>
    <n v="1.278468634686347"/>
    <s v="AUD"/>
    <n v="1546754400"/>
    <n v="1547445600"/>
    <x v="647"/>
    <d v="2019-01-14T06:00:00"/>
    <b v="0"/>
    <b v="1"/>
    <x v="2"/>
    <x v="2"/>
    <s v="technology/web"/>
  </r>
  <r>
    <n v="707"/>
    <s v="Moore, Cook and Wright"/>
    <s v="Visionary maximized Local Area Network"/>
    <n v="7300"/>
    <n v="11579"/>
    <x v="1"/>
    <n v="168"/>
    <n v="68.922619047619051"/>
    <x v="1"/>
    <n v="1.5861643835616439"/>
    <s v="USD"/>
    <n v="1544248800"/>
    <n v="1547359200"/>
    <x v="159"/>
    <d v="2019-01-13T06:00:00"/>
    <b v="0"/>
    <b v="0"/>
    <x v="4"/>
    <x v="6"/>
    <s v="film &amp; video/drama"/>
  </r>
  <r>
    <n v="708"/>
    <s v="Ortega LLC"/>
    <s v="Secured bifurcated intranet"/>
    <n v="1700"/>
    <n v="12020"/>
    <x v="1"/>
    <n v="137"/>
    <n v="87.737226277372258"/>
    <x v="5"/>
    <n v="7.0705882352941174"/>
    <s v="CHF"/>
    <n v="1495429200"/>
    <n v="1496293200"/>
    <x v="648"/>
    <d v="2017-06-01T05:00:00"/>
    <b v="0"/>
    <b v="0"/>
    <x v="3"/>
    <x v="3"/>
    <s v="theater/plays"/>
  </r>
  <r>
    <n v="709"/>
    <s v="Silva, Walker and Martin"/>
    <s v="Grass-roots 4thgeneration product"/>
    <n v="9800"/>
    <n v="13954"/>
    <x v="1"/>
    <n v="186"/>
    <n v="75.021505376344081"/>
    <x v="6"/>
    <n v="1.4238775510204082"/>
    <s v="EUR"/>
    <n v="1334811600"/>
    <n v="1335416400"/>
    <x v="267"/>
    <d v="2012-04-26T05:00:00"/>
    <b v="0"/>
    <b v="0"/>
    <x v="3"/>
    <x v="3"/>
    <s v="theater/plays"/>
  </r>
  <r>
    <n v="710"/>
    <s v="Huynh, Gallegos and Mills"/>
    <s v="Reduced next generation info-mediaries"/>
    <n v="4300"/>
    <n v="6358"/>
    <x v="1"/>
    <n v="125"/>
    <n v="50.863999999999997"/>
    <x v="1"/>
    <n v="1.4786046511627906"/>
    <s v="USD"/>
    <n v="1531544400"/>
    <n v="1532149200"/>
    <x v="649"/>
    <d v="2018-07-21T05:00:00"/>
    <b v="0"/>
    <b v="1"/>
    <x v="3"/>
    <x v="3"/>
    <s v="theater/plays"/>
  </r>
  <r>
    <n v="711"/>
    <s v="Anderson LLC"/>
    <s v="Customizable full-range artificial intelligence"/>
    <n v="6200"/>
    <n v="1260"/>
    <x v="0"/>
    <n v="14"/>
    <n v="90"/>
    <x v="6"/>
    <n v="0.20322580645161289"/>
    <s v="EUR"/>
    <n v="1453615200"/>
    <n v="1453788000"/>
    <x v="248"/>
    <d v="2016-01-26T06:00:00"/>
    <b v="1"/>
    <b v="1"/>
    <x v="3"/>
    <x v="3"/>
    <s v="theater/plays"/>
  </r>
  <r>
    <n v="712"/>
    <s v="Garza-Bryant"/>
    <s v="Programmable leadingedge contingency"/>
    <n v="800"/>
    <n v="14725"/>
    <x v="1"/>
    <n v="202"/>
    <n v="72.896039603960389"/>
    <x v="1"/>
    <n v="18.40625"/>
    <s v="USD"/>
    <n v="1467954000"/>
    <n v="1471496400"/>
    <x v="571"/>
    <d v="2016-08-18T05:00:00"/>
    <b v="0"/>
    <b v="0"/>
    <x v="3"/>
    <x v="3"/>
    <s v="theater/plays"/>
  </r>
  <r>
    <n v="713"/>
    <s v="Mays LLC"/>
    <s v="Multi-layered global groupware"/>
    <n v="6900"/>
    <n v="11174"/>
    <x v="1"/>
    <n v="103"/>
    <n v="108.48543689320388"/>
    <x v="1"/>
    <n v="1.6194202898550725"/>
    <s v="USD"/>
    <n v="1471842000"/>
    <n v="1472878800"/>
    <x v="650"/>
    <d v="2016-09-03T05:00:00"/>
    <b v="0"/>
    <b v="0"/>
    <x v="5"/>
    <x v="15"/>
    <s v="publishing/radio &amp; podcasts"/>
  </r>
  <r>
    <n v="714"/>
    <s v="Evans-Jones"/>
    <s v="Switchable methodical superstructure"/>
    <n v="38500"/>
    <n v="182036"/>
    <x v="1"/>
    <n v="1785"/>
    <n v="101.98095238095237"/>
    <x v="1"/>
    <n v="4.7282077922077921"/>
    <s v="USD"/>
    <n v="1408424400"/>
    <n v="1408510800"/>
    <x v="1"/>
    <d v="2014-08-20T05:00:00"/>
    <b v="0"/>
    <b v="0"/>
    <x v="1"/>
    <x v="1"/>
    <s v="music/rock"/>
  </r>
  <r>
    <n v="715"/>
    <s v="Fischer, Torres and Walker"/>
    <s v="Expanded even-keeled portal"/>
    <n v="118000"/>
    <n v="28870"/>
    <x v="0"/>
    <n v="656"/>
    <n v="44.009146341463413"/>
    <x v="1"/>
    <n v="0.24466101694915254"/>
    <s v="USD"/>
    <n v="1281157200"/>
    <n v="1281589200"/>
    <x v="651"/>
    <d v="2010-08-12T05:00:00"/>
    <b v="0"/>
    <b v="0"/>
    <x v="6"/>
    <x v="20"/>
    <s v="games/mobile games"/>
  </r>
  <r>
    <n v="716"/>
    <s v="Tapia, Kramer and Hicks"/>
    <s v="Advanced modular moderator"/>
    <n v="2000"/>
    <n v="10353"/>
    <x v="1"/>
    <n v="157"/>
    <n v="65.942675159235662"/>
    <x v="1"/>
    <n v="5.1764999999999999"/>
    <s v="USD"/>
    <n v="1373432400"/>
    <n v="1375851600"/>
    <x v="652"/>
    <d v="2013-08-07T05:00:00"/>
    <b v="0"/>
    <b v="1"/>
    <x v="3"/>
    <x v="3"/>
    <s v="theater/plays"/>
  </r>
  <r>
    <n v="717"/>
    <s v="Barnes, Wilcox and Riley"/>
    <s v="Reverse-engineered well-modulated ability"/>
    <n v="5600"/>
    <n v="13868"/>
    <x v="1"/>
    <n v="555"/>
    <n v="24.987387387387386"/>
    <x v="1"/>
    <n v="2.4764285714285714"/>
    <s v="USD"/>
    <n v="1313989200"/>
    <n v="1315803600"/>
    <x v="653"/>
    <d v="2011-09-12T05:00:00"/>
    <b v="0"/>
    <b v="0"/>
    <x v="4"/>
    <x v="4"/>
    <s v="film &amp; video/documentary"/>
  </r>
  <r>
    <n v="718"/>
    <s v="Reyes PLC"/>
    <s v="Expanded optimal pricing structure"/>
    <n v="8300"/>
    <n v="8317"/>
    <x v="1"/>
    <n v="297"/>
    <n v="28.003367003367003"/>
    <x v="1"/>
    <n v="1.0020481927710843"/>
    <s v="USD"/>
    <n v="1371445200"/>
    <n v="1373691600"/>
    <x v="654"/>
    <d v="2013-07-13T05:00:00"/>
    <b v="0"/>
    <b v="0"/>
    <x v="2"/>
    <x v="8"/>
    <s v="technology/wearables"/>
  </r>
  <r>
    <n v="719"/>
    <s v="Pace, Simpson and Watkins"/>
    <s v="Down-sized uniform ability"/>
    <n v="6900"/>
    <n v="10557"/>
    <x v="1"/>
    <n v="123"/>
    <n v="85.829268292682926"/>
    <x v="1"/>
    <n v="1.53"/>
    <s v="USD"/>
    <n v="1338267600"/>
    <n v="1339218000"/>
    <x v="655"/>
    <d v="2012-06-09T05:00:00"/>
    <b v="0"/>
    <b v="0"/>
    <x v="5"/>
    <x v="13"/>
    <s v="publishing/fiction"/>
  </r>
  <r>
    <n v="720"/>
    <s v="Valenzuela, Davidson and Castro"/>
    <s v="Multi-layered upward-trending conglomeration"/>
    <n v="8700"/>
    <n v="3227"/>
    <x v="3"/>
    <n v="38"/>
    <n v="84.921052631578945"/>
    <x v="3"/>
    <n v="0.37091954022988505"/>
    <s v="DKK"/>
    <n v="1519192800"/>
    <n v="1520402400"/>
    <x v="656"/>
    <d v="2018-03-07T06:00:00"/>
    <b v="0"/>
    <b v="1"/>
    <x v="3"/>
    <x v="3"/>
    <s v="theater/plays"/>
  </r>
  <r>
    <n v="721"/>
    <s v="Dominguez-Owens"/>
    <s v="Open-architected systematic intranet"/>
    <n v="123600"/>
    <n v="5429"/>
    <x v="3"/>
    <n v="60"/>
    <n v="90.483333333333334"/>
    <x v="1"/>
    <n v="4.3923948220064728E-2"/>
    <s v="USD"/>
    <n v="1522818000"/>
    <n v="1523336400"/>
    <x v="657"/>
    <d v="2018-04-10T05:00:00"/>
    <b v="0"/>
    <b v="0"/>
    <x v="1"/>
    <x v="1"/>
    <s v="music/rock"/>
  </r>
  <r>
    <n v="722"/>
    <s v="Thomas-Simmons"/>
    <s v="Proactive 24hour frame"/>
    <n v="48500"/>
    <n v="75906"/>
    <x v="1"/>
    <n v="3036"/>
    <n v="25.00197628458498"/>
    <x v="1"/>
    <n v="1.5650721649484536"/>
    <s v="USD"/>
    <n v="1509948000"/>
    <n v="1512280800"/>
    <x v="265"/>
    <d v="2017-12-03T06:00:00"/>
    <b v="0"/>
    <b v="0"/>
    <x v="4"/>
    <x v="4"/>
    <s v="film &amp; video/documentary"/>
  </r>
  <r>
    <n v="723"/>
    <s v="Beck-Knight"/>
    <s v="Exclusive fresh-thinking model"/>
    <n v="4900"/>
    <n v="13250"/>
    <x v="1"/>
    <n v="144"/>
    <n v="92.013888888888886"/>
    <x v="2"/>
    <n v="2.704081632653061"/>
    <s v="AUD"/>
    <n v="1456898400"/>
    <n v="1458709200"/>
    <x v="658"/>
    <d v="2016-03-23T05:00:00"/>
    <b v="0"/>
    <b v="0"/>
    <x v="3"/>
    <x v="3"/>
    <s v="theater/plays"/>
  </r>
  <r>
    <n v="724"/>
    <s v="Mccoy Ltd"/>
    <s v="Business-focused encompassing intranet"/>
    <n v="8400"/>
    <n v="11261"/>
    <x v="1"/>
    <n v="121"/>
    <n v="93.066115702479337"/>
    <x v="4"/>
    <n v="1.3405952380952382"/>
    <s v="GBP"/>
    <n v="1413954000"/>
    <n v="1414126800"/>
    <x v="659"/>
    <d v="2014-10-24T05:00:00"/>
    <b v="0"/>
    <b v="1"/>
    <x v="3"/>
    <x v="3"/>
    <s v="theater/plays"/>
  </r>
  <r>
    <n v="725"/>
    <s v="Dawson-Tyler"/>
    <s v="Optional 6thgeneration access"/>
    <n v="193200"/>
    <n v="97369"/>
    <x v="0"/>
    <n v="1596"/>
    <n v="61.008145363408524"/>
    <x v="1"/>
    <n v="0.50398033126293995"/>
    <s v="USD"/>
    <n v="1416031200"/>
    <n v="1416204000"/>
    <x v="660"/>
    <d v="2014-11-17T06:00:00"/>
    <b v="0"/>
    <b v="0"/>
    <x v="6"/>
    <x v="20"/>
    <s v="games/mobile games"/>
  </r>
  <r>
    <n v="726"/>
    <s v="Johns-Thomas"/>
    <s v="Realigned web-enabled functionalities"/>
    <n v="54300"/>
    <n v="48227"/>
    <x v="3"/>
    <n v="524"/>
    <n v="92.036259541984734"/>
    <x v="1"/>
    <n v="0.88815837937384901"/>
    <s v="USD"/>
    <n v="1287982800"/>
    <n v="1288501200"/>
    <x v="661"/>
    <d v="2010-10-31T05:00:00"/>
    <b v="0"/>
    <b v="1"/>
    <x v="3"/>
    <x v="3"/>
    <s v="theater/plays"/>
  </r>
  <r>
    <n v="727"/>
    <s v="Quinn, Cruz and Schmidt"/>
    <s v="Enterprise-wide multimedia software"/>
    <n v="8900"/>
    <n v="14685"/>
    <x v="1"/>
    <n v="181"/>
    <n v="81.132596685082873"/>
    <x v="1"/>
    <n v="1.65"/>
    <s v="USD"/>
    <n v="1547964000"/>
    <n v="1552971600"/>
    <x v="4"/>
    <d v="2019-03-19T05:00:00"/>
    <b v="0"/>
    <b v="0"/>
    <x v="2"/>
    <x v="2"/>
    <s v="technology/web"/>
  </r>
  <r>
    <n v="728"/>
    <s v="Stewart Inc"/>
    <s v="Versatile mission-critical knowledgebase"/>
    <n v="4200"/>
    <n v="735"/>
    <x v="0"/>
    <n v="10"/>
    <n v="73.5"/>
    <x v="1"/>
    <n v="0.17499999999999999"/>
    <s v="USD"/>
    <n v="1464152400"/>
    <n v="1465102800"/>
    <x v="662"/>
    <d v="2016-06-05T05:00:00"/>
    <b v="0"/>
    <b v="0"/>
    <x v="3"/>
    <x v="3"/>
    <s v="theater/plays"/>
  </r>
  <r>
    <n v="729"/>
    <s v="Moore Group"/>
    <s v="Multi-lateral object-oriented open system"/>
    <n v="5600"/>
    <n v="10397"/>
    <x v="1"/>
    <n v="122"/>
    <n v="85.221311475409834"/>
    <x v="1"/>
    <n v="1.8566071428571429"/>
    <s v="USD"/>
    <n v="1359957600"/>
    <n v="1360130400"/>
    <x v="663"/>
    <d v="2013-02-06T06:00:00"/>
    <b v="0"/>
    <b v="0"/>
    <x v="4"/>
    <x v="6"/>
    <s v="film &amp; video/drama"/>
  </r>
  <r>
    <n v="730"/>
    <s v="Carson PLC"/>
    <s v="Visionary system-worthy attitude"/>
    <n v="28800"/>
    <n v="118847"/>
    <x v="1"/>
    <n v="1071"/>
    <n v="110.96825396825396"/>
    <x v="0"/>
    <n v="4.1266319444444441"/>
    <s v="CAD"/>
    <n v="1432357200"/>
    <n v="1432875600"/>
    <x v="664"/>
    <d v="2015-05-29T05:00:00"/>
    <b v="0"/>
    <b v="0"/>
    <x v="2"/>
    <x v="8"/>
    <s v="technology/wearables"/>
  </r>
  <r>
    <n v="731"/>
    <s v="Cruz, Hall and Mason"/>
    <s v="Synergized content-based hierarchy"/>
    <n v="8000"/>
    <n v="7220"/>
    <x v="3"/>
    <n v="219"/>
    <n v="32.968036529680369"/>
    <x v="1"/>
    <n v="0.90249999999999997"/>
    <s v="USD"/>
    <n v="1500786000"/>
    <n v="1500872400"/>
    <x v="665"/>
    <d v="2017-07-24T05:00:00"/>
    <b v="0"/>
    <b v="0"/>
    <x v="2"/>
    <x v="2"/>
    <s v="technology/web"/>
  </r>
  <r>
    <n v="732"/>
    <s v="Glass, Baker and Jones"/>
    <s v="Business-focused 24hour access"/>
    <n v="117000"/>
    <n v="107622"/>
    <x v="0"/>
    <n v="1121"/>
    <n v="96.005352363960753"/>
    <x v="1"/>
    <n v="0.91984615384615387"/>
    <s v="USD"/>
    <n v="1490158800"/>
    <n v="1492146000"/>
    <x v="666"/>
    <d v="2017-04-14T05:00:00"/>
    <b v="0"/>
    <b v="1"/>
    <x v="1"/>
    <x v="1"/>
    <s v="music/rock"/>
  </r>
  <r>
    <n v="733"/>
    <s v="Marquez-Kerr"/>
    <s v="Automated hybrid orchestration"/>
    <n v="15800"/>
    <n v="83267"/>
    <x v="1"/>
    <n v="980"/>
    <n v="84.96632653061225"/>
    <x v="1"/>
    <n v="5.2700632911392402"/>
    <s v="USD"/>
    <n v="1406178000"/>
    <n v="1407301200"/>
    <x v="43"/>
    <d v="2014-08-06T05:00:00"/>
    <b v="0"/>
    <b v="0"/>
    <x v="1"/>
    <x v="16"/>
    <s v="music/metal"/>
  </r>
  <r>
    <n v="734"/>
    <s v="Stone PLC"/>
    <s v="Exclusive 5thgeneration leverage"/>
    <n v="4200"/>
    <n v="13404"/>
    <x v="1"/>
    <n v="536"/>
    <n v="25.007462686567163"/>
    <x v="1"/>
    <n v="3.1914285714285713"/>
    <s v="USD"/>
    <n v="1485583200"/>
    <n v="1486620000"/>
    <x v="667"/>
    <d v="2017-02-09T06:00:00"/>
    <b v="0"/>
    <b v="1"/>
    <x v="3"/>
    <x v="3"/>
    <s v="theater/plays"/>
  </r>
  <r>
    <n v="735"/>
    <s v="Caldwell PLC"/>
    <s v="Grass-roots zero administration alliance"/>
    <n v="37100"/>
    <n v="131404"/>
    <x v="1"/>
    <n v="1991"/>
    <n v="65.998995479658461"/>
    <x v="1"/>
    <n v="3.5418867924528303"/>
    <s v="USD"/>
    <n v="1459314000"/>
    <n v="1459918800"/>
    <x v="668"/>
    <d v="2016-04-06T05:00:00"/>
    <b v="0"/>
    <b v="0"/>
    <x v="7"/>
    <x v="14"/>
    <s v="photography/photography books"/>
  </r>
  <r>
    <n v="736"/>
    <s v="Silva-Hawkins"/>
    <s v="Proactive heuristic orchestration"/>
    <n v="7700"/>
    <n v="2533"/>
    <x v="3"/>
    <n v="29"/>
    <n v="87.34482758620689"/>
    <x v="1"/>
    <n v="0.32896103896103895"/>
    <s v="USD"/>
    <n v="1424412000"/>
    <n v="1424757600"/>
    <x v="669"/>
    <d v="2015-02-24T06:00:00"/>
    <b v="0"/>
    <b v="0"/>
    <x v="5"/>
    <x v="9"/>
    <s v="publishing/nonfiction"/>
  </r>
  <r>
    <n v="737"/>
    <s v="Gardner Inc"/>
    <s v="Function-based systematic Graphical User Interface"/>
    <n v="3700"/>
    <n v="5028"/>
    <x v="1"/>
    <n v="180"/>
    <n v="27.933333333333334"/>
    <x v="1"/>
    <n v="1.358918918918919"/>
    <s v="USD"/>
    <n v="1478844000"/>
    <n v="1479880800"/>
    <x v="670"/>
    <d v="2016-11-23T06:00:00"/>
    <b v="0"/>
    <b v="0"/>
    <x v="1"/>
    <x v="7"/>
    <s v="music/indie rock"/>
  </r>
  <r>
    <n v="738"/>
    <s v="Garcia Group"/>
    <s v="Extended zero administration software"/>
    <n v="74700"/>
    <n v="1557"/>
    <x v="0"/>
    <n v="15"/>
    <n v="103.8"/>
    <x v="1"/>
    <n v="2.0843373493975904E-2"/>
    <s v="USD"/>
    <n v="1416117600"/>
    <n v="1418018400"/>
    <x v="671"/>
    <d v="2014-12-08T06:00:00"/>
    <b v="0"/>
    <b v="1"/>
    <x v="3"/>
    <x v="3"/>
    <s v="theater/plays"/>
  </r>
  <r>
    <n v="739"/>
    <s v="Meyer-Avila"/>
    <s v="Multi-tiered discrete support"/>
    <n v="10000"/>
    <n v="6100"/>
    <x v="0"/>
    <n v="191"/>
    <n v="31.937172774869111"/>
    <x v="1"/>
    <n v="0.61"/>
    <s v="USD"/>
    <n v="1340946000"/>
    <n v="1341032400"/>
    <x v="672"/>
    <d v="2012-06-30T05:00:00"/>
    <b v="0"/>
    <b v="0"/>
    <x v="1"/>
    <x v="7"/>
    <s v="music/indie rock"/>
  </r>
  <r>
    <n v="740"/>
    <s v="Nelson, Smith and Graham"/>
    <s v="Phased system-worthy conglomeration"/>
    <n v="5300"/>
    <n v="1592"/>
    <x v="0"/>
    <n v="16"/>
    <n v="99.5"/>
    <x v="1"/>
    <n v="0.30037735849056602"/>
    <s v="USD"/>
    <n v="1486101600"/>
    <n v="1486360800"/>
    <x v="673"/>
    <d v="2017-02-06T06:00:00"/>
    <b v="0"/>
    <b v="0"/>
    <x v="3"/>
    <x v="3"/>
    <s v="theater/plays"/>
  </r>
  <r>
    <n v="741"/>
    <s v="Garcia Ltd"/>
    <s v="Balanced mobile alliance"/>
    <n v="1200"/>
    <n v="14150"/>
    <x v="1"/>
    <n v="130"/>
    <n v="108.84615384615384"/>
    <x v="1"/>
    <n v="11.791666666666666"/>
    <s v="USD"/>
    <n v="1274590800"/>
    <n v="1274677200"/>
    <x v="674"/>
    <d v="2010-05-24T05:00:00"/>
    <b v="0"/>
    <b v="0"/>
    <x v="3"/>
    <x v="3"/>
    <s v="theater/plays"/>
  </r>
  <r>
    <n v="742"/>
    <s v="West-Stevens"/>
    <s v="Reactive solution-oriented groupware"/>
    <n v="1200"/>
    <n v="13513"/>
    <x v="1"/>
    <n v="122"/>
    <n v="110.76229508196721"/>
    <x v="1"/>
    <n v="11.260833333333334"/>
    <s v="USD"/>
    <n v="1263880800"/>
    <n v="1267509600"/>
    <x v="675"/>
    <d v="2010-03-02T06:00:00"/>
    <b v="0"/>
    <b v="0"/>
    <x v="1"/>
    <x v="5"/>
    <s v="music/electric music"/>
  </r>
  <r>
    <n v="743"/>
    <s v="Clark-Conrad"/>
    <s v="Exclusive bandwidth-monitored orchestration"/>
    <n v="3900"/>
    <n v="504"/>
    <x v="0"/>
    <n v="17"/>
    <n v="29.647058823529413"/>
    <x v="1"/>
    <n v="0.12923076923076923"/>
    <s v="USD"/>
    <n v="1445403600"/>
    <n v="1445922000"/>
    <x v="676"/>
    <d v="2015-10-27T05:00:00"/>
    <b v="0"/>
    <b v="1"/>
    <x v="3"/>
    <x v="3"/>
    <s v="theater/plays"/>
  </r>
  <r>
    <n v="744"/>
    <s v="Fitzgerald Group"/>
    <s v="Intuitive exuding initiative"/>
    <n v="2000"/>
    <n v="14240"/>
    <x v="1"/>
    <n v="140"/>
    <n v="101.71428571428571"/>
    <x v="1"/>
    <n v="7.12"/>
    <s v="USD"/>
    <n v="1533877200"/>
    <n v="1534050000"/>
    <x v="342"/>
    <d v="2018-08-12T05:00:00"/>
    <b v="0"/>
    <b v="1"/>
    <x v="3"/>
    <x v="3"/>
    <s v="theater/plays"/>
  </r>
  <r>
    <n v="745"/>
    <s v="Hill, Mccann and Moore"/>
    <s v="Streamlined needs-based knowledge user"/>
    <n v="6900"/>
    <n v="2091"/>
    <x v="0"/>
    <n v="34"/>
    <n v="61.5"/>
    <x v="1"/>
    <n v="0.30304347826086958"/>
    <s v="USD"/>
    <n v="1275195600"/>
    <n v="1277528400"/>
    <x v="677"/>
    <d v="2010-06-26T05:00:00"/>
    <b v="0"/>
    <b v="0"/>
    <x v="2"/>
    <x v="8"/>
    <s v="technology/wearables"/>
  </r>
  <r>
    <n v="746"/>
    <s v="Edwards LLC"/>
    <s v="Automated system-worthy structure"/>
    <n v="55800"/>
    <n v="118580"/>
    <x v="1"/>
    <n v="3388"/>
    <n v="35"/>
    <x v="1"/>
    <n v="2.1250896057347672"/>
    <s v="USD"/>
    <n v="1318136400"/>
    <n v="1318568400"/>
    <x v="678"/>
    <d v="2011-10-14T05:00:00"/>
    <b v="0"/>
    <b v="0"/>
    <x v="2"/>
    <x v="2"/>
    <s v="technology/web"/>
  </r>
  <r>
    <n v="747"/>
    <s v="Greer and Sons"/>
    <s v="Secured clear-thinking intranet"/>
    <n v="4900"/>
    <n v="11214"/>
    <x v="1"/>
    <n v="280"/>
    <n v="40.049999999999997"/>
    <x v="1"/>
    <n v="2.2885714285714287"/>
    <s v="USD"/>
    <n v="1283403600"/>
    <n v="1284354000"/>
    <x v="679"/>
    <d v="2010-09-13T05:00:00"/>
    <b v="0"/>
    <b v="0"/>
    <x v="3"/>
    <x v="3"/>
    <s v="theater/plays"/>
  </r>
  <r>
    <n v="748"/>
    <s v="Martinez PLC"/>
    <s v="Cloned actuating architecture"/>
    <n v="194900"/>
    <n v="68137"/>
    <x v="3"/>
    <n v="614"/>
    <n v="110.97231270358306"/>
    <x v="1"/>
    <n v="0.34959979476654696"/>
    <s v="USD"/>
    <n v="1267423200"/>
    <n v="1269579600"/>
    <x v="680"/>
    <d v="2010-03-26T05:00:00"/>
    <b v="0"/>
    <b v="1"/>
    <x v="4"/>
    <x v="10"/>
    <s v="film &amp; video/animation"/>
  </r>
  <r>
    <n v="749"/>
    <s v="Hunter-Logan"/>
    <s v="Down-sized needs-based task-force"/>
    <n v="8600"/>
    <n v="13527"/>
    <x v="1"/>
    <n v="366"/>
    <n v="36.959016393442624"/>
    <x v="6"/>
    <n v="1.5729069767441861"/>
    <s v="EUR"/>
    <n v="1412744400"/>
    <n v="1413781200"/>
    <x v="681"/>
    <d v="2014-10-20T05:00:00"/>
    <b v="0"/>
    <b v="1"/>
    <x v="2"/>
    <x v="8"/>
    <s v="technology/wearables"/>
  </r>
  <r>
    <n v="750"/>
    <s v="Ramos and Sons"/>
    <s v="Extended responsive Internet solution"/>
    <n v="100"/>
    <n v="1"/>
    <x v="0"/>
    <n v="1"/>
    <n v="1"/>
    <x v="4"/>
    <n v="0.01"/>
    <s v="GBP"/>
    <n v="1277960400"/>
    <n v="1280120400"/>
    <x v="682"/>
    <d v="2010-07-26T05:00:00"/>
    <b v="0"/>
    <b v="0"/>
    <x v="1"/>
    <x v="5"/>
    <s v="music/electric music"/>
  </r>
  <r>
    <n v="751"/>
    <s v="Lane-Barber"/>
    <s v="Universal value-added moderator"/>
    <n v="3600"/>
    <n v="8363"/>
    <x v="1"/>
    <n v="270"/>
    <n v="30.974074074074075"/>
    <x v="1"/>
    <n v="2.3230555555555554"/>
    <s v="USD"/>
    <n v="1458190800"/>
    <n v="1459486800"/>
    <x v="683"/>
    <d v="2016-04-01T05:00:00"/>
    <b v="1"/>
    <b v="1"/>
    <x v="5"/>
    <x v="9"/>
    <s v="publishing/nonfiction"/>
  </r>
  <r>
    <n v="752"/>
    <s v="Lowery Group"/>
    <s v="Sharable motivating emulation"/>
    <n v="5800"/>
    <n v="5362"/>
    <x v="3"/>
    <n v="114"/>
    <n v="47.035087719298247"/>
    <x v="1"/>
    <n v="0.92448275862068963"/>
    <s v="USD"/>
    <n v="1280984400"/>
    <n v="1282539600"/>
    <x v="684"/>
    <d v="2010-08-23T05:00:00"/>
    <b v="0"/>
    <b v="1"/>
    <x v="3"/>
    <x v="3"/>
    <s v="theater/plays"/>
  </r>
  <r>
    <n v="753"/>
    <s v="Guerrero-Griffin"/>
    <s v="Networked web-enabled product"/>
    <n v="4700"/>
    <n v="12065"/>
    <x v="1"/>
    <n v="137"/>
    <n v="88.065693430656935"/>
    <x v="1"/>
    <n v="2.5670212765957445"/>
    <s v="USD"/>
    <n v="1274590800"/>
    <n v="1275886800"/>
    <x v="674"/>
    <d v="2010-06-07T05:00:00"/>
    <b v="0"/>
    <b v="0"/>
    <x v="7"/>
    <x v="14"/>
    <s v="photography/photography books"/>
  </r>
  <r>
    <n v="754"/>
    <s v="Perez, Reed and Lee"/>
    <s v="Advanced dedicated encoding"/>
    <n v="70400"/>
    <n v="118603"/>
    <x v="1"/>
    <n v="3205"/>
    <n v="37.005616224648989"/>
    <x v="1"/>
    <n v="1.6847017045454546"/>
    <s v="USD"/>
    <n v="1351400400"/>
    <n v="1355983200"/>
    <x v="685"/>
    <d v="2012-12-20T06:00:00"/>
    <b v="0"/>
    <b v="0"/>
    <x v="3"/>
    <x v="3"/>
    <s v="theater/plays"/>
  </r>
  <r>
    <n v="755"/>
    <s v="Chen, Pollard and Clarke"/>
    <s v="Stand-alone multi-state project"/>
    <n v="4500"/>
    <n v="7496"/>
    <x v="1"/>
    <n v="288"/>
    <n v="26.027777777777779"/>
    <x v="3"/>
    <n v="1.6657777777777778"/>
    <s v="DKK"/>
    <n v="1514354400"/>
    <n v="1515391200"/>
    <x v="605"/>
    <d v="2018-01-08T06:00:00"/>
    <b v="0"/>
    <b v="1"/>
    <x v="3"/>
    <x v="3"/>
    <s v="theater/plays"/>
  </r>
  <r>
    <n v="756"/>
    <s v="Serrano, Gallagher and Griffith"/>
    <s v="Customizable bi-directional monitoring"/>
    <n v="1300"/>
    <n v="10037"/>
    <x v="1"/>
    <n v="148"/>
    <n v="67.817567567567565"/>
    <x v="1"/>
    <n v="7.7207692307692311"/>
    <s v="USD"/>
    <n v="1421733600"/>
    <n v="1422252000"/>
    <x v="686"/>
    <d v="2015-01-26T06:00:00"/>
    <b v="0"/>
    <b v="0"/>
    <x v="3"/>
    <x v="3"/>
    <s v="theater/plays"/>
  </r>
  <r>
    <n v="757"/>
    <s v="Callahan-Gilbert"/>
    <s v="Profit-focused motivating function"/>
    <n v="1400"/>
    <n v="5696"/>
    <x v="1"/>
    <n v="114"/>
    <n v="49.964912280701753"/>
    <x v="1"/>
    <n v="4.0685714285714285"/>
    <s v="USD"/>
    <n v="1305176400"/>
    <n v="1305522000"/>
    <x v="687"/>
    <d v="2011-05-16T05:00:00"/>
    <b v="0"/>
    <b v="0"/>
    <x v="4"/>
    <x v="6"/>
    <s v="film &amp; video/drama"/>
  </r>
  <r>
    <n v="758"/>
    <s v="Logan-Miranda"/>
    <s v="Proactive systemic firmware"/>
    <n v="29600"/>
    <n v="167005"/>
    <x v="1"/>
    <n v="1518"/>
    <n v="110.01646903820817"/>
    <x v="0"/>
    <n v="5.6420608108108112"/>
    <s v="CAD"/>
    <n v="1414126800"/>
    <n v="1414904400"/>
    <x v="688"/>
    <d v="2014-11-02T05:00:00"/>
    <b v="0"/>
    <b v="0"/>
    <x v="1"/>
    <x v="1"/>
    <s v="music/rock"/>
  </r>
  <r>
    <n v="759"/>
    <s v="Rodriguez PLC"/>
    <s v="Grass-roots upward-trending installation"/>
    <n v="167500"/>
    <n v="114615"/>
    <x v="0"/>
    <n v="1274"/>
    <n v="89.964678178963894"/>
    <x v="1"/>
    <n v="0.6842686567164179"/>
    <s v="USD"/>
    <n v="1517810400"/>
    <n v="1520402400"/>
    <x v="689"/>
    <d v="2018-03-07T06:00:00"/>
    <b v="0"/>
    <b v="0"/>
    <x v="1"/>
    <x v="5"/>
    <s v="music/electric music"/>
  </r>
  <r>
    <n v="760"/>
    <s v="Smith-Kennedy"/>
    <s v="Virtual heuristic hub"/>
    <n v="48300"/>
    <n v="16592"/>
    <x v="0"/>
    <n v="210"/>
    <n v="79.009523809523813"/>
    <x v="6"/>
    <n v="0.34351966873706002"/>
    <s v="EUR"/>
    <n v="1564635600"/>
    <n v="1567141200"/>
    <x v="690"/>
    <d v="2019-08-30T05:00:00"/>
    <b v="0"/>
    <b v="1"/>
    <x v="6"/>
    <x v="11"/>
    <s v="games/video games"/>
  </r>
  <r>
    <n v="761"/>
    <s v="Mitchell-Lee"/>
    <s v="Customizable leadingedge model"/>
    <n v="2200"/>
    <n v="14420"/>
    <x v="1"/>
    <n v="166"/>
    <n v="86.867469879518069"/>
    <x v="1"/>
    <n v="6.5545454545454547"/>
    <s v="USD"/>
    <n v="1500699600"/>
    <n v="1501131600"/>
    <x v="691"/>
    <d v="2017-07-27T05:00:00"/>
    <b v="0"/>
    <b v="0"/>
    <x v="1"/>
    <x v="1"/>
    <s v="music/rock"/>
  </r>
  <r>
    <n v="762"/>
    <s v="Davis Ltd"/>
    <s v="Upgradable uniform service-desk"/>
    <n v="3500"/>
    <n v="6204"/>
    <x v="1"/>
    <n v="100"/>
    <n v="62.04"/>
    <x v="2"/>
    <n v="1.7725714285714285"/>
    <s v="AUD"/>
    <n v="1354082400"/>
    <n v="1355032800"/>
    <x v="692"/>
    <d v="2012-12-09T06:00:00"/>
    <b v="0"/>
    <b v="0"/>
    <x v="1"/>
    <x v="17"/>
    <s v="music/jazz"/>
  </r>
  <r>
    <n v="763"/>
    <s v="Rowland PLC"/>
    <s v="Inverse client-driven product"/>
    <n v="5600"/>
    <n v="6338"/>
    <x v="1"/>
    <n v="235"/>
    <n v="26.970212765957445"/>
    <x v="1"/>
    <n v="1.1317857142857144"/>
    <s v="USD"/>
    <n v="1336453200"/>
    <n v="1339477200"/>
    <x v="693"/>
    <d v="2012-06-12T05:00:00"/>
    <b v="0"/>
    <b v="1"/>
    <x v="3"/>
    <x v="3"/>
    <s v="theater/plays"/>
  </r>
  <r>
    <n v="764"/>
    <s v="Shaffer-Mason"/>
    <s v="Managed bandwidth-monitored system engine"/>
    <n v="1100"/>
    <n v="8010"/>
    <x v="1"/>
    <n v="148"/>
    <n v="54.121621621621621"/>
    <x v="1"/>
    <n v="7.2818181818181822"/>
    <s v="USD"/>
    <n v="1305262800"/>
    <n v="1305954000"/>
    <x v="694"/>
    <d v="2011-05-21T05:00:00"/>
    <b v="0"/>
    <b v="0"/>
    <x v="1"/>
    <x v="1"/>
    <s v="music/rock"/>
  </r>
  <r>
    <n v="765"/>
    <s v="Matthews LLC"/>
    <s v="Advanced transitional help-desk"/>
    <n v="3900"/>
    <n v="8125"/>
    <x v="1"/>
    <n v="198"/>
    <n v="41.035353535353536"/>
    <x v="1"/>
    <n v="2.0833333333333335"/>
    <s v="USD"/>
    <n v="1492232400"/>
    <n v="1494392400"/>
    <x v="695"/>
    <d v="2017-05-10T05:00:00"/>
    <b v="1"/>
    <b v="1"/>
    <x v="1"/>
    <x v="7"/>
    <s v="music/indie rock"/>
  </r>
  <r>
    <n v="766"/>
    <s v="Montgomery-Castro"/>
    <s v="De-engineered disintermediate encryption"/>
    <n v="43800"/>
    <n v="13653"/>
    <x v="0"/>
    <n v="248"/>
    <n v="55.052419354838712"/>
    <x v="2"/>
    <n v="0.31171232876712329"/>
    <s v="AUD"/>
    <n v="1537333200"/>
    <n v="1537419600"/>
    <x v="123"/>
    <d v="2018-09-20T05:00:00"/>
    <b v="0"/>
    <b v="0"/>
    <x v="4"/>
    <x v="22"/>
    <s v="film &amp; video/science fiction"/>
  </r>
  <r>
    <n v="767"/>
    <s v="Hale, Pearson and Jenkins"/>
    <s v="Upgradable attitude-oriented project"/>
    <n v="97200"/>
    <n v="55372"/>
    <x v="0"/>
    <n v="513"/>
    <n v="107.93762183235867"/>
    <x v="1"/>
    <n v="0.56967078189300413"/>
    <s v="USD"/>
    <n v="1444107600"/>
    <n v="1447999200"/>
    <x v="696"/>
    <d v="2015-11-20T06:00:00"/>
    <b v="0"/>
    <b v="0"/>
    <x v="5"/>
    <x v="18"/>
    <s v="publishing/translations"/>
  </r>
  <r>
    <n v="768"/>
    <s v="Ramirez-Calderon"/>
    <s v="Fundamental zero tolerance alliance"/>
    <n v="4800"/>
    <n v="11088"/>
    <x v="1"/>
    <n v="150"/>
    <n v="73.92"/>
    <x v="1"/>
    <n v="2.31"/>
    <s v="USD"/>
    <n v="1386741600"/>
    <n v="1388037600"/>
    <x v="626"/>
    <d v="2013-12-26T06:00:00"/>
    <b v="0"/>
    <b v="0"/>
    <x v="3"/>
    <x v="3"/>
    <s v="theater/plays"/>
  </r>
  <r>
    <n v="769"/>
    <s v="Johnson-Morales"/>
    <s v="Devolved 24hour forecast"/>
    <n v="125600"/>
    <n v="109106"/>
    <x v="0"/>
    <n v="3410"/>
    <n v="31.995894428152493"/>
    <x v="1"/>
    <n v="0.86867834394904464"/>
    <s v="USD"/>
    <n v="1376542800"/>
    <n v="1378789200"/>
    <x v="697"/>
    <d v="2013-09-10T05:00:00"/>
    <b v="0"/>
    <b v="0"/>
    <x v="6"/>
    <x v="11"/>
    <s v="games/video games"/>
  </r>
  <r>
    <n v="770"/>
    <s v="Mathis-Rodriguez"/>
    <s v="User-centric attitude-oriented intranet"/>
    <n v="4300"/>
    <n v="11642"/>
    <x v="1"/>
    <n v="216"/>
    <n v="53.898148148148145"/>
    <x v="6"/>
    <n v="2.7074418604651163"/>
    <s v="EUR"/>
    <n v="1397451600"/>
    <n v="1398056400"/>
    <x v="698"/>
    <d v="2014-04-21T05:00:00"/>
    <b v="0"/>
    <b v="1"/>
    <x v="3"/>
    <x v="3"/>
    <s v="theater/plays"/>
  </r>
  <r>
    <n v="771"/>
    <s v="Smith, Mack and Williams"/>
    <s v="Self-enabling 5thgeneration paradigm"/>
    <n v="5600"/>
    <n v="2769"/>
    <x v="3"/>
    <n v="26"/>
    <n v="106.5"/>
    <x v="1"/>
    <n v="0.49446428571428569"/>
    <s v="USD"/>
    <n v="1548482400"/>
    <n v="1550815200"/>
    <x v="699"/>
    <d v="2019-02-22T06:00:00"/>
    <b v="0"/>
    <b v="0"/>
    <x v="3"/>
    <x v="3"/>
    <s v="theater/plays"/>
  </r>
  <r>
    <n v="772"/>
    <s v="Johnson-Pace"/>
    <s v="Persistent 3rdgeneration moratorium"/>
    <n v="149600"/>
    <n v="169586"/>
    <x v="1"/>
    <n v="5139"/>
    <n v="32.999805409612762"/>
    <x v="1"/>
    <n v="1.1335962566844919"/>
    <s v="USD"/>
    <n v="1549692000"/>
    <n v="1550037600"/>
    <x v="700"/>
    <d v="2019-02-13T06:00:00"/>
    <b v="0"/>
    <b v="0"/>
    <x v="1"/>
    <x v="7"/>
    <s v="music/indie rock"/>
  </r>
  <r>
    <n v="773"/>
    <s v="Meza, Kirby and Patel"/>
    <s v="Cross-platform empowering project"/>
    <n v="53100"/>
    <n v="101185"/>
    <x v="1"/>
    <n v="2353"/>
    <n v="43.00254993625159"/>
    <x v="1"/>
    <n v="1.9055555555555554"/>
    <s v="USD"/>
    <n v="1492059600"/>
    <n v="1492923600"/>
    <x v="701"/>
    <d v="2017-04-23T05:00:00"/>
    <b v="0"/>
    <b v="0"/>
    <x v="3"/>
    <x v="3"/>
    <s v="theater/plays"/>
  </r>
  <r>
    <n v="774"/>
    <s v="Gonzalez-Snow"/>
    <s v="Polarized user-facing interface"/>
    <n v="5000"/>
    <n v="6775"/>
    <x v="1"/>
    <n v="78"/>
    <n v="86.858974358974365"/>
    <x v="6"/>
    <n v="1.355"/>
    <s v="EUR"/>
    <n v="1463979600"/>
    <n v="1467522000"/>
    <x v="702"/>
    <d v="2016-07-03T05:00:00"/>
    <b v="0"/>
    <b v="0"/>
    <x v="2"/>
    <x v="2"/>
    <s v="technology/web"/>
  </r>
  <r>
    <n v="775"/>
    <s v="Murphy LLC"/>
    <s v="Customer-focused non-volatile framework"/>
    <n v="9400"/>
    <n v="968"/>
    <x v="0"/>
    <n v="10"/>
    <n v="96.8"/>
    <x v="1"/>
    <n v="0.10297872340425532"/>
    <s v="USD"/>
    <n v="1415253600"/>
    <n v="1416117600"/>
    <x v="703"/>
    <d v="2014-11-16T06:00:00"/>
    <b v="0"/>
    <b v="0"/>
    <x v="1"/>
    <x v="1"/>
    <s v="music/rock"/>
  </r>
  <r>
    <n v="776"/>
    <s v="Taylor-Rowe"/>
    <s v="Synchronized multimedia frame"/>
    <n v="110800"/>
    <n v="72623"/>
    <x v="0"/>
    <n v="2201"/>
    <n v="32.995456610631528"/>
    <x v="1"/>
    <n v="0.65544223826714798"/>
    <s v="USD"/>
    <n v="1562216400"/>
    <n v="1563771600"/>
    <x v="704"/>
    <d v="2019-07-22T05:00:00"/>
    <b v="0"/>
    <b v="0"/>
    <x v="3"/>
    <x v="3"/>
    <s v="theater/plays"/>
  </r>
  <r>
    <n v="777"/>
    <s v="Henderson Ltd"/>
    <s v="Open-architected stable algorithm"/>
    <n v="93800"/>
    <n v="45987"/>
    <x v="0"/>
    <n v="676"/>
    <n v="68.028106508875737"/>
    <x v="1"/>
    <n v="0.49026652452025588"/>
    <s v="USD"/>
    <n v="1316754000"/>
    <n v="1319259600"/>
    <x v="431"/>
    <d v="2011-10-22T05:00:00"/>
    <b v="0"/>
    <b v="0"/>
    <x v="3"/>
    <x v="3"/>
    <s v="theater/plays"/>
  </r>
  <r>
    <n v="778"/>
    <s v="Moss-Guzman"/>
    <s v="Cross-platform optimizing website"/>
    <n v="1300"/>
    <n v="10243"/>
    <x v="1"/>
    <n v="174"/>
    <n v="58.867816091954026"/>
    <x v="5"/>
    <n v="7.8792307692307695"/>
    <s v="CHF"/>
    <n v="1313211600"/>
    <n v="1313643600"/>
    <x v="705"/>
    <d v="2011-08-18T05:00:00"/>
    <b v="0"/>
    <b v="0"/>
    <x v="4"/>
    <x v="10"/>
    <s v="film &amp; video/animation"/>
  </r>
  <r>
    <n v="779"/>
    <s v="Webb Group"/>
    <s v="Public-key actuating projection"/>
    <n v="108700"/>
    <n v="87293"/>
    <x v="0"/>
    <n v="831"/>
    <n v="105.04572803850782"/>
    <x v="1"/>
    <n v="0.80306347746090156"/>
    <s v="USD"/>
    <n v="1439528400"/>
    <n v="1440306000"/>
    <x v="706"/>
    <d v="2015-08-23T05:00:00"/>
    <b v="0"/>
    <b v="1"/>
    <x v="3"/>
    <x v="3"/>
    <s v="theater/plays"/>
  </r>
  <r>
    <n v="780"/>
    <s v="Brooks-Rodriguez"/>
    <s v="Implemented intangible instruction set"/>
    <n v="5100"/>
    <n v="5421"/>
    <x v="1"/>
    <n v="164"/>
    <n v="33.054878048780488"/>
    <x v="1"/>
    <n v="1.0629411764705883"/>
    <s v="USD"/>
    <n v="1469163600"/>
    <n v="1470805200"/>
    <x v="707"/>
    <d v="2016-08-10T05:00:00"/>
    <b v="0"/>
    <b v="1"/>
    <x v="4"/>
    <x v="6"/>
    <s v="film &amp; video/drama"/>
  </r>
  <r>
    <n v="781"/>
    <s v="Thomas Ltd"/>
    <s v="Cross-group interactive architecture"/>
    <n v="8700"/>
    <n v="4414"/>
    <x v="3"/>
    <n v="56"/>
    <n v="78.821428571428569"/>
    <x v="5"/>
    <n v="0.50735632183908042"/>
    <s v="CHF"/>
    <n v="1288501200"/>
    <n v="1292911200"/>
    <x v="708"/>
    <d v="2010-12-21T06:00:00"/>
    <b v="0"/>
    <b v="0"/>
    <x v="3"/>
    <x v="3"/>
    <s v="theater/plays"/>
  </r>
  <r>
    <n v="782"/>
    <s v="Williams and Sons"/>
    <s v="Centralized asymmetric framework"/>
    <n v="5100"/>
    <n v="10981"/>
    <x v="1"/>
    <n v="161"/>
    <n v="68.204968944099377"/>
    <x v="1"/>
    <n v="2.153137254901961"/>
    <s v="USD"/>
    <n v="1298959200"/>
    <n v="1301374800"/>
    <x v="709"/>
    <d v="2011-03-29T05:00:00"/>
    <b v="0"/>
    <b v="1"/>
    <x v="4"/>
    <x v="10"/>
    <s v="film &amp; video/animation"/>
  </r>
  <r>
    <n v="783"/>
    <s v="Vega, Chan and Carney"/>
    <s v="Down-sized systematic utilization"/>
    <n v="7400"/>
    <n v="10451"/>
    <x v="1"/>
    <n v="138"/>
    <n v="75.731884057971016"/>
    <x v="1"/>
    <n v="1.4122972972972974"/>
    <s v="USD"/>
    <n v="1387260000"/>
    <n v="1387864800"/>
    <x v="710"/>
    <d v="2013-12-24T06:00:00"/>
    <b v="0"/>
    <b v="0"/>
    <x v="1"/>
    <x v="1"/>
    <s v="music/rock"/>
  </r>
  <r>
    <n v="784"/>
    <s v="Byrd Group"/>
    <s v="Profound fault-tolerant model"/>
    <n v="88900"/>
    <n v="102535"/>
    <x v="1"/>
    <n v="3308"/>
    <n v="30.996070133010882"/>
    <x v="1"/>
    <n v="1.1533745781777278"/>
    <s v="USD"/>
    <n v="1457244000"/>
    <n v="1458190800"/>
    <x v="711"/>
    <d v="2016-03-17T05:00:00"/>
    <b v="0"/>
    <b v="0"/>
    <x v="2"/>
    <x v="2"/>
    <s v="technology/web"/>
  </r>
  <r>
    <n v="785"/>
    <s v="Peterson, Fletcher and Sanchez"/>
    <s v="Multi-channeled bi-directional moratorium"/>
    <n v="6700"/>
    <n v="12939"/>
    <x v="1"/>
    <n v="127"/>
    <n v="101.88188976377953"/>
    <x v="2"/>
    <n v="1.9311940298507462"/>
    <s v="AUD"/>
    <n v="1556341200"/>
    <n v="1559278800"/>
    <x v="157"/>
    <d v="2019-05-31T05:00:00"/>
    <b v="0"/>
    <b v="1"/>
    <x v="4"/>
    <x v="10"/>
    <s v="film &amp; video/animation"/>
  </r>
  <r>
    <n v="786"/>
    <s v="Smith-Brown"/>
    <s v="Object-based content-based ability"/>
    <n v="1500"/>
    <n v="10946"/>
    <x v="1"/>
    <n v="207"/>
    <n v="52.879227053140099"/>
    <x v="6"/>
    <n v="7.2973333333333334"/>
    <s v="EUR"/>
    <n v="1522126800"/>
    <n v="1522731600"/>
    <x v="630"/>
    <d v="2018-04-03T05:00:00"/>
    <b v="0"/>
    <b v="1"/>
    <x v="1"/>
    <x v="17"/>
    <s v="music/jazz"/>
  </r>
  <r>
    <n v="787"/>
    <s v="Vance-Glover"/>
    <s v="Progressive coherent secured line"/>
    <n v="61200"/>
    <n v="60994"/>
    <x v="0"/>
    <n v="859"/>
    <n v="71.005820721769496"/>
    <x v="0"/>
    <n v="0.99663398692810456"/>
    <s v="CAD"/>
    <n v="1305954000"/>
    <n v="1306731600"/>
    <x v="712"/>
    <d v="2011-05-30T05:00:00"/>
    <b v="0"/>
    <b v="0"/>
    <x v="1"/>
    <x v="1"/>
    <s v="music/rock"/>
  </r>
  <r>
    <n v="788"/>
    <s v="Joyce PLC"/>
    <s v="Synchronized directional capability"/>
    <n v="3600"/>
    <n v="3174"/>
    <x v="2"/>
    <n v="31"/>
    <n v="102.38709677419355"/>
    <x v="1"/>
    <n v="0.88166666666666671"/>
    <s v="USD"/>
    <n v="1350709200"/>
    <n v="1352527200"/>
    <x v="93"/>
    <d v="2012-11-10T06:00:00"/>
    <b v="0"/>
    <b v="0"/>
    <x v="4"/>
    <x v="10"/>
    <s v="film &amp; video/animation"/>
  </r>
  <r>
    <n v="789"/>
    <s v="Kennedy-Miller"/>
    <s v="Cross-platform composite migration"/>
    <n v="9000"/>
    <n v="3351"/>
    <x v="0"/>
    <n v="45"/>
    <n v="74.466666666666669"/>
    <x v="1"/>
    <n v="0.37233333333333335"/>
    <s v="USD"/>
    <n v="1401166800"/>
    <n v="1404363600"/>
    <x v="713"/>
    <d v="2014-07-03T05:00:00"/>
    <b v="0"/>
    <b v="0"/>
    <x v="3"/>
    <x v="3"/>
    <s v="theater/plays"/>
  </r>
  <r>
    <n v="790"/>
    <s v="White-Obrien"/>
    <s v="Operative local pricing structure"/>
    <n v="185900"/>
    <n v="56774"/>
    <x v="3"/>
    <n v="1113"/>
    <n v="51.009883198562441"/>
    <x v="1"/>
    <n v="0.30540075309306081"/>
    <s v="USD"/>
    <n v="1266127200"/>
    <n v="1266645600"/>
    <x v="714"/>
    <d v="2010-02-20T06:00:00"/>
    <b v="0"/>
    <b v="0"/>
    <x v="3"/>
    <x v="3"/>
    <s v="theater/plays"/>
  </r>
  <r>
    <n v="791"/>
    <s v="Stafford, Hess and Raymond"/>
    <s v="Optional web-enabled extranet"/>
    <n v="2100"/>
    <n v="540"/>
    <x v="0"/>
    <n v="6"/>
    <n v="90"/>
    <x v="1"/>
    <n v="0.25714285714285712"/>
    <s v="USD"/>
    <n v="1481436000"/>
    <n v="1482818400"/>
    <x v="715"/>
    <d v="2016-12-27T06:00:00"/>
    <b v="0"/>
    <b v="0"/>
    <x v="0"/>
    <x v="0"/>
    <s v="food/food trucks"/>
  </r>
  <r>
    <n v="792"/>
    <s v="Jordan, Schneider and Hall"/>
    <s v="Reduced 6thgeneration intranet"/>
    <n v="2000"/>
    <n v="680"/>
    <x v="0"/>
    <n v="7"/>
    <n v="97.142857142857139"/>
    <x v="1"/>
    <n v="0.34"/>
    <s v="USD"/>
    <n v="1372222800"/>
    <n v="1374642000"/>
    <x v="716"/>
    <d v="2013-07-24T05:00:00"/>
    <b v="0"/>
    <b v="1"/>
    <x v="3"/>
    <x v="3"/>
    <s v="theater/plays"/>
  </r>
  <r>
    <n v="793"/>
    <s v="Rodriguez, Cox and Rodriguez"/>
    <s v="Networked disintermediate leverage"/>
    <n v="1100"/>
    <n v="13045"/>
    <x v="1"/>
    <n v="181"/>
    <n v="72.071823204419886"/>
    <x v="5"/>
    <n v="11.859090909090909"/>
    <s v="CHF"/>
    <n v="1372136400"/>
    <n v="1372482000"/>
    <x v="448"/>
    <d v="2013-06-29T05:00:00"/>
    <b v="0"/>
    <b v="0"/>
    <x v="5"/>
    <x v="9"/>
    <s v="publishing/nonfiction"/>
  </r>
  <r>
    <n v="794"/>
    <s v="Welch Inc"/>
    <s v="Optional optimal website"/>
    <n v="6600"/>
    <n v="8276"/>
    <x v="1"/>
    <n v="110"/>
    <n v="75.236363636363635"/>
    <x v="1"/>
    <n v="1.2539393939393939"/>
    <s v="USD"/>
    <n v="1513922400"/>
    <n v="1514959200"/>
    <x v="717"/>
    <d v="2018-01-03T06:00:00"/>
    <b v="0"/>
    <b v="0"/>
    <x v="1"/>
    <x v="1"/>
    <s v="music/rock"/>
  </r>
  <r>
    <n v="795"/>
    <s v="Vasquez Inc"/>
    <s v="Stand-alone asynchronous functionalities"/>
    <n v="7100"/>
    <n v="1022"/>
    <x v="0"/>
    <n v="31"/>
    <n v="32.967741935483872"/>
    <x v="1"/>
    <n v="0.14394366197183098"/>
    <s v="USD"/>
    <n v="1477976400"/>
    <n v="1478235600"/>
    <x v="718"/>
    <d v="2016-11-04T05:00:00"/>
    <b v="0"/>
    <b v="0"/>
    <x v="4"/>
    <x v="6"/>
    <s v="film &amp; video/drama"/>
  </r>
  <r>
    <n v="796"/>
    <s v="Freeman-Ferguson"/>
    <s v="Profound full-range open system"/>
    <n v="7800"/>
    <n v="4275"/>
    <x v="0"/>
    <n v="78"/>
    <n v="54.807692307692307"/>
    <x v="1"/>
    <n v="0.54807692307692313"/>
    <s v="USD"/>
    <n v="1407474000"/>
    <n v="1408078800"/>
    <x v="719"/>
    <d v="2014-08-15T05:00:00"/>
    <b v="0"/>
    <b v="1"/>
    <x v="6"/>
    <x v="20"/>
    <s v="games/mobile games"/>
  </r>
  <r>
    <n v="797"/>
    <s v="Houston, Moore and Rogers"/>
    <s v="Optional tangible utilization"/>
    <n v="7600"/>
    <n v="8332"/>
    <x v="1"/>
    <n v="185"/>
    <n v="45.037837837837834"/>
    <x v="1"/>
    <n v="1.0963157894736841"/>
    <s v="USD"/>
    <n v="1546149600"/>
    <n v="1548136800"/>
    <x v="720"/>
    <d v="2019-01-22T06:00:00"/>
    <b v="0"/>
    <b v="0"/>
    <x v="2"/>
    <x v="2"/>
    <s v="technology/web"/>
  </r>
  <r>
    <n v="798"/>
    <s v="Small-Fuentes"/>
    <s v="Seamless maximized product"/>
    <n v="3400"/>
    <n v="6408"/>
    <x v="1"/>
    <n v="121"/>
    <n v="52.958677685950413"/>
    <x v="1"/>
    <n v="1.8847058823529412"/>
    <s v="USD"/>
    <n v="1338440400"/>
    <n v="1340859600"/>
    <x v="721"/>
    <d v="2012-06-28T05:00:00"/>
    <b v="0"/>
    <b v="1"/>
    <x v="3"/>
    <x v="3"/>
    <s v="theater/plays"/>
  </r>
  <r>
    <n v="799"/>
    <s v="Reid-Day"/>
    <s v="Devolved tertiary time-frame"/>
    <n v="84500"/>
    <n v="73522"/>
    <x v="0"/>
    <n v="1225"/>
    <n v="60.017959183673469"/>
    <x v="4"/>
    <n v="0.87008284023668636"/>
    <s v="GBP"/>
    <n v="1454133600"/>
    <n v="1454479200"/>
    <x v="722"/>
    <d v="2016-02-03T06:00:00"/>
    <b v="0"/>
    <b v="0"/>
    <x v="3"/>
    <x v="3"/>
    <s v="theater/plays"/>
  </r>
  <r>
    <n v="800"/>
    <s v="Wallace LLC"/>
    <s v="Centralized regional function"/>
    <n v="100"/>
    <n v="1"/>
    <x v="0"/>
    <n v="1"/>
    <n v="1"/>
    <x v="5"/>
    <n v="0.01"/>
    <s v="CHF"/>
    <n v="1434085200"/>
    <n v="1434430800"/>
    <x v="139"/>
    <d v="2015-06-16T05:00:00"/>
    <b v="0"/>
    <b v="0"/>
    <x v="1"/>
    <x v="1"/>
    <s v="music/rock"/>
  </r>
  <r>
    <n v="801"/>
    <s v="Olson-Bishop"/>
    <s v="User-friendly high-level initiative"/>
    <n v="2300"/>
    <n v="4667"/>
    <x v="1"/>
    <n v="106"/>
    <n v="44.028301886792455"/>
    <x v="1"/>
    <n v="2.0291304347826089"/>
    <s v="USD"/>
    <n v="1577772000"/>
    <n v="1579672800"/>
    <x v="723"/>
    <d v="2020-01-22T06:00: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x v="1"/>
    <n v="142"/>
    <n v="86.028169014084511"/>
    <x v="1"/>
    <n v="1.9703225806451612"/>
    <s v="USD"/>
    <n v="1562216400"/>
    <n v="1562389200"/>
    <x v="704"/>
    <d v="2019-07-06T05:00:00"/>
    <b v="0"/>
    <b v="0"/>
    <x v="7"/>
    <x v="14"/>
    <s v="photography/photography books"/>
  </r>
  <r>
    <n v="803"/>
    <s v="Perez, Brown and Meyers"/>
    <s v="Stand-alone background customer loyalty"/>
    <n v="6100"/>
    <n v="6527"/>
    <x v="1"/>
    <n v="233"/>
    <n v="28.012875536480685"/>
    <x v="1"/>
    <n v="1.07"/>
    <s v="USD"/>
    <n v="1548568800"/>
    <n v="1551506400"/>
    <x v="724"/>
    <d v="2019-03-02T06:00:00"/>
    <b v="0"/>
    <b v="0"/>
    <x v="3"/>
    <x v="3"/>
    <s v="theater/plays"/>
  </r>
  <r>
    <n v="804"/>
    <s v="English-Mccullough"/>
    <s v="Business-focused discrete software"/>
    <n v="2600"/>
    <n v="6987"/>
    <x v="1"/>
    <n v="218"/>
    <n v="32.050458715596328"/>
    <x v="1"/>
    <n v="2.6873076923076922"/>
    <s v="USD"/>
    <n v="1514872800"/>
    <n v="1516600800"/>
    <x v="725"/>
    <d v="2018-01-22T06:00:00"/>
    <b v="0"/>
    <b v="0"/>
    <x v="1"/>
    <x v="1"/>
    <s v="music/rock"/>
  </r>
  <r>
    <n v="805"/>
    <s v="Smith-Nguyen"/>
    <s v="Advanced intermediate Graphic Interface"/>
    <n v="9700"/>
    <n v="4932"/>
    <x v="0"/>
    <n v="67"/>
    <n v="73.611940298507463"/>
    <x v="2"/>
    <n v="0.50845360824742269"/>
    <s v="AUD"/>
    <n v="1416031200"/>
    <n v="1420437600"/>
    <x v="660"/>
    <d v="2015-01-05T06:00:00"/>
    <b v="0"/>
    <b v="0"/>
    <x v="4"/>
    <x v="4"/>
    <s v="film &amp; video/documentary"/>
  </r>
  <r>
    <n v="806"/>
    <s v="Harmon-Madden"/>
    <s v="Adaptive holistic hub"/>
    <n v="700"/>
    <n v="8262"/>
    <x v="1"/>
    <n v="76"/>
    <n v="108.71052631578948"/>
    <x v="1"/>
    <n v="11.802857142857142"/>
    <s v="USD"/>
    <n v="1330927200"/>
    <n v="1332997200"/>
    <x v="726"/>
    <d v="2012-03-29T05:00:00"/>
    <b v="0"/>
    <b v="1"/>
    <x v="4"/>
    <x v="6"/>
    <s v="film &amp; video/drama"/>
  </r>
  <r>
    <n v="807"/>
    <s v="Walker-Taylor"/>
    <s v="Automated uniform concept"/>
    <n v="700"/>
    <n v="1848"/>
    <x v="1"/>
    <n v="43"/>
    <n v="42.97674418604651"/>
    <x v="1"/>
    <n v="2.64"/>
    <s v="USD"/>
    <n v="1571115600"/>
    <n v="1574920800"/>
    <x v="727"/>
    <d v="2019-11-28T06:00:00"/>
    <b v="0"/>
    <b v="1"/>
    <x v="3"/>
    <x v="3"/>
    <s v="theater/plays"/>
  </r>
  <r>
    <n v="808"/>
    <s v="Harris, Medina and Mitchell"/>
    <s v="Enhanced regional flexibility"/>
    <n v="5200"/>
    <n v="1583"/>
    <x v="0"/>
    <n v="19"/>
    <n v="83.315789473684205"/>
    <x v="1"/>
    <n v="0.30442307692307691"/>
    <s v="USD"/>
    <n v="1463461200"/>
    <n v="1464930000"/>
    <x v="728"/>
    <d v="2016-06-03T05:00:00"/>
    <b v="0"/>
    <b v="0"/>
    <x v="0"/>
    <x v="0"/>
    <s v="food/food trucks"/>
  </r>
  <r>
    <n v="809"/>
    <s v="Williams and Sons"/>
    <s v="Public-key bottom-line algorithm"/>
    <n v="140800"/>
    <n v="88536"/>
    <x v="0"/>
    <n v="2108"/>
    <n v="42"/>
    <x v="5"/>
    <n v="0.62880681818181816"/>
    <s v="CHF"/>
    <n v="1344920400"/>
    <n v="1345006800"/>
    <x v="729"/>
    <d v="2012-08-15T05:00:00"/>
    <b v="0"/>
    <b v="0"/>
    <x v="4"/>
    <x v="4"/>
    <s v="film &amp; video/documentary"/>
  </r>
  <r>
    <n v="810"/>
    <s v="Ball-Fisher"/>
    <s v="Multi-layered intangible instruction set"/>
    <n v="6400"/>
    <n v="12360"/>
    <x v="1"/>
    <n v="221"/>
    <n v="55.927601809954751"/>
    <x v="1"/>
    <n v="1.9312499999999999"/>
    <s v="USD"/>
    <n v="1511848800"/>
    <n v="1512712800"/>
    <x v="730"/>
    <d v="2017-12-08T06:00:00"/>
    <b v="0"/>
    <b v="1"/>
    <x v="3"/>
    <x v="3"/>
    <s v="theater/plays"/>
  </r>
  <r>
    <n v="811"/>
    <s v="Page, Holt and Mack"/>
    <s v="Fundamental methodical emulation"/>
    <n v="92500"/>
    <n v="71320"/>
    <x v="0"/>
    <n v="679"/>
    <n v="105.03681885125184"/>
    <x v="1"/>
    <n v="0.77102702702702708"/>
    <s v="USD"/>
    <n v="1452319200"/>
    <n v="1452492000"/>
    <x v="731"/>
    <d v="2016-01-11T06:00:00"/>
    <b v="0"/>
    <b v="1"/>
    <x v="6"/>
    <x v="11"/>
    <s v="games/video games"/>
  </r>
  <r>
    <n v="812"/>
    <s v="Landry Group"/>
    <s v="Expanded value-added hardware"/>
    <n v="59700"/>
    <n v="134640"/>
    <x v="1"/>
    <n v="2805"/>
    <n v="48"/>
    <x v="0"/>
    <n v="2.2552763819095478"/>
    <s v="CAD"/>
    <n v="1523854800"/>
    <n v="1524286800"/>
    <x v="78"/>
    <d v="2018-04-21T05:00:00"/>
    <b v="0"/>
    <b v="0"/>
    <x v="5"/>
    <x v="9"/>
    <s v="publishing/nonfiction"/>
  </r>
  <r>
    <n v="813"/>
    <s v="Buckley Group"/>
    <s v="Diverse high-level attitude"/>
    <n v="3200"/>
    <n v="7661"/>
    <x v="1"/>
    <n v="68"/>
    <n v="112.66176470588235"/>
    <x v="1"/>
    <n v="2.3940625"/>
    <s v="USD"/>
    <n v="1346043600"/>
    <n v="1346907600"/>
    <x v="732"/>
    <d v="2012-09-06T05:00:00"/>
    <b v="0"/>
    <b v="0"/>
    <x v="6"/>
    <x v="11"/>
    <s v="games/video games"/>
  </r>
  <r>
    <n v="814"/>
    <s v="Vincent PLC"/>
    <s v="Visionary 24hour analyzer"/>
    <n v="3200"/>
    <n v="2950"/>
    <x v="0"/>
    <n v="36"/>
    <n v="81.944444444444443"/>
    <x v="3"/>
    <n v="0.921875"/>
    <s v="DKK"/>
    <n v="1464325200"/>
    <n v="1464498000"/>
    <x v="733"/>
    <d v="2016-05-29T05:00:00"/>
    <b v="0"/>
    <b v="1"/>
    <x v="1"/>
    <x v="1"/>
    <s v="music/rock"/>
  </r>
  <r>
    <n v="815"/>
    <s v="Watson-Douglas"/>
    <s v="Centralized bandwidth-monitored leverage"/>
    <n v="9000"/>
    <n v="11721"/>
    <x v="1"/>
    <n v="183"/>
    <n v="64.049180327868854"/>
    <x v="0"/>
    <n v="1.3023333333333333"/>
    <s v="CAD"/>
    <n v="1511935200"/>
    <n v="1514181600"/>
    <x v="734"/>
    <d v="2017-12-25T06:00:00"/>
    <b v="0"/>
    <b v="0"/>
    <x v="1"/>
    <x v="1"/>
    <s v="music/rock"/>
  </r>
  <r>
    <n v="816"/>
    <s v="Jones, Casey and Jones"/>
    <s v="Ergonomic mission-critical moratorium"/>
    <n v="2300"/>
    <n v="14150"/>
    <x v="1"/>
    <n v="133"/>
    <n v="106.39097744360902"/>
    <x v="1"/>
    <n v="6.1521739130434785"/>
    <s v="USD"/>
    <n v="1392012000"/>
    <n v="1392184800"/>
    <x v="406"/>
    <d v="2014-02-12T06:00:00"/>
    <b v="1"/>
    <b v="1"/>
    <x v="3"/>
    <x v="3"/>
    <s v="theater/plays"/>
  </r>
  <r>
    <n v="817"/>
    <s v="Alvarez-Bauer"/>
    <s v="Front-line intermediate moderator"/>
    <n v="51300"/>
    <n v="189192"/>
    <x v="1"/>
    <n v="2489"/>
    <n v="76.011249497790274"/>
    <x v="6"/>
    <n v="3.687953216374269"/>
    <s v="EUR"/>
    <n v="1556946000"/>
    <n v="1559365200"/>
    <x v="735"/>
    <d v="2019-06-01T05:00:00"/>
    <b v="0"/>
    <b v="1"/>
    <x v="5"/>
    <x v="9"/>
    <s v="publishing/nonfiction"/>
  </r>
  <r>
    <n v="818"/>
    <s v="Martinez LLC"/>
    <s v="Automated local secured line"/>
    <n v="700"/>
    <n v="7664"/>
    <x v="1"/>
    <n v="69"/>
    <n v="111.07246376811594"/>
    <x v="1"/>
    <n v="10.948571428571428"/>
    <s v="USD"/>
    <n v="1548050400"/>
    <n v="1549173600"/>
    <x v="736"/>
    <d v="2019-02-03T06:00:00"/>
    <b v="0"/>
    <b v="1"/>
    <x v="3"/>
    <x v="3"/>
    <s v="theater/plays"/>
  </r>
  <r>
    <n v="819"/>
    <s v="Buck-Khan"/>
    <s v="Integrated bandwidth-monitored alliance"/>
    <n v="8900"/>
    <n v="4509"/>
    <x v="0"/>
    <n v="47"/>
    <n v="95.936170212765958"/>
    <x v="1"/>
    <n v="0.50662921348314605"/>
    <s v="USD"/>
    <n v="1353736800"/>
    <n v="1355032800"/>
    <x v="737"/>
    <d v="2012-12-09T06:00:00"/>
    <b v="1"/>
    <b v="0"/>
    <x v="6"/>
    <x v="11"/>
    <s v="games/video games"/>
  </r>
  <r>
    <n v="820"/>
    <s v="Valdez, Williams and Meyer"/>
    <s v="Cross-group heuristic forecast"/>
    <n v="1500"/>
    <n v="12009"/>
    <x v="1"/>
    <n v="279"/>
    <n v="43.043010752688176"/>
    <x v="4"/>
    <n v="8.0060000000000002"/>
    <s v="GBP"/>
    <n v="1532840400"/>
    <n v="1533963600"/>
    <x v="192"/>
    <d v="2018-08-11T05:00:00"/>
    <b v="0"/>
    <b v="1"/>
    <x v="1"/>
    <x v="1"/>
    <s v="music/rock"/>
  </r>
  <r>
    <n v="821"/>
    <s v="Alvarez-Andrews"/>
    <s v="Extended impactful secured line"/>
    <n v="4900"/>
    <n v="14273"/>
    <x v="1"/>
    <n v="210"/>
    <n v="67.966666666666669"/>
    <x v="1"/>
    <n v="2.9128571428571428"/>
    <s v="USD"/>
    <n v="1488261600"/>
    <n v="1489381200"/>
    <x v="738"/>
    <d v="2017-03-13T05:00:00"/>
    <b v="0"/>
    <b v="0"/>
    <x v="4"/>
    <x v="4"/>
    <s v="film &amp; video/documentary"/>
  </r>
  <r>
    <n v="822"/>
    <s v="Stewart and Sons"/>
    <s v="Distributed optimizing protocol"/>
    <n v="54000"/>
    <n v="188982"/>
    <x v="1"/>
    <n v="2100"/>
    <n v="89.991428571428571"/>
    <x v="1"/>
    <n v="3.4996666666666667"/>
    <s v="USD"/>
    <n v="1393567200"/>
    <n v="1395032400"/>
    <x v="739"/>
    <d v="2014-03-17T05:00:00"/>
    <b v="0"/>
    <b v="0"/>
    <x v="1"/>
    <x v="1"/>
    <s v="music/rock"/>
  </r>
  <r>
    <n v="823"/>
    <s v="Dyer Inc"/>
    <s v="Secured well-modulated system engine"/>
    <n v="4100"/>
    <n v="14640"/>
    <x v="1"/>
    <n v="252"/>
    <n v="58.095238095238095"/>
    <x v="1"/>
    <n v="3.5707317073170732"/>
    <s v="USD"/>
    <n v="1410325200"/>
    <n v="1412485200"/>
    <x v="613"/>
    <d v="2014-10-05T05:00:00"/>
    <b v="1"/>
    <b v="1"/>
    <x v="1"/>
    <x v="1"/>
    <s v="music/rock"/>
  </r>
  <r>
    <n v="824"/>
    <s v="Anderson, Williams and Cox"/>
    <s v="Streamlined national benchmark"/>
    <n v="85000"/>
    <n v="107516"/>
    <x v="1"/>
    <n v="1280"/>
    <n v="83.996875000000003"/>
    <x v="1"/>
    <n v="1.2648941176470587"/>
    <s v="USD"/>
    <n v="1276923600"/>
    <n v="1279688400"/>
    <x v="740"/>
    <d v="2010-07-21T05:00:00"/>
    <b v="0"/>
    <b v="1"/>
    <x v="5"/>
    <x v="9"/>
    <s v="publishing/nonfiction"/>
  </r>
  <r>
    <n v="825"/>
    <s v="Solomon PLC"/>
    <s v="Open-architected 24/7 infrastructure"/>
    <n v="3600"/>
    <n v="13950"/>
    <x v="1"/>
    <n v="157"/>
    <n v="88.853503184713375"/>
    <x v="4"/>
    <n v="3.875"/>
    <s v="GBP"/>
    <n v="1500958800"/>
    <n v="1501995600"/>
    <x v="145"/>
    <d v="2017-08-06T05:00:00"/>
    <b v="0"/>
    <b v="0"/>
    <x v="4"/>
    <x v="12"/>
    <s v="film &amp; video/shorts"/>
  </r>
  <r>
    <n v="826"/>
    <s v="Miller-Hubbard"/>
    <s v="Digitized 6thgeneration Local Area Network"/>
    <n v="2800"/>
    <n v="12797"/>
    <x v="1"/>
    <n v="194"/>
    <n v="65.963917525773198"/>
    <x v="1"/>
    <n v="4.5703571428571426"/>
    <s v="USD"/>
    <n v="1292220000"/>
    <n v="1294639200"/>
    <x v="741"/>
    <d v="2011-01-10T06:00:00"/>
    <b v="0"/>
    <b v="1"/>
    <x v="3"/>
    <x v="3"/>
    <s v="theater/plays"/>
  </r>
  <r>
    <n v="827"/>
    <s v="Miranda, Martinez and Lowery"/>
    <s v="Innovative actuating artificial intelligence"/>
    <n v="2300"/>
    <n v="6134"/>
    <x v="1"/>
    <n v="82"/>
    <n v="74.804878048780495"/>
    <x v="2"/>
    <n v="2.6669565217391304"/>
    <s v="AUD"/>
    <n v="1304398800"/>
    <n v="1305435600"/>
    <x v="742"/>
    <d v="2011-05-15T05:00:00"/>
    <b v="0"/>
    <b v="1"/>
    <x v="4"/>
    <x v="6"/>
    <s v="film &amp; video/drama"/>
  </r>
  <r>
    <n v="828"/>
    <s v="Munoz, Cherry and Bell"/>
    <s v="Cross-platform reciprocal budgetary management"/>
    <n v="7100"/>
    <n v="4899"/>
    <x v="0"/>
    <n v="70"/>
    <n v="69.98571428571428"/>
    <x v="1"/>
    <n v="0.69"/>
    <s v="USD"/>
    <n v="1535432400"/>
    <n v="1537592400"/>
    <x v="202"/>
    <d v="2018-09-22T05:00:00"/>
    <b v="0"/>
    <b v="0"/>
    <x v="3"/>
    <x v="3"/>
    <s v="theater/plays"/>
  </r>
  <r>
    <n v="829"/>
    <s v="Baker-Higgins"/>
    <s v="Vision-oriented scalable portal"/>
    <n v="9600"/>
    <n v="4929"/>
    <x v="0"/>
    <n v="154"/>
    <n v="32.006493506493506"/>
    <x v="1"/>
    <n v="0.51343749999999999"/>
    <s v="USD"/>
    <n v="1433826000"/>
    <n v="1435122000"/>
    <x v="743"/>
    <d v="2015-06-24T05:00:00"/>
    <b v="0"/>
    <b v="0"/>
    <x v="3"/>
    <x v="3"/>
    <s v="theater/plays"/>
  </r>
  <r>
    <n v="830"/>
    <s v="Johnson, Turner and Carroll"/>
    <s v="Persevering zero administration knowledge user"/>
    <n v="121600"/>
    <n v="1424"/>
    <x v="0"/>
    <n v="22"/>
    <n v="64.727272727272734"/>
    <x v="1"/>
    <n v="1.1710526315789473E-2"/>
    <s v="USD"/>
    <n v="1514959200"/>
    <n v="1520056800"/>
    <x v="744"/>
    <d v="2018-03-03T06:00:00"/>
    <b v="0"/>
    <b v="0"/>
    <x v="3"/>
    <x v="3"/>
    <s v="theater/plays"/>
  </r>
  <r>
    <n v="831"/>
    <s v="Ward PLC"/>
    <s v="Front-line bottom-line Graphic Interface"/>
    <n v="97100"/>
    <n v="105817"/>
    <x v="1"/>
    <n v="4233"/>
    <n v="24.998110087408456"/>
    <x v="1"/>
    <n v="1.089773429454171"/>
    <s v="USD"/>
    <n v="1332738000"/>
    <n v="1335675600"/>
    <x v="745"/>
    <d v="2012-04-29T05:00:00"/>
    <b v="0"/>
    <b v="0"/>
    <x v="7"/>
    <x v="14"/>
    <s v="photography/photography books"/>
  </r>
  <r>
    <n v="832"/>
    <s v="Bradley, Beck and Mayo"/>
    <s v="Synergized fault-tolerant hierarchy"/>
    <n v="43200"/>
    <n v="136156"/>
    <x v="1"/>
    <n v="1297"/>
    <n v="104.97764070932922"/>
    <x v="3"/>
    <n v="3.1517592592592591"/>
    <s v="DKK"/>
    <n v="1445490000"/>
    <n v="1448431200"/>
    <x v="746"/>
    <d v="2015-11-25T06:00:00"/>
    <b v="1"/>
    <b v="0"/>
    <x v="5"/>
    <x v="18"/>
    <s v="publishing/translations"/>
  </r>
  <r>
    <n v="833"/>
    <s v="Levine, Martin and Hernandez"/>
    <s v="Expanded asynchronous groupware"/>
    <n v="6800"/>
    <n v="10723"/>
    <x v="1"/>
    <n v="165"/>
    <n v="64.987878787878785"/>
    <x v="3"/>
    <n v="1.5769117647058823"/>
    <s v="DKK"/>
    <n v="1297663200"/>
    <n v="1298613600"/>
    <x v="747"/>
    <d v="2011-02-25T06:00:00"/>
    <b v="0"/>
    <b v="0"/>
    <x v="5"/>
    <x v="18"/>
    <s v="publishing/translations"/>
  </r>
  <r>
    <n v="834"/>
    <s v="Gallegos, Wagner and Gaines"/>
    <s v="Expanded fault-tolerant emulation"/>
    <n v="7300"/>
    <n v="11228"/>
    <x v="1"/>
    <n v="119"/>
    <n v="94.352941176470594"/>
    <x v="1"/>
    <n v="1.5380821917808218"/>
    <s v="USD"/>
    <n v="1371963600"/>
    <n v="1372482000"/>
    <x v="362"/>
    <d v="2013-06-29T05:00:00"/>
    <b v="0"/>
    <b v="0"/>
    <x v="3"/>
    <x v="3"/>
    <s v="theater/plays"/>
  </r>
  <r>
    <n v="835"/>
    <s v="Hodges, Smith and Kelly"/>
    <s v="Future-proofed 24hour model"/>
    <n v="86200"/>
    <n v="77355"/>
    <x v="0"/>
    <n v="1758"/>
    <n v="44.001706484641637"/>
    <x v="1"/>
    <n v="0.89738979118329465"/>
    <s v="USD"/>
    <n v="1425103200"/>
    <n v="1425621600"/>
    <x v="748"/>
    <d v="2015-03-06T06:00:00"/>
    <b v="0"/>
    <b v="0"/>
    <x v="2"/>
    <x v="2"/>
    <s v="technology/web"/>
  </r>
  <r>
    <n v="836"/>
    <s v="Macias Inc"/>
    <s v="Optimized didactic intranet"/>
    <n v="8100"/>
    <n v="6086"/>
    <x v="0"/>
    <n v="94"/>
    <n v="64.744680851063833"/>
    <x v="1"/>
    <n v="0.75135802469135804"/>
    <s v="USD"/>
    <n v="1265349600"/>
    <n v="1266300000"/>
    <x v="749"/>
    <d v="2010-02-16T06:00:00"/>
    <b v="0"/>
    <b v="0"/>
    <x v="1"/>
    <x v="7"/>
    <s v="music/indie rock"/>
  </r>
  <r>
    <n v="837"/>
    <s v="Cook-Ortiz"/>
    <s v="Right-sized dedicated standardization"/>
    <n v="17700"/>
    <n v="150960"/>
    <x v="1"/>
    <n v="1797"/>
    <n v="84.00667779632721"/>
    <x v="1"/>
    <n v="8.5288135593220336"/>
    <s v="USD"/>
    <n v="1301202000"/>
    <n v="1305867600"/>
    <x v="643"/>
    <d v="2011-05-20T05:00:00"/>
    <b v="0"/>
    <b v="0"/>
    <x v="1"/>
    <x v="17"/>
    <s v="music/jazz"/>
  </r>
  <r>
    <n v="838"/>
    <s v="Jordan-Fischer"/>
    <s v="Vision-oriented high-level extranet"/>
    <n v="6400"/>
    <n v="8890"/>
    <x v="1"/>
    <n v="261"/>
    <n v="34.061302681992338"/>
    <x v="1"/>
    <n v="1.3890625000000001"/>
    <s v="USD"/>
    <n v="1538024400"/>
    <n v="1538802000"/>
    <x v="750"/>
    <d v="2018-10-06T05:00:00"/>
    <b v="0"/>
    <b v="0"/>
    <x v="3"/>
    <x v="3"/>
    <s v="theater/plays"/>
  </r>
  <r>
    <n v="839"/>
    <s v="Pierce-Ramirez"/>
    <s v="Organized scalable initiative"/>
    <n v="7700"/>
    <n v="14644"/>
    <x v="1"/>
    <n v="157"/>
    <n v="93.273885350318466"/>
    <x v="1"/>
    <n v="1.9018181818181819"/>
    <s v="USD"/>
    <n v="1395032400"/>
    <n v="1398920400"/>
    <x v="751"/>
    <d v="2014-05-01T05:00:00"/>
    <b v="0"/>
    <b v="1"/>
    <x v="4"/>
    <x v="4"/>
    <s v="film &amp; video/documentary"/>
  </r>
  <r>
    <n v="840"/>
    <s v="Howell and Sons"/>
    <s v="Enhanced regional moderator"/>
    <n v="116300"/>
    <n v="116583"/>
    <x v="1"/>
    <n v="3533"/>
    <n v="32.998301726577978"/>
    <x v="1"/>
    <n v="1.0024333619948409"/>
    <s v="USD"/>
    <n v="1405486800"/>
    <n v="1405659600"/>
    <x v="752"/>
    <d v="2014-07-18T05:00:00"/>
    <b v="0"/>
    <b v="1"/>
    <x v="3"/>
    <x v="3"/>
    <s v="theater/plays"/>
  </r>
  <r>
    <n v="841"/>
    <s v="Garcia, Dunn and Richardson"/>
    <s v="Automated even-keeled emulation"/>
    <n v="9100"/>
    <n v="12991"/>
    <x v="1"/>
    <n v="155"/>
    <n v="83.812903225806451"/>
    <x v="1"/>
    <n v="1.4275824175824177"/>
    <s v="USD"/>
    <n v="1455861600"/>
    <n v="1457244000"/>
    <x v="753"/>
    <d v="2016-03-06T06:00:00"/>
    <b v="0"/>
    <b v="0"/>
    <x v="2"/>
    <x v="2"/>
    <s v="technology/web"/>
  </r>
  <r>
    <n v="842"/>
    <s v="Lawson and Sons"/>
    <s v="Reverse-engineered multi-tasking product"/>
    <n v="1500"/>
    <n v="8447"/>
    <x v="1"/>
    <n v="132"/>
    <n v="63.992424242424242"/>
    <x v="6"/>
    <n v="5.6313333333333331"/>
    <s v="EUR"/>
    <n v="1529038800"/>
    <n v="1529298000"/>
    <x v="754"/>
    <d v="2018-06-18T05:00:00"/>
    <b v="0"/>
    <b v="0"/>
    <x v="2"/>
    <x v="8"/>
    <s v="technology/wearables"/>
  </r>
  <r>
    <n v="843"/>
    <s v="Porter-Hicks"/>
    <s v="De-engineered next generation parallelism"/>
    <n v="8800"/>
    <n v="2703"/>
    <x v="0"/>
    <n v="33"/>
    <n v="81.909090909090907"/>
    <x v="1"/>
    <n v="0.30715909090909088"/>
    <s v="USD"/>
    <n v="1535259600"/>
    <n v="1535778000"/>
    <x v="755"/>
    <d v="2018-09-01T05:00:00"/>
    <b v="0"/>
    <b v="0"/>
    <x v="7"/>
    <x v="14"/>
    <s v="photography/photography books"/>
  </r>
  <r>
    <n v="844"/>
    <s v="Rodriguez-Hansen"/>
    <s v="Intuitive cohesive groupware"/>
    <n v="8800"/>
    <n v="8747"/>
    <x v="3"/>
    <n v="94"/>
    <n v="93.053191489361708"/>
    <x v="1"/>
    <n v="0.99397727272727276"/>
    <s v="USD"/>
    <n v="1327212000"/>
    <n v="1327471200"/>
    <x v="756"/>
    <d v="2012-01-25T06:00:00"/>
    <b v="0"/>
    <b v="0"/>
    <x v="4"/>
    <x v="4"/>
    <s v="film &amp; video/documentary"/>
  </r>
  <r>
    <n v="845"/>
    <s v="Williams LLC"/>
    <s v="Up-sized high-level access"/>
    <n v="69900"/>
    <n v="138087"/>
    <x v="1"/>
    <n v="1354"/>
    <n v="101.98449039881831"/>
    <x v="4"/>
    <n v="1.9754935622317598"/>
    <s v="GBP"/>
    <n v="1526360400"/>
    <n v="1529557200"/>
    <x v="757"/>
    <d v="2018-06-21T05:00:00"/>
    <b v="0"/>
    <b v="0"/>
    <x v="2"/>
    <x v="2"/>
    <s v="technology/web"/>
  </r>
  <r>
    <n v="846"/>
    <s v="Cooper, Stanley and Bryant"/>
    <s v="Phased empowering success"/>
    <n v="1000"/>
    <n v="5085"/>
    <x v="1"/>
    <n v="48"/>
    <n v="105.9375"/>
    <x v="1"/>
    <n v="5.085"/>
    <s v="USD"/>
    <n v="1532149200"/>
    <n v="1535259600"/>
    <x v="758"/>
    <d v="2018-08-26T05:00:00"/>
    <b v="1"/>
    <b v="1"/>
    <x v="2"/>
    <x v="2"/>
    <s v="technology/web"/>
  </r>
  <r>
    <n v="847"/>
    <s v="Miller, Glenn and Adams"/>
    <s v="Distributed actuating project"/>
    <n v="4700"/>
    <n v="11174"/>
    <x v="1"/>
    <n v="110"/>
    <n v="101.58181818181818"/>
    <x v="1"/>
    <n v="2.3774468085106384"/>
    <s v="USD"/>
    <n v="1515304800"/>
    <n v="1515564000"/>
    <x v="759"/>
    <d v="2018-01-10T06:00:00"/>
    <b v="0"/>
    <b v="0"/>
    <x v="0"/>
    <x v="0"/>
    <s v="food/food trucks"/>
  </r>
  <r>
    <n v="848"/>
    <s v="Cole, Salazar and Moreno"/>
    <s v="Robust motivating orchestration"/>
    <n v="3200"/>
    <n v="10831"/>
    <x v="1"/>
    <n v="172"/>
    <n v="62.970930232558139"/>
    <x v="1"/>
    <n v="3.3846875000000001"/>
    <s v="USD"/>
    <n v="1276318800"/>
    <n v="1277096400"/>
    <x v="760"/>
    <d v="2010-06-21T05:00:00"/>
    <b v="0"/>
    <b v="0"/>
    <x v="4"/>
    <x v="6"/>
    <s v="film &amp; video/drama"/>
  </r>
  <r>
    <n v="849"/>
    <s v="Jones-Ryan"/>
    <s v="Vision-oriented uniform instruction set"/>
    <n v="6700"/>
    <n v="8917"/>
    <x v="1"/>
    <n v="307"/>
    <n v="29.045602605863191"/>
    <x v="1"/>
    <n v="1.3308955223880596"/>
    <s v="USD"/>
    <n v="1328767200"/>
    <n v="1329026400"/>
    <x v="761"/>
    <d v="2012-02-12T06:00:00"/>
    <b v="0"/>
    <b v="1"/>
    <x v="1"/>
    <x v="7"/>
    <s v="music/indie rock"/>
  </r>
  <r>
    <n v="850"/>
    <s v="Hood, Perez and Meadows"/>
    <s v="Cross-group upward-trending hierarchy"/>
    <n v="100"/>
    <n v="1"/>
    <x v="0"/>
    <n v="1"/>
    <n v="1"/>
    <x v="1"/>
    <n v="0.01"/>
    <s v="USD"/>
    <n v="1321682400"/>
    <n v="1322978400"/>
    <x v="762"/>
    <d v="2011-12-04T06:00:00"/>
    <b v="1"/>
    <b v="0"/>
    <x v="1"/>
    <x v="1"/>
    <s v="music/rock"/>
  </r>
  <r>
    <n v="851"/>
    <s v="Bright and Sons"/>
    <s v="Object-based needs-based info-mediaries"/>
    <n v="6000"/>
    <n v="12468"/>
    <x v="1"/>
    <n v="160"/>
    <n v="77.924999999999997"/>
    <x v="1"/>
    <n v="2.0779999999999998"/>
    <s v="USD"/>
    <n v="1335934800"/>
    <n v="1338786000"/>
    <x v="444"/>
    <d v="2012-06-04T05:00:00"/>
    <b v="0"/>
    <b v="0"/>
    <x v="1"/>
    <x v="5"/>
    <s v="music/electric music"/>
  </r>
  <r>
    <n v="852"/>
    <s v="Brady Ltd"/>
    <s v="Open-source reciprocal standardization"/>
    <n v="4900"/>
    <n v="2505"/>
    <x v="0"/>
    <n v="31"/>
    <n v="80.806451612903231"/>
    <x v="1"/>
    <n v="0.51122448979591839"/>
    <s v="USD"/>
    <n v="1310792400"/>
    <n v="1311656400"/>
    <x v="763"/>
    <d v="2011-07-26T05:00:00"/>
    <b v="0"/>
    <b v="1"/>
    <x v="6"/>
    <x v="11"/>
    <s v="games/video games"/>
  </r>
  <r>
    <n v="853"/>
    <s v="Collier LLC"/>
    <s v="Secured well-modulated projection"/>
    <n v="17100"/>
    <n v="111502"/>
    <x v="1"/>
    <n v="1467"/>
    <n v="76.006816632583508"/>
    <x v="0"/>
    <n v="6.5205847953216374"/>
    <s v="CAD"/>
    <n v="1308546000"/>
    <n v="1308978000"/>
    <x v="764"/>
    <d v="2011-06-25T05:00:00"/>
    <b v="0"/>
    <b v="1"/>
    <x v="1"/>
    <x v="7"/>
    <s v="music/indie rock"/>
  </r>
  <r>
    <n v="854"/>
    <s v="Campbell, Thomas and Obrien"/>
    <s v="Multi-channeled secondary middleware"/>
    <n v="171000"/>
    <n v="194309"/>
    <x v="1"/>
    <n v="2662"/>
    <n v="72.993613824192337"/>
    <x v="0"/>
    <n v="1.1363099415204678"/>
    <s v="CAD"/>
    <n v="1574056800"/>
    <n v="1576389600"/>
    <x v="765"/>
    <d v="2019-12-15T06:00:00"/>
    <b v="0"/>
    <b v="0"/>
    <x v="5"/>
    <x v="13"/>
    <s v="publishing/fiction"/>
  </r>
  <r>
    <n v="855"/>
    <s v="Moses-Terry"/>
    <s v="Horizontal clear-thinking framework"/>
    <n v="23400"/>
    <n v="23956"/>
    <x v="1"/>
    <n v="452"/>
    <n v="53"/>
    <x v="2"/>
    <n v="1.0237606837606839"/>
    <s v="AUD"/>
    <n v="1308373200"/>
    <n v="1311051600"/>
    <x v="766"/>
    <d v="2011-07-19T05:00:00"/>
    <b v="0"/>
    <b v="0"/>
    <x v="3"/>
    <x v="3"/>
    <s v="theater/plays"/>
  </r>
  <r>
    <n v="856"/>
    <s v="Williams and Sons"/>
    <s v="Profound composite core"/>
    <n v="2400"/>
    <n v="8558"/>
    <x v="1"/>
    <n v="158"/>
    <n v="54.164556962025316"/>
    <x v="1"/>
    <n v="3.5658333333333334"/>
    <s v="USD"/>
    <n v="1335243600"/>
    <n v="1336712400"/>
    <x v="767"/>
    <d v="2012-05-11T05:00:00"/>
    <b v="0"/>
    <b v="0"/>
    <x v="0"/>
    <x v="0"/>
    <s v="food/food trucks"/>
  </r>
  <r>
    <n v="857"/>
    <s v="Miranda, Gray and Hale"/>
    <s v="Programmable disintermediate matrices"/>
    <n v="5300"/>
    <n v="7413"/>
    <x v="1"/>
    <n v="225"/>
    <n v="32.946666666666665"/>
    <x v="5"/>
    <n v="1.3986792452830188"/>
    <s v="CHF"/>
    <n v="1328421600"/>
    <n v="1330408800"/>
    <x v="768"/>
    <d v="2012-02-28T06:00:00"/>
    <b v="1"/>
    <b v="0"/>
    <x v="4"/>
    <x v="12"/>
    <s v="film &amp; video/shorts"/>
  </r>
  <r>
    <n v="858"/>
    <s v="Ayala, Crawford and Taylor"/>
    <s v="Realigned 5thgeneration knowledge user"/>
    <n v="4000"/>
    <n v="2778"/>
    <x v="0"/>
    <n v="35"/>
    <n v="79.371428571428567"/>
    <x v="1"/>
    <n v="0.69450000000000001"/>
    <s v="USD"/>
    <n v="1524286800"/>
    <n v="1524891600"/>
    <x v="769"/>
    <d v="2018-04-28T05:00:00"/>
    <b v="1"/>
    <b v="0"/>
    <x v="0"/>
    <x v="0"/>
    <s v="food/food trucks"/>
  </r>
  <r>
    <n v="859"/>
    <s v="Martinez Ltd"/>
    <s v="Multi-layered upward-trending groupware"/>
    <n v="7300"/>
    <n v="2594"/>
    <x v="0"/>
    <n v="63"/>
    <n v="41.174603174603178"/>
    <x v="1"/>
    <n v="0.35534246575342465"/>
    <s v="USD"/>
    <n v="1362117600"/>
    <n v="1363669200"/>
    <x v="770"/>
    <d v="2013-03-19T05:00:00"/>
    <b v="0"/>
    <b v="1"/>
    <x v="3"/>
    <x v="3"/>
    <s v="theater/plays"/>
  </r>
  <r>
    <n v="860"/>
    <s v="Lee PLC"/>
    <s v="Re-contextualized leadingedge firmware"/>
    <n v="2000"/>
    <n v="5033"/>
    <x v="1"/>
    <n v="65"/>
    <n v="77.430769230769229"/>
    <x v="1"/>
    <n v="2.5165000000000002"/>
    <s v="USD"/>
    <n v="1550556000"/>
    <n v="1551420000"/>
    <x v="771"/>
    <d v="2019-03-01T06:00:00"/>
    <b v="0"/>
    <b v="1"/>
    <x v="2"/>
    <x v="8"/>
    <s v="technology/wearables"/>
  </r>
  <r>
    <n v="861"/>
    <s v="Young, Ramsey and Powell"/>
    <s v="Devolved disintermediate analyzer"/>
    <n v="8800"/>
    <n v="9317"/>
    <x v="1"/>
    <n v="163"/>
    <n v="57.159509202453989"/>
    <x v="1"/>
    <n v="1.0587500000000001"/>
    <s v="USD"/>
    <n v="1269147600"/>
    <n v="1269838800"/>
    <x v="772"/>
    <d v="2010-03-29T05:00:00"/>
    <b v="0"/>
    <b v="0"/>
    <x v="3"/>
    <x v="3"/>
    <s v="theater/plays"/>
  </r>
  <r>
    <n v="862"/>
    <s v="Lewis and Sons"/>
    <s v="Profound disintermediate open system"/>
    <n v="3500"/>
    <n v="6560"/>
    <x v="1"/>
    <n v="85"/>
    <n v="77.17647058823529"/>
    <x v="1"/>
    <n v="1.8742857142857143"/>
    <s v="USD"/>
    <n v="1312174800"/>
    <n v="1312520400"/>
    <x v="773"/>
    <d v="2011-08-05T05:00:00"/>
    <b v="0"/>
    <b v="0"/>
    <x v="3"/>
    <x v="3"/>
    <s v="theater/plays"/>
  </r>
  <r>
    <n v="863"/>
    <s v="Davis-Johnson"/>
    <s v="Automated reciprocal protocol"/>
    <n v="1400"/>
    <n v="5415"/>
    <x v="1"/>
    <n v="217"/>
    <n v="24.953917050691246"/>
    <x v="1"/>
    <n v="3.8678571428571429"/>
    <s v="USD"/>
    <n v="1434517200"/>
    <n v="1436504400"/>
    <x v="774"/>
    <d v="2015-07-10T05:00:00"/>
    <b v="0"/>
    <b v="1"/>
    <x v="4"/>
    <x v="19"/>
    <s v="film &amp; video/television"/>
  </r>
  <r>
    <n v="864"/>
    <s v="Stevenson-Thompson"/>
    <s v="Automated static workforce"/>
    <n v="4200"/>
    <n v="14577"/>
    <x v="1"/>
    <n v="150"/>
    <n v="97.18"/>
    <x v="1"/>
    <n v="3.4707142857142856"/>
    <s v="USD"/>
    <n v="1471582800"/>
    <n v="1472014800"/>
    <x v="775"/>
    <d v="2016-08-24T05:00:00"/>
    <b v="0"/>
    <b v="0"/>
    <x v="4"/>
    <x v="12"/>
    <s v="film &amp; video/shorts"/>
  </r>
  <r>
    <n v="865"/>
    <s v="Ellis, Smith and Armstrong"/>
    <s v="Horizontal attitude-oriented help-desk"/>
    <n v="81000"/>
    <n v="150515"/>
    <x v="1"/>
    <n v="3272"/>
    <n v="46.000916870415651"/>
    <x v="1"/>
    <n v="1.8582098765432098"/>
    <s v="USD"/>
    <n v="1410757200"/>
    <n v="1411534800"/>
    <x v="776"/>
    <d v="2014-09-24T05:00:00"/>
    <b v="0"/>
    <b v="0"/>
    <x v="3"/>
    <x v="3"/>
    <s v="theater/plays"/>
  </r>
  <r>
    <n v="866"/>
    <s v="Jackson-Brown"/>
    <s v="Versatile 5thgeneration matrices"/>
    <n v="182800"/>
    <n v="79045"/>
    <x v="3"/>
    <n v="898"/>
    <n v="88.023385300668153"/>
    <x v="1"/>
    <n v="0.43241247264770238"/>
    <s v="USD"/>
    <n v="1304830800"/>
    <n v="1304917200"/>
    <x v="777"/>
    <d v="2011-05-09T05:00:00"/>
    <b v="0"/>
    <b v="0"/>
    <x v="7"/>
    <x v="14"/>
    <s v="photography/photography books"/>
  </r>
  <r>
    <n v="867"/>
    <s v="Kane, Pruitt and Rivera"/>
    <s v="Cross-platform next generation service-desk"/>
    <n v="4800"/>
    <n v="7797"/>
    <x v="1"/>
    <n v="300"/>
    <n v="25.99"/>
    <x v="1"/>
    <n v="1.6243749999999999"/>
    <s v="USD"/>
    <n v="1539061200"/>
    <n v="1539579600"/>
    <x v="778"/>
    <d v="2018-10-15T05:00:00"/>
    <b v="0"/>
    <b v="0"/>
    <x v="0"/>
    <x v="0"/>
    <s v="food/food trucks"/>
  </r>
  <r>
    <n v="868"/>
    <s v="Wood, Buckley and Meza"/>
    <s v="Front-line web-enabled installation"/>
    <n v="7000"/>
    <n v="12939"/>
    <x v="1"/>
    <n v="126"/>
    <n v="102.69047619047619"/>
    <x v="1"/>
    <n v="1.8484285714285715"/>
    <s v="USD"/>
    <n v="1381554000"/>
    <n v="1382504400"/>
    <x v="779"/>
    <d v="2013-10-23T05:00:00"/>
    <b v="0"/>
    <b v="0"/>
    <x v="3"/>
    <x v="3"/>
    <s v="theater/plays"/>
  </r>
  <r>
    <n v="869"/>
    <s v="Brown-Williams"/>
    <s v="Multi-channeled responsive product"/>
    <n v="161900"/>
    <n v="38376"/>
    <x v="0"/>
    <n v="526"/>
    <n v="72.958174904942965"/>
    <x v="1"/>
    <n v="0.23703520691785052"/>
    <s v="USD"/>
    <n v="1277096400"/>
    <n v="1278306000"/>
    <x v="780"/>
    <d v="2010-07-05T05:00:00"/>
    <b v="0"/>
    <b v="0"/>
    <x v="4"/>
    <x v="6"/>
    <s v="film &amp; video/drama"/>
  </r>
  <r>
    <n v="870"/>
    <s v="Hansen-Austin"/>
    <s v="Adaptive demand-driven encryption"/>
    <n v="7700"/>
    <n v="6920"/>
    <x v="0"/>
    <n v="121"/>
    <n v="57.190082644628099"/>
    <x v="1"/>
    <n v="0.89870129870129867"/>
    <s v="USD"/>
    <n v="1440392400"/>
    <n v="1442552400"/>
    <x v="335"/>
    <d v="2015-09-18T05:00:00"/>
    <b v="0"/>
    <b v="0"/>
    <x v="3"/>
    <x v="3"/>
    <s v="theater/plays"/>
  </r>
  <r>
    <n v="871"/>
    <s v="Santana-George"/>
    <s v="Re-engineered client-driven knowledge user"/>
    <n v="71500"/>
    <n v="194912"/>
    <x v="1"/>
    <n v="2320"/>
    <n v="84.013793103448279"/>
    <x v="1"/>
    <n v="2.7260419580419581"/>
    <s v="USD"/>
    <n v="1509512400"/>
    <n v="1511071200"/>
    <x v="535"/>
    <d v="2017-11-19T06:00:00"/>
    <b v="0"/>
    <b v="1"/>
    <x v="3"/>
    <x v="3"/>
    <s v="theater/plays"/>
  </r>
  <r>
    <n v="872"/>
    <s v="Davis LLC"/>
    <s v="Compatible logistical paradigm"/>
    <n v="4700"/>
    <n v="7992"/>
    <x v="1"/>
    <n v="81"/>
    <n v="98.666666666666671"/>
    <x v="2"/>
    <n v="1.7004255319148935"/>
    <s v="AUD"/>
    <n v="1535950800"/>
    <n v="1536382800"/>
    <x v="270"/>
    <d v="2018-09-08T05:00:00"/>
    <b v="0"/>
    <b v="0"/>
    <x v="4"/>
    <x v="22"/>
    <s v="film &amp; video/science fiction"/>
  </r>
  <r>
    <n v="873"/>
    <s v="Vazquez, Ochoa and Clark"/>
    <s v="Intuitive value-added installation"/>
    <n v="42100"/>
    <n v="79268"/>
    <x v="1"/>
    <n v="1887"/>
    <n v="42.007419183889773"/>
    <x v="1"/>
    <n v="1.8828503562945369"/>
    <s v="USD"/>
    <n v="1389160800"/>
    <n v="1389592800"/>
    <x v="781"/>
    <d v="2014-01-13T06:00:00"/>
    <b v="0"/>
    <b v="0"/>
    <x v="7"/>
    <x v="14"/>
    <s v="photography/photography books"/>
  </r>
  <r>
    <n v="874"/>
    <s v="Chung-Nguyen"/>
    <s v="Managed discrete parallelism"/>
    <n v="40200"/>
    <n v="139468"/>
    <x v="1"/>
    <n v="4358"/>
    <n v="32.002753556677376"/>
    <x v="1"/>
    <n v="3.4693532338308457"/>
    <s v="USD"/>
    <n v="1271998800"/>
    <n v="1275282000"/>
    <x v="782"/>
    <d v="2010-05-31T05:00:00"/>
    <b v="0"/>
    <b v="1"/>
    <x v="7"/>
    <x v="14"/>
    <s v="photography/photography books"/>
  </r>
  <r>
    <n v="875"/>
    <s v="Mueller-Harmon"/>
    <s v="Implemented tangible approach"/>
    <n v="7900"/>
    <n v="5465"/>
    <x v="0"/>
    <n v="67"/>
    <n v="81.567164179104481"/>
    <x v="1"/>
    <n v="0.6917721518987342"/>
    <s v="USD"/>
    <n v="1294898400"/>
    <n v="1294984800"/>
    <x v="783"/>
    <d v="2011-01-14T06:00:00"/>
    <b v="0"/>
    <b v="0"/>
    <x v="1"/>
    <x v="1"/>
    <s v="music/rock"/>
  </r>
  <r>
    <n v="876"/>
    <s v="Dixon, Perez and Banks"/>
    <s v="Re-engineered encompassing definition"/>
    <n v="8300"/>
    <n v="2111"/>
    <x v="0"/>
    <n v="57"/>
    <n v="37.035087719298247"/>
    <x v="0"/>
    <n v="0.25433734939759034"/>
    <s v="CAD"/>
    <n v="1559970000"/>
    <n v="1562043600"/>
    <x v="784"/>
    <d v="2019-07-02T05:00:00"/>
    <b v="0"/>
    <b v="0"/>
    <x v="7"/>
    <x v="14"/>
    <s v="photography/photography books"/>
  </r>
  <r>
    <n v="877"/>
    <s v="Estrada Group"/>
    <s v="Multi-lateral uniform collaboration"/>
    <n v="163600"/>
    <n v="126628"/>
    <x v="0"/>
    <n v="1229"/>
    <n v="103.033360455655"/>
    <x v="1"/>
    <n v="0.77400977995110021"/>
    <s v="USD"/>
    <n v="1469509200"/>
    <n v="1469595600"/>
    <x v="785"/>
    <d v="2016-07-27T05:00:00"/>
    <b v="0"/>
    <b v="0"/>
    <x v="0"/>
    <x v="0"/>
    <s v="food/food trucks"/>
  </r>
  <r>
    <n v="878"/>
    <s v="Lutz Group"/>
    <s v="Enterprise-wide foreground paradigm"/>
    <n v="2700"/>
    <n v="1012"/>
    <x v="0"/>
    <n v="12"/>
    <n v="84.333333333333329"/>
    <x v="6"/>
    <n v="0.37481481481481482"/>
    <s v="EUR"/>
    <n v="1579068000"/>
    <n v="1581141600"/>
    <x v="786"/>
    <d v="2020-02-08T06:00:00"/>
    <b v="0"/>
    <b v="0"/>
    <x v="1"/>
    <x v="16"/>
    <s v="music/metal"/>
  </r>
  <r>
    <n v="879"/>
    <s v="Ortiz Inc"/>
    <s v="Stand-alone incremental parallelism"/>
    <n v="1000"/>
    <n v="5438"/>
    <x v="1"/>
    <n v="53"/>
    <n v="102.60377358490567"/>
    <x v="1"/>
    <n v="5.4379999999999997"/>
    <s v="USD"/>
    <n v="1487743200"/>
    <n v="1488520800"/>
    <x v="787"/>
    <d v="2017-03-03T06:00:00"/>
    <b v="0"/>
    <b v="0"/>
    <x v="5"/>
    <x v="9"/>
    <s v="publishing/nonfiction"/>
  </r>
  <r>
    <n v="880"/>
    <s v="Craig, Ellis and Miller"/>
    <s v="Persevering 5thgeneration throughput"/>
    <n v="84500"/>
    <n v="193101"/>
    <x v="1"/>
    <n v="2414"/>
    <n v="79.992129246064621"/>
    <x v="1"/>
    <n v="2.2852189349112426"/>
    <s v="USD"/>
    <n v="1563685200"/>
    <n v="1563858000"/>
    <x v="788"/>
    <d v="2019-07-23T05:00:00"/>
    <b v="0"/>
    <b v="0"/>
    <x v="1"/>
    <x v="5"/>
    <s v="music/electric music"/>
  </r>
  <r>
    <n v="881"/>
    <s v="Charles Inc"/>
    <s v="Implemented object-oriented synergy"/>
    <n v="81300"/>
    <n v="31665"/>
    <x v="0"/>
    <n v="452"/>
    <n v="70.055309734513273"/>
    <x v="1"/>
    <n v="0.38948339483394834"/>
    <s v="USD"/>
    <n v="1436418000"/>
    <n v="1438923600"/>
    <x v="330"/>
    <d v="2015-08-07T05:00:00"/>
    <b v="0"/>
    <b v="1"/>
    <x v="3"/>
    <x v="3"/>
    <s v="theater/plays"/>
  </r>
  <r>
    <n v="882"/>
    <s v="White-Rosario"/>
    <s v="Balanced demand-driven definition"/>
    <n v="800"/>
    <n v="2960"/>
    <x v="1"/>
    <n v="80"/>
    <n v="37"/>
    <x v="1"/>
    <n v="3.7"/>
    <s v="USD"/>
    <n v="1421820000"/>
    <n v="1422165600"/>
    <x v="789"/>
    <d v="2015-01-25T06:00:00"/>
    <b v="0"/>
    <b v="0"/>
    <x v="3"/>
    <x v="3"/>
    <s v="theater/plays"/>
  </r>
  <r>
    <n v="883"/>
    <s v="Simmons-Villarreal"/>
    <s v="Customer-focused mobile Graphic Interface"/>
    <n v="3400"/>
    <n v="8089"/>
    <x v="1"/>
    <n v="193"/>
    <n v="41.911917098445599"/>
    <x v="1"/>
    <n v="2.3791176470588233"/>
    <s v="USD"/>
    <n v="1274763600"/>
    <n v="1277874000"/>
    <x v="790"/>
    <d v="2010-06-30T05:00:00"/>
    <b v="0"/>
    <b v="0"/>
    <x v="4"/>
    <x v="12"/>
    <s v="film &amp; video/shorts"/>
  </r>
  <r>
    <n v="884"/>
    <s v="Strickland Group"/>
    <s v="Horizontal secondary interface"/>
    <n v="170800"/>
    <n v="109374"/>
    <x v="0"/>
    <n v="1886"/>
    <n v="57.992576882290564"/>
    <x v="1"/>
    <n v="0.64036299765807958"/>
    <s v="USD"/>
    <n v="1399179600"/>
    <n v="1399352400"/>
    <x v="791"/>
    <d v="2014-05-06T05:00:00"/>
    <b v="0"/>
    <b v="1"/>
    <x v="3"/>
    <x v="3"/>
    <s v="theater/plays"/>
  </r>
  <r>
    <n v="885"/>
    <s v="Lynch Ltd"/>
    <s v="Virtual analyzing collaboration"/>
    <n v="1800"/>
    <n v="2129"/>
    <x v="1"/>
    <n v="52"/>
    <n v="40.942307692307693"/>
    <x v="1"/>
    <n v="1.1827777777777777"/>
    <s v="USD"/>
    <n v="1275800400"/>
    <n v="1279083600"/>
    <x v="792"/>
    <d v="2010-07-14T05:00:00"/>
    <b v="0"/>
    <b v="0"/>
    <x v="3"/>
    <x v="3"/>
    <s v="theater/plays"/>
  </r>
  <r>
    <n v="886"/>
    <s v="Sanders LLC"/>
    <s v="Multi-tiered explicit focus group"/>
    <n v="150600"/>
    <n v="127745"/>
    <x v="0"/>
    <n v="1825"/>
    <n v="69.9972602739726"/>
    <x v="1"/>
    <n v="0.84824037184594958"/>
    <s v="USD"/>
    <n v="1282798800"/>
    <n v="1284354000"/>
    <x v="793"/>
    <d v="2010-09-13T05:00:00"/>
    <b v="0"/>
    <b v="0"/>
    <x v="1"/>
    <x v="7"/>
    <s v="music/indie rock"/>
  </r>
  <r>
    <n v="887"/>
    <s v="Cooper LLC"/>
    <s v="Multi-layered systematic knowledgebase"/>
    <n v="7800"/>
    <n v="2289"/>
    <x v="0"/>
    <n v="31"/>
    <n v="73.838709677419359"/>
    <x v="1"/>
    <n v="0.29346153846153844"/>
    <s v="USD"/>
    <n v="1437109200"/>
    <n v="1441170000"/>
    <x v="794"/>
    <d v="2015-09-02T05:00:00"/>
    <b v="0"/>
    <b v="1"/>
    <x v="3"/>
    <x v="3"/>
    <s v="theater/plays"/>
  </r>
  <r>
    <n v="888"/>
    <s v="Palmer Ltd"/>
    <s v="Reverse-engineered uniform knowledge user"/>
    <n v="5800"/>
    <n v="12174"/>
    <x v="1"/>
    <n v="290"/>
    <n v="41.979310344827589"/>
    <x v="1"/>
    <n v="2.0989655172413793"/>
    <s v="USD"/>
    <n v="1491886800"/>
    <n v="1493528400"/>
    <x v="795"/>
    <d v="2017-04-30T05:00:00"/>
    <b v="0"/>
    <b v="0"/>
    <x v="3"/>
    <x v="3"/>
    <s v="theater/plays"/>
  </r>
  <r>
    <n v="889"/>
    <s v="Santos Group"/>
    <s v="Secured dynamic capacity"/>
    <n v="5600"/>
    <n v="9508"/>
    <x v="1"/>
    <n v="122"/>
    <n v="77.93442622950819"/>
    <x v="1"/>
    <n v="1.697857142857143"/>
    <s v="USD"/>
    <n v="1394600400"/>
    <n v="1395205200"/>
    <x v="796"/>
    <d v="2014-03-19T05:00:00"/>
    <b v="0"/>
    <b v="1"/>
    <x v="1"/>
    <x v="5"/>
    <s v="music/electric music"/>
  </r>
  <r>
    <n v="890"/>
    <s v="Christian, Kim and Jimenez"/>
    <s v="Devolved foreground throughput"/>
    <n v="134400"/>
    <n v="155849"/>
    <x v="1"/>
    <n v="1470"/>
    <n v="106.01972789115646"/>
    <x v="1"/>
    <n v="1.1595907738095239"/>
    <s v="USD"/>
    <n v="1561352400"/>
    <n v="1561438800"/>
    <x v="797"/>
    <d v="2019-06-25T05:00:00"/>
    <b v="0"/>
    <b v="0"/>
    <x v="1"/>
    <x v="7"/>
    <s v="music/indie rock"/>
  </r>
  <r>
    <n v="891"/>
    <s v="Williams, Price and Hurley"/>
    <s v="Synchronized demand-driven infrastructure"/>
    <n v="3000"/>
    <n v="7758"/>
    <x v="1"/>
    <n v="165"/>
    <n v="47.018181818181816"/>
    <x v="0"/>
    <n v="2.5859999999999999"/>
    <s v="CAD"/>
    <n v="1322892000"/>
    <n v="1326693600"/>
    <x v="798"/>
    <d v="2012-01-16T06:00:00"/>
    <b v="0"/>
    <b v="0"/>
    <x v="4"/>
    <x v="4"/>
    <s v="film &amp; video/documentary"/>
  </r>
  <r>
    <n v="892"/>
    <s v="Anderson, Parks and Estrada"/>
    <s v="Realigned discrete structure"/>
    <n v="6000"/>
    <n v="13835"/>
    <x v="1"/>
    <n v="182"/>
    <n v="76.016483516483518"/>
    <x v="1"/>
    <n v="2.3058333333333332"/>
    <s v="USD"/>
    <n v="1274418000"/>
    <n v="1277960400"/>
    <x v="799"/>
    <d v="2010-07-01T05:00:00"/>
    <b v="0"/>
    <b v="0"/>
    <x v="5"/>
    <x v="18"/>
    <s v="publishing/translations"/>
  </r>
  <r>
    <n v="893"/>
    <s v="Collins-Martinez"/>
    <s v="Progressive grid-enabled website"/>
    <n v="8400"/>
    <n v="10770"/>
    <x v="1"/>
    <n v="199"/>
    <n v="54.120603015075375"/>
    <x v="6"/>
    <n v="1.2821428571428573"/>
    <s v="EUR"/>
    <n v="1434344400"/>
    <n v="1434690000"/>
    <x v="800"/>
    <d v="2015-06-19T05:00:00"/>
    <b v="0"/>
    <b v="1"/>
    <x v="4"/>
    <x v="4"/>
    <s v="film &amp; video/documentary"/>
  </r>
  <r>
    <n v="894"/>
    <s v="Barrett Inc"/>
    <s v="Organic cohesive neural-net"/>
    <n v="1700"/>
    <n v="3208"/>
    <x v="1"/>
    <n v="56"/>
    <n v="57.285714285714285"/>
    <x v="4"/>
    <n v="1.8870588235294117"/>
    <s v="GBP"/>
    <n v="1373518800"/>
    <n v="1376110800"/>
    <x v="801"/>
    <d v="2013-08-10T05:00:00"/>
    <b v="0"/>
    <b v="1"/>
    <x v="4"/>
    <x v="19"/>
    <s v="film &amp; video/television"/>
  </r>
  <r>
    <n v="895"/>
    <s v="Adams-Rollins"/>
    <s v="Integrated demand-driven info-mediaries"/>
    <n v="159800"/>
    <n v="11108"/>
    <x v="0"/>
    <n v="107"/>
    <n v="103.81308411214954"/>
    <x v="1"/>
    <n v="6.9511889862327911E-2"/>
    <s v="USD"/>
    <n v="1517637600"/>
    <n v="1518415200"/>
    <x v="802"/>
    <d v="2018-02-12T06:00:00"/>
    <b v="0"/>
    <b v="0"/>
    <x v="3"/>
    <x v="3"/>
    <s v="theater/plays"/>
  </r>
  <r>
    <n v="896"/>
    <s v="Wright-Bryant"/>
    <s v="Reverse-engineered client-server extranet"/>
    <n v="19800"/>
    <n v="153338"/>
    <x v="1"/>
    <n v="1460"/>
    <n v="105.02602739726028"/>
    <x v="2"/>
    <n v="7.7443434343434348"/>
    <s v="AUD"/>
    <n v="1310619600"/>
    <n v="1310878800"/>
    <x v="803"/>
    <d v="2011-07-17T05:00:00"/>
    <b v="0"/>
    <b v="1"/>
    <x v="0"/>
    <x v="0"/>
    <s v="food/food trucks"/>
  </r>
  <r>
    <n v="897"/>
    <s v="Berry-Cannon"/>
    <s v="Organized discrete encoding"/>
    <n v="8800"/>
    <n v="2437"/>
    <x v="0"/>
    <n v="27"/>
    <n v="90.259259259259252"/>
    <x v="1"/>
    <n v="0.27693181818181817"/>
    <s v="USD"/>
    <n v="1556427600"/>
    <n v="1556600400"/>
    <x v="212"/>
    <d v="2019-04-30T05:00:00"/>
    <b v="0"/>
    <b v="0"/>
    <x v="3"/>
    <x v="3"/>
    <s v="theater/plays"/>
  </r>
  <r>
    <n v="898"/>
    <s v="Davis-Gonzalez"/>
    <s v="Balanced regional flexibility"/>
    <n v="179100"/>
    <n v="93991"/>
    <x v="0"/>
    <n v="1221"/>
    <n v="76.978705978705975"/>
    <x v="1"/>
    <n v="0.52479620323841425"/>
    <s v="USD"/>
    <n v="1576476000"/>
    <n v="1576994400"/>
    <x v="804"/>
    <d v="2019-12-22T06:00:00"/>
    <b v="0"/>
    <b v="0"/>
    <x v="4"/>
    <x v="4"/>
    <s v="film &amp; video/documentary"/>
  </r>
  <r>
    <n v="899"/>
    <s v="Best-Young"/>
    <s v="Implemented multimedia time-frame"/>
    <n v="3100"/>
    <n v="12620"/>
    <x v="1"/>
    <n v="123"/>
    <n v="102.60162601626017"/>
    <x v="5"/>
    <n v="4.0709677419354842"/>
    <s v="CHF"/>
    <n v="1381122000"/>
    <n v="1382677200"/>
    <x v="805"/>
    <d v="2013-10-25T05:00:00"/>
    <b v="0"/>
    <b v="0"/>
    <x v="1"/>
    <x v="17"/>
    <s v="music/jazz"/>
  </r>
  <r>
    <n v="900"/>
    <s v="Powers, Smith and Deleon"/>
    <s v="Enhanced uniform service-desk"/>
    <n v="100"/>
    <n v="2"/>
    <x v="0"/>
    <n v="1"/>
    <n v="2"/>
    <x v="1"/>
    <n v="0.02"/>
    <s v="USD"/>
    <n v="1411102800"/>
    <n v="1411189200"/>
    <x v="806"/>
    <d v="2014-09-20T05:00:00"/>
    <b v="0"/>
    <b v="1"/>
    <x v="2"/>
    <x v="2"/>
    <s v="technology/web"/>
  </r>
  <r>
    <n v="901"/>
    <s v="Hogan Group"/>
    <s v="Versatile bottom-line definition"/>
    <n v="5600"/>
    <n v="8746"/>
    <x v="1"/>
    <n v="159"/>
    <n v="55.0062893081761"/>
    <x v="1"/>
    <n v="1.5617857142857143"/>
    <s v="USD"/>
    <n v="1531803600"/>
    <n v="1534654800"/>
    <x v="807"/>
    <d v="2018-08-19T05:00:00"/>
    <b v="0"/>
    <b v="1"/>
    <x v="1"/>
    <x v="1"/>
    <s v="music/rock"/>
  </r>
  <r>
    <n v="902"/>
    <s v="Wang, Silva and Byrd"/>
    <s v="Integrated bifurcated software"/>
    <n v="1400"/>
    <n v="3534"/>
    <x v="1"/>
    <n v="110"/>
    <n v="32.127272727272725"/>
    <x v="1"/>
    <n v="2.5242857142857145"/>
    <s v="USD"/>
    <n v="1454133600"/>
    <n v="1457762400"/>
    <x v="722"/>
    <d v="2016-03-12T06:00:00"/>
    <b v="0"/>
    <b v="0"/>
    <x v="2"/>
    <x v="2"/>
    <s v="technology/web"/>
  </r>
  <r>
    <n v="903"/>
    <s v="Parker-Morris"/>
    <s v="Assimilated next generation instruction set"/>
    <n v="41000"/>
    <n v="709"/>
    <x v="2"/>
    <n v="14"/>
    <n v="50.642857142857146"/>
    <x v="1"/>
    <n v="1.729268292682927E-2"/>
    <s v="USD"/>
    <n v="1336194000"/>
    <n v="1337490000"/>
    <x v="477"/>
    <d v="2012-05-20T05:00:00"/>
    <b v="0"/>
    <b v="1"/>
    <x v="5"/>
    <x v="9"/>
    <s v="publishing/nonfiction"/>
  </r>
  <r>
    <n v="904"/>
    <s v="Rodriguez, Johnson and Jackson"/>
    <s v="Digitized foreground array"/>
    <n v="6500"/>
    <n v="795"/>
    <x v="0"/>
    <n v="16"/>
    <n v="49.6875"/>
    <x v="1"/>
    <n v="0.12230769230769231"/>
    <s v="USD"/>
    <n v="1349326800"/>
    <n v="1349672400"/>
    <x v="259"/>
    <d v="2012-10-08T05:00:00"/>
    <b v="0"/>
    <b v="0"/>
    <x v="5"/>
    <x v="15"/>
    <s v="publishing/radio &amp; podcasts"/>
  </r>
  <r>
    <n v="905"/>
    <s v="Haynes PLC"/>
    <s v="Re-engineered clear-thinking project"/>
    <n v="7900"/>
    <n v="12955"/>
    <x v="1"/>
    <n v="236"/>
    <n v="54.894067796610166"/>
    <x v="1"/>
    <n v="1.6398734177215191"/>
    <s v="USD"/>
    <n v="1379566800"/>
    <n v="1379826000"/>
    <x v="9"/>
    <d v="2013-09-22T05:00:00"/>
    <b v="0"/>
    <b v="0"/>
    <x v="3"/>
    <x v="3"/>
    <s v="theater/plays"/>
  </r>
  <r>
    <n v="906"/>
    <s v="Hayes Group"/>
    <s v="Implemented even-keeled standardization"/>
    <n v="5500"/>
    <n v="8964"/>
    <x v="1"/>
    <n v="191"/>
    <n v="46.931937172774866"/>
    <x v="1"/>
    <n v="1.6298181818181818"/>
    <s v="USD"/>
    <n v="1494651600"/>
    <n v="1497762000"/>
    <x v="808"/>
    <d v="2017-06-18T05:00:00"/>
    <b v="1"/>
    <b v="1"/>
    <x v="4"/>
    <x v="4"/>
    <s v="film &amp; video/documentary"/>
  </r>
  <r>
    <n v="907"/>
    <s v="White, Pena and Calhoun"/>
    <s v="Quality-focused asymmetric adapter"/>
    <n v="9100"/>
    <n v="1843"/>
    <x v="0"/>
    <n v="41"/>
    <n v="44.951219512195124"/>
    <x v="1"/>
    <n v="0.20252747252747252"/>
    <s v="USD"/>
    <n v="1303880400"/>
    <n v="1304485200"/>
    <x v="809"/>
    <d v="2011-05-04T05:00:00"/>
    <b v="0"/>
    <b v="0"/>
    <x v="3"/>
    <x v="3"/>
    <s v="theater/plays"/>
  </r>
  <r>
    <n v="908"/>
    <s v="Bryant-Pope"/>
    <s v="Networked intangible help-desk"/>
    <n v="38200"/>
    <n v="121950"/>
    <x v="1"/>
    <n v="3934"/>
    <n v="30.99898322318251"/>
    <x v="1"/>
    <n v="3.1924083769633507"/>
    <s v="USD"/>
    <n v="1335934800"/>
    <n v="1336885200"/>
    <x v="444"/>
    <d v="2012-05-13T05:00:00"/>
    <b v="0"/>
    <b v="0"/>
    <x v="6"/>
    <x v="11"/>
    <s v="games/video games"/>
  </r>
  <r>
    <n v="909"/>
    <s v="Gates, Li and Thompson"/>
    <s v="Synchronized attitude-oriented frame"/>
    <n v="1800"/>
    <n v="8621"/>
    <x v="1"/>
    <n v="80"/>
    <n v="107.7625"/>
    <x v="0"/>
    <n v="4.7894444444444444"/>
    <s v="CAD"/>
    <n v="1528088400"/>
    <n v="1530421200"/>
    <x v="384"/>
    <d v="2018-07-01T05:00:00"/>
    <b v="0"/>
    <b v="1"/>
    <x v="3"/>
    <x v="3"/>
    <s v="theater/plays"/>
  </r>
  <r>
    <n v="910"/>
    <s v="King-Morris"/>
    <s v="Proactive incremental architecture"/>
    <n v="154500"/>
    <n v="30215"/>
    <x v="3"/>
    <n v="296"/>
    <n v="102.07770270270271"/>
    <x v="1"/>
    <n v="0.19556634304207121"/>
    <s v="USD"/>
    <n v="1421906400"/>
    <n v="1421992800"/>
    <x v="810"/>
    <d v="2015-01-23T06:00:00"/>
    <b v="0"/>
    <b v="0"/>
    <x v="3"/>
    <x v="3"/>
    <s v="theater/plays"/>
  </r>
  <r>
    <n v="911"/>
    <s v="Carter, Cole and Curtis"/>
    <s v="Cloned responsive standardization"/>
    <n v="5800"/>
    <n v="11539"/>
    <x v="1"/>
    <n v="462"/>
    <n v="24.976190476190474"/>
    <x v="1"/>
    <n v="1.9894827586206896"/>
    <s v="USD"/>
    <n v="1568005200"/>
    <n v="1568178000"/>
    <x v="811"/>
    <d v="2019-09-11T05:00:00"/>
    <b v="1"/>
    <b v="0"/>
    <x v="2"/>
    <x v="2"/>
    <s v="technology/web"/>
  </r>
  <r>
    <n v="912"/>
    <s v="Sanchez-Parsons"/>
    <s v="Reduced bifurcated pricing structure"/>
    <n v="1800"/>
    <n v="14310"/>
    <x v="1"/>
    <n v="179"/>
    <n v="79.944134078212286"/>
    <x v="1"/>
    <n v="7.95"/>
    <s v="USD"/>
    <n v="1346821200"/>
    <n v="1347944400"/>
    <x v="812"/>
    <d v="2012-09-18T05:00:00"/>
    <b v="1"/>
    <b v="0"/>
    <x v="4"/>
    <x v="6"/>
    <s v="film &amp; video/drama"/>
  </r>
  <r>
    <n v="913"/>
    <s v="Rivera-Pearson"/>
    <s v="Re-engineered asymmetric challenge"/>
    <n v="70200"/>
    <n v="35536"/>
    <x v="0"/>
    <n v="523"/>
    <n v="67.946462715105156"/>
    <x v="2"/>
    <n v="0.50621082621082625"/>
    <s v="AUD"/>
    <n v="1557637200"/>
    <n v="1558760400"/>
    <x v="813"/>
    <d v="2019-05-25T05:00:00"/>
    <b v="0"/>
    <b v="0"/>
    <x v="4"/>
    <x v="6"/>
    <s v="film &amp; video/drama"/>
  </r>
  <r>
    <n v="914"/>
    <s v="Ramirez, Padilla and Barrera"/>
    <s v="Diverse client-driven conglomeration"/>
    <n v="6400"/>
    <n v="3676"/>
    <x v="0"/>
    <n v="141"/>
    <n v="26.070921985815602"/>
    <x v="4"/>
    <n v="0.57437499999999997"/>
    <s v="GBP"/>
    <n v="1375592400"/>
    <n v="1376629200"/>
    <x v="814"/>
    <d v="2013-08-16T05:00:00"/>
    <b v="0"/>
    <b v="0"/>
    <x v="3"/>
    <x v="3"/>
    <s v="theater/plays"/>
  </r>
  <r>
    <n v="915"/>
    <s v="Riggs Group"/>
    <s v="Configurable upward-trending solution"/>
    <n v="125900"/>
    <n v="195936"/>
    <x v="1"/>
    <n v="1866"/>
    <n v="105.0032154340836"/>
    <x v="4"/>
    <n v="1.5562827640984909"/>
    <s v="GBP"/>
    <n v="1503982800"/>
    <n v="1504760400"/>
    <x v="80"/>
    <d v="2017-09-07T05:00:00"/>
    <b v="0"/>
    <b v="0"/>
    <x v="4"/>
    <x v="19"/>
    <s v="film &amp; video/television"/>
  </r>
  <r>
    <n v="916"/>
    <s v="Clements Ltd"/>
    <s v="Persistent bandwidth-monitored framework"/>
    <n v="3700"/>
    <n v="1343"/>
    <x v="0"/>
    <n v="52"/>
    <n v="25.826923076923077"/>
    <x v="1"/>
    <n v="0.36297297297297298"/>
    <s v="USD"/>
    <n v="1418882400"/>
    <n v="1419660000"/>
    <x v="815"/>
    <d v="2014-12-27T06:00:00"/>
    <b v="0"/>
    <b v="0"/>
    <x v="7"/>
    <x v="14"/>
    <s v="photography/photography books"/>
  </r>
  <r>
    <n v="917"/>
    <s v="Cooper Inc"/>
    <s v="Polarized discrete product"/>
    <n v="3600"/>
    <n v="2097"/>
    <x v="2"/>
    <n v="27"/>
    <n v="77.666666666666671"/>
    <x v="4"/>
    <n v="0.58250000000000002"/>
    <s v="GBP"/>
    <n v="1309237200"/>
    <n v="1311310800"/>
    <x v="816"/>
    <d v="2011-07-22T05:00:00"/>
    <b v="0"/>
    <b v="1"/>
    <x v="4"/>
    <x v="12"/>
    <s v="film &amp; video/shorts"/>
  </r>
  <r>
    <n v="918"/>
    <s v="Jones-Gonzalez"/>
    <s v="Seamless dynamic website"/>
    <n v="3800"/>
    <n v="9021"/>
    <x v="1"/>
    <n v="156"/>
    <n v="57.82692307692308"/>
    <x v="5"/>
    <n v="2.3739473684210526"/>
    <s v="CHF"/>
    <n v="1343365200"/>
    <n v="1344315600"/>
    <x v="474"/>
    <d v="2012-08-07T05:00:00"/>
    <b v="0"/>
    <b v="0"/>
    <x v="5"/>
    <x v="15"/>
    <s v="publishing/radio &amp; podcasts"/>
  </r>
  <r>
    <n v="919"/>
    <s v="Fox Ltd"/>
    <s v="Extended multimedia firmware"/>
    <n v="35600"/>
    <n v="20915"/>
    <x v="0"/>
    <n v="225"/>
    <n v="92.955555555555549"/>
    <x v="2"/>
    <n v="0.58750000000000002"/>
    <s v="AUD"/>
    <n v="1507957200"/>
    <n v="1510725600"/>
    <x v="817"/>
    <d v="2017-11-15T06:00:00"/>
    <b v="0"/>
    <b v="1"/>
    <x v="3"/>
    <x v="3"/>
    <s v="theater/plays"/>
  </r>
  <r>
    <n v="920"/>
    <s v="Green, Murphy and Webb"/>
    <s v="Versatile directional project"/>
    <n v="5300"/>
    <n v="9676"/>
    <x v="1"/>
    <n v="255"/>
    <n v="37.945098039215686"/>
    <x v="1"/>
    <n v="1.8256603773584905"/>
    <s v="USD"/>
    <n v="1549519200"/>
    <n v="1551247200"/>
    <x v="818"/>
    <d v="2019-02-27T06:00:00"/>
    <b v="1"/>
    <b v="0"/>
    <x v="4"/>
    <x v="10"/>
    <s v="film &amp; video/animation"/>
  </r>
  <r>
    <n v="921"/>
    <s v="Stevenson PLC"/>
    <s v="Profound directional knowledge user"/>
    <n v="160400"/>
    <n v="1210"/>
    <x v="0"/>
    <n v="38"/>
    <n v="31.842105263157894"/>
    <x v="1"/>
    <n v="7.5436408977556111E-3"/>
    <s v="USD"/>
    <n v="1329026400"/>
    <n v="1330236000"/>
    <x v="819"/>
    <d v="2012-02-26T06:00:00"/>
    <b v="0"/>
    <b v="0"/>
    <x v="2"/>
    <x v="2"/>
    <s v="technology/web"/>
  </r>
  <r>
    <n v="922"/>
    <s v="Soto-Anthony"/>
    <s v="Ameliorated logistical capability"/>
    <n v="51400"/>
    <n v="90440"/>
    <x v="1"/>
    <n v="2261"/>
    <n v="40"/>
    <x v="1"/>
    <n v="1.7595330739299611"/>
    <s v="USD"/>
    <n v="1544335200"/>
    <n v="1545112800"/>
    <x v="609"/>
    <d v="2018-12-18T06:00:00"/>
    <b v="0"/>
    <b v="1"/>
    <x v="1"/>
    <x v="21"/>
    <s v="music/world music"/>
  </r>
  <r>
    <n v="923"/>
    <s v="Wise and Sons"/>
    <s v="Sharable discrete definition"/>
    <n v="1700"/>
    <n v="4044"/>
    <x v="1"/>
    <n v="40"/>
    <n v="101.1"/>
    <x v="1"/>
    <n v="2.3788235294117648"/>
    <s v="USD"/>
    <n v="1279083600"/>
    <n v="1279170000"/>
    <x v="547"/>
    <d v="2010-07-15T05:00:00"/>
    <b v="0"/>
    <b v="0"/>
    <x v="3"/>
    <x v="3"/>
    <s v="theater/plays"/>
  </r>
  <r>
    <n v="924"/>
    <s v="Butler-Barr"/>
    <s v="User-friendly next generation core"/>
    <n v="39400"/>
    <n v="192292"/>
    <x v="1"/>
    <n v="2289"/>
    <n v="84.006989951944078"/>
    <x v="6"/>
    <n v="4.8805076142131982"/>
    <s v="EUR"/>
    <n v="1572498000"/>
    <n v="1573452000"/>
    <x v="820"/>
    <d v="2019-11-11T06:00:00"/>
    <b v="0"/>
    <b v="0"/>
    <x v="3"/>
    <x v="3"/>
    <s v="theater/plays"/>
  </r>
  <r>
    <n v="925"/>
    <s v="Wilson, Jefferson and Anderson"/>
    <s v="Profit-focused empowering system engine"/>
    <n v="3000"/>
    <n v="6722"/>
    <x v="1"/>
    <n v="65"/>
    <n v="103.41538461538461"/>
    <x v="1"/>
    <n v="2.2406666666666668"/>
    <s v="USD"/>
    <n v="1506056400"/>
    <n v="1507093200"/>
    <x v="821"/>
    <d v="2017-10-04T05:00:00"/>
    <b v="0"/>
    <b v="0"/>
    <x v="3"/>
    <x v="3"/>
    <s v="theater/plays"/>
  </r>
  <r>
    <n v="926"/>
    <s v="Brown-Oliver"/>
    <s v="Synchronized cohesive encoding"/>
    <n v="8700"/>
    <n v="1577"/>
    <x v="0"/>
    <n v="15"/>
    <n v="105.13333333333334"/>
    <x v="1"/>
    <n v="0.18126436781609195"/>
    <s v="USD"/>
    <n v="1463029200"/>
    <n v="1463374800"/>
    <x v="151"/>
    <d v="2016-05-16T05:00:00"/>
    <b v="0"/>
    <b v="0"/>
    <x v="0"/>
    <x v="0"/>
    <s v="food/food trucks"/>
  </r>
  <r>
    <n v="927"/>
    <s v="Davis-Gardner"/>
    <s v="Synergistic dynamic utilization"/>
    <n v="7200"/>
    <n v="3301"/>
    <x v="0"/>
    <n v="37"/>
    <n v="89.21621621621621"/>
    <x v="1"/>
    <n v="0.45847222222222223"/>
    <s v="USD"/>
    <n v="1342069200"/>
    <n v="1344574800"/>
    <x v="822"/>
    <d v="2012-08-10T05:00:00"/>
    <b v="0"/>
    <b v="0"/>
    <x v="3"/>
    <x v="3"/>
    <s v="theater/plays"/>
  </r>
  <r>
    <n v="928"/>
    <s v="Dawson Group"/>
    <s v="Triple-buffered bi-directional model"/>
    <n v="167400"/>
    <n v="196386"/>
    <x v="1"/>
    <n v="3777"/>
    <n v="51.995234312946785"/>
    <x v="6"/>
    <n v="1.1731541218637993"/>
    <s v="EUR"/>
    <n v="1388296800"/>
    <n v="1389074400"/>
    <x v="823"/>
    <d v="2014-01-07T06:00:00"/>
    <b v="0"/>
    <b v="0"/>
    <x v="2"/>
    <x v="2"/>
    <s v="technology/web"/>
  </r>
  <r>
    <n v="929"/>
    <s v="Turner-Terrell"/>
    <s v="Polarized tertiary function"/>
    <n v="5500"/>
    <n v="11952"/>
    <x v="1"/>
    <n v="184"/>
    <n v="64.956521739130437"/>
    <x v="4"/>
    <n v="2.173090909090909"/>
    <s v="GBP"/>
    <n v="1493787600"/>
    <n v="1494997200"/>
    <x v="824"/>
    <d v="2017-05-17T05:00:00"/>
    <b v="0"/>
    <b v="0"/>
    <x v="3"/>
    <x v="3"/>
    <s v="theater/plays"/>
  </r>
  <r>
    <n v="930"/>
    <s v="Hall, Buchanan and Benton"/>
    <s v="Configurable fault-tolerant structure"/>
    <n v="3500"/>
    <n v="3930"/>
    <x v="1"/>
    <n v="85"/>
    <n v="46.235294117647058"/>
    <x v="1"/>
    <n v="1.1228571428571428"/>
    <s v="USD"/>
    <n v="1424844000"/>
    <n v="1425448800"/>
    <x v="825"/>
    <d v="2015-03-04T06:00:00"/>
    <b v="0"/>
    <b v="1"/>
    <x v="3"/>
    <x v="3"/>
    <s v="theater/plays"/>
  </r>
  <r>
    <n v="931"/>
    <s v="Lowery, Hayden and Cruz"/>
    <s v="Digitized 24/7 budgetary management"/>
    <n v="7900"/>
    <n v="5729"/>
    <x v="0"/>
    <n v="112"/>
    <n v="51.151785714285715"/>
    <x v="1"/>
    <n v="0.72518987341772156"/>
    <s v="USD"/>
    <n v="1403931600"/>
    <n v="1404104400"/>
    <x v="826"/>
    <d v="2014-06-30T05:00:00"/>
    <b v="0"/>
    <b v="1"/>
    <x v="3"/>
    <x v="3"/>
    <s v="theater/plays"/>
  </r>
  <r>
    <n v="932"/>
    <s v="Mora, Miller and Harper"/>
    <s v="Stand-alone zero tolerance algorithm"/>
    <n v="2300"/>
    <n v="4883"/>
    <x v="1"/>
    <n v="144"/>
    <n v="33.909722222222221"/>
    <x v="1"/>
    <n v="2.1230434782608696"/>
    <s v="USD"/>
    <n v="1394514000"/>
    <n v="1394773200"/>
    <x v="827"/>
    <d v="2014-03-14T05:00:00"/>
    <b v="0"/>
    <b v="0"/>
    <x v="1"/>
    <x v="1"/>
    <s v="music/rock"/>
  </r>
  <r>
    <n v="933"/>
    <s v="Espinoza Group"/>
    <s v="Implemented tangible support"/>
    <n v="73000"/>
    <n v="175015"/>
    <x v="1"/>
    <n v="1902"/>
    <n v="92.016298633017882"/>
    <x v="1"/>
    <n v="2.3974657534246577"/>
    <s v="USD"/>
    <n v="1365397200"/>
    <n v="1366520400"/>
    <x v="828"/>
    <d v="2013-04-21T05:00:00"/>
    <b v="0"/>
    <b v="0"/>
    <x v="3"/>
    <x v="3"/>
    <s v="theater/plays"/>
  </r>
  <r>
    <n v="934"/>
    <s v="Davis, Crawford and Lopez"/>
    <s v="Reactive radical framework"/>
    <n v="6200"/>
    <n v="11280"/>
    <x v="1"/>
    <n v="105"/>
    <n v="107.42857142857143"/>
    <x v="1"/>
    <n v="1.8193548387096774"/>
    <s v="USD"/>
    <n v="1456120800"/>
    <n v="1456639200"/>
    <x v="829"/>
    <d v="2016-02-28T06:00:00"/>
    <b v="0"/>
    <b v="0"/>
    <x v="3"/>
    <x v="3"/>
    <s v="theater/plays"/>
  </r>
  <r>
    <n v="935"/>
    <s v="Richards, Stevens and Fleming"/>
    <s v="Object-based full-range knowledge user"/>
    <n v="6100"/>
    <n v="10012"/>
    <x v="1"/>
    <n v="132"/>
    <n v="75.848484848484844"/>
    <x v="1"/>
    <n v="1.6413114754098361"/>
    <s v="USD"/>
    <n v="1437714000"/>
    <n v="1438318800"/>
    <x v="830"/>
    <d v="2015-07-31T05:00:00"/>
    <b v="0"/>
    <b v="0"/>
    <x v="3"/>
    <x v="3"/>
    <s v="theater/plays"/>
  </r>
  <r>
    <n v="936"/>
    <s v="Brown Ltd"/>
    <s v="Enhanced composite contingency"/>
    <n v="103200"/>
    <n v="1690"/>
    <x v="0"/>
    <n v="21"/>
    <n v="80.476190476190482"/>
    <x v="1"/>
    <n v="1.6375968992248063E-2"/>
    <s v="USD"/>
    <n v="1563771600"/>
    <n v="1564030800"/>
    <x v="831"/>
    <d v="2019-07-25T05:00:00"/>
    <b v="1"/>
    <b v="0"/>
    <x v="3"/>
    <x v="3"/>
    <s v="theater/plays"/>
  </r>
  <r>
    <n v="937"/>
    <s v="Tapia, Sandoval and Hurley"/>
    <s v="Cloned fresh-thinking model"/>
    <n v="171000"/>
    <n v="84891"/>
    <x v="3"/>
    <n v="976"/>
    <n v="86.978483606557376"/>
    <x v="1"/>
    <n v="0.49643859649122807"/>
    <s v="USD"/>
    <n v="1448517600"/>
    <n v="1449295200"/>
    <x v="832"/>
    <d v="2015-12-05T06:00:00"/>
    <b v="0"/>
    <b v="0"/>
    <x v="4"/>
    <x v="4"/>
    <s v="film &amp; video/documentary"/>
  </r>
  <r>
    <n v="938"/>
    <s v="Allen Inc"/>
    <s v="Total dedicated benchmark"/>
    <n v="9200"/>
    <n v="10093"/>
    <x v="1"/>
    <n v="96"/>
    <n v="105.13541666666667"/>
    <x v="1"/>
    <n v="1.0970652173913042"/>
    <s v="USD"/>
    <n v="1528779600"/>
    <n v="1531890000"/>
    <x v="833"/>
    <d v="2018-07-18T05:00:00"/>
    <b v="0"/>
    <b v="1"/>
    <x v="5"/>
    <x v="13"/>
    <s v="publishing/fiction"/>
  </r>
  <r>
    <n v="939"/>
    <s v="Williams, Johnson and Campbell"/>
    <s v="Streamlined human-resource Graphic Interface"/>
    <n v="7800"/>
    <n v="3839"/>
    <x v="0"/>
    <n v="67"/>
    <n v="57.298507462686565"/>
    <x v="1"/>
    <n v="0.49217948717948717"/>
    <s v="USD"/>
    <n v="1304744400"/>
    <n v="1306213200"/>
    <x v="834"/>
    <d v="2011-05-24T05:00:00"/>
    <b v="0"/>
    <b v="1"/>
    <x v="6"/>
    <x v="11"/>
    <s v="games/video games"/>
  </r>
  <r>
    <n v="940"/>
    <s v="Wiggins Ltd"/>
    <s v="Upgradable analyzing core"/>
    <n v="9900"/>
    <n v="6161"/>
    <x v="2"/>
    <n v="66"/>
    <n v="93.348484848484844"/>
    <x v="0"/>
    <n v="0.62232323232323228"/>
    <s v="CAD"/>
    <n v="1354341600"/>
    <n v="1356242400"/>
    <x v="835"/>
    <d v="2012-12-23T06:00:00"/>
    <b v="0"/>
    <b v="0"/>
    <x v="2"/>
    <x v="2"/>
    <s v="technology/web"/>
  </r>
  <r>
    <n v="941"/>
    <s v="Luna-Horne"/>
    <s v="Profound exuding pricing structure"/>
    <n v="43000"/>
    <n v="5615"/>
    <x v="0"/>
    <n v="78"/>
    <n v="71.987179487179489"/>
    <x v="1"/>
    <n v="0.1305813953488372"/>
    <s v="USD"/>
    <n v="1294552800"/>
    <n v="1297576800"/>
    <x v="836"/>
    <d v="2011-02-13T06:00:00"/>
    <b v="1"/>
    <b v="0"/>
    <x v="3"/>
    <x v="3"/>
    <s v="theater/plays"/>
  </r>
  <r>
    <n v="942"/>
    <s v="Allen Inc"/>
    <s v="Horizontal optimizing model"/>
    <n v="9600"/>
    <n v="6205"/>
    <x v="0"/>
    <n v="67"/>
    <n v="92.611940298507463"/>
    <x v="2"/>
    <n v="0.64635416666666667"/>
    <s v="AUD"/>
    <n v="1295935200"/>
    <n v="1296194400"/>
    <x v="837"/>
    <d v="2011-01-28T06:00:00"/>
    <b v="0"/>
    <b v="0"/>
    <x v="3"/>
    <x v="3"/>
    <s v="theater/plays"/>
  </r>
  <r>
    <n v="943"/>
    <s v="Peterson, Gonzalez and Spencer"/>
    <s v="Synchronized fault-tolerant algorithm"/>
    <n v="7500"/>
    <n v="11969"/>
    <x v="1"/>
    <n v="114"/>
    <n v="104.99122807017544"/>
    <x v="1"/>
    <n v="1.5958666666666668"/>
    <s v="USD"/>
    <n v="1411534800"/>
    <n v="1414558800"/>
    <x v="219"/>
    <d v="2014-10-29T05:00:00"/>
    <b v="0"/>
    <b v="0"/>
    <x v="0"/>
    <x v="0"/>
    <s v="food/food trucks"/>
  </r>
  <r>
    <n v="944"/>
    <s v="Walter Inc"/>
    <s v="Streamlined 5thgeneration intranet"/>
    <n v="10000"/>
    <n v="8142"/>
    <x v="0"/>
    <n v="263"/>
    <n v="30.958174904942965"/>
    <x v="2"/>
    <n v="0.81420000000000003"/>
    <s v="AUD"/>
    <n v="1486706400"/>
    <n v="1488348000"/>
    <x v="365"/>
    <d v="2017-03-01T06:00:00"/>
    <b v="0"/>
    <b v="0"/>
    <x v="7"/>
    <x v="14"/>
    <s v="photography/photography books"/>
  </r>
  <r>
    <n v="945"/>
    <s v="Sanders, Farley and Huffman"/>
    <s v="Cross-group clear-thinking task-force"/>
    <n v="172000"/>
    <n v="55805"/>
    <x v="0"/>
    <n v="1691"/>
    <n v="33.001182732111175"/>
    <x v="1"/>
    <n v="0.32444767441860467"/>
    <s v="USD"/>
    <n v="1333602000"/>
    <n v="1334898000"/>
    <x v="838"/>
    <d v="2012-04-20T05:00:00"/>
    <b v="1"/>
    <b v="0"/>
    <x v="7"/>
    <x v="14"/>
    <s v="photography/photography books"/>
  </r>
  <r>
    <n v="946"/>
    <s v="Hall, Holmes and Walker"/>
    <s v="Public-key bandwidth-monitored intranet"/>
    <n v="153700"/>
    <n v="15238"/>
    <x v="0"/>
    <n v="181"/>
    <n v="84.187845303867405"/>
    <x v="1"/>
    <n v="9.9141184124918666E-2"/>
    <s v="USD"/>
    <n v="1308200400"/>
    <n v="1308373200"/>
    <x v="839"/>
    <d v="2011-06-18T05:00:00"/>
    <b v="0"/>
    <b v="0"/>
    <x v="3"/>
    <x v="3"/>
    <s v="theater/plays"/>
  </r>
  <r>
    <n v="947"/>
    <s v="Smith-Powell"/>
    <s v="Upgradable clear-thinking hardware"/>
    <n v="3600"/>
    <n v="961"/>
    <x v="0"/>
    <n v="13"/>
    <n v="73.92307692307692"/>
    <x v="1"/>
    <n v="0.26694444444444443"/>
    <s v="USD"/>
    <n v="1411707600"/>
    <n v="1412312400"/>
    <x v="840"/>
    <d v="2014-10-03T05:00:00"/>
    <b v="0"/>
    <b v="0"/>
    <x v="3"/>
    <x v="3"/>
    <s v="theater/plays"/>
  </r>
  <r>
    <n v="948"/>
    <s v="Smith-Hill"/>
    <s v="Integrated holistic paradigm"/>
    <n v="9400"/>
    <n v="5918"/>
    <x v="3"/>
    <n v="160"/>
    <n v="36.987499999999997"/>
    <x v="1"/>
    <n v="0.62957446808510642"/>
    <s v="USD"/>
    <n v="1418364000"/>
    <n v="1419228000"/>
    <x v="841"/>
    <d v="2014-12-22T06:00:00"/>
    <b v="1"/>
    <b v="1"/>
    <x v="4"/>
    <x v="4"/>
    <s v="film &amp; video/documentary"/>
  </r>
  <r>
    <n v="949"/>
    <s v="Wright LLC"/>
    <s v="Seamless clear-thinking conglomeration"/>
    <n v="5900"/>
    <n v="9520"/>
    <x v="1"/>
    <n v="203"/>
    <n v="46.896551724137929"/>
    <x v="1"/>
    <n v="1.6135593220338984"/>
    <s v="USD"/>
    <n v="1429333200"/>
    <n v="1430974800"/>
    <x v="842"/>
    <d v="2015-05-07T05:00:00"/>
    <b v="0"/>
    <b v="0"/>
    <x v="2"/>
    <x v="2"/>
    <s v="technology/web"/>
  </r>
  <r>
    <n v="950"/>
    <s v="Williams, Orozco and Gomez"/>
    <s v="Persistent content-based methodology"/>
    <n v="100"/>
    <n v="5"/>
    <x v="0"/>
    <n v="1"/>
    <n v="5"/>
    <x v="1"/>
    <n v="0.05"/>
    <s v="USD"/>
    <n v="1555390800"/>
    <n v="1555822800"/>
    <x v="843"/>
    <d v="2019-04-21T05:00:00"/>
    <b v="0"/>
    <b v="1"/>
    <x v="3"/>
    <x v="3"/>
    <s v="theater/plays"/>
  </r>
  <r>
    <n v="951"/>
    <s v="Peterson Ltd"/>
    <s v="Re-engineered 24hour matrix"/>
    <n v="14500"/>
    <n v="159056"/>
    <x v="1"/>
    <n v="1559"/>
    <n v="102.02437459910199"/>
    <x v="1"/>
    <n v="10.969379310344827"/>
    <s v="USD"/>
    <n v="1482732000"/>
    <n v="1482818400"/>
    <x v="844"/>
    <d v="2016-12-27T06:00:00"/>
    <b v="0"/>
    <b v="1"/>
    <x v="1"/>
    <x v="1"/>
    <s v="music/rock"/>
  </r>
  <r>
    <n v="952"/>
    <s v="Cummings-Hayes"/>
    <s v="Virtual multi-tasking core"/>
    <n v="145500"/>
    <n v="101987"/>
    <x v="3"/>
    <n v="2266"/>
    <n v="45.007502206531335"/>
    <x v="1"/>
    <n v="0.70094158075601376"/>
    <s v="USD"/>
    <n v="1470718800"/>
    <n v="1471928400"/>
    <x v="845"/>
    <d v="2016-08-23T05:00:00"/>
    <b v="0"/>
    <b v="0"/>
    <x v="4"/>
    <x v="4"/>
    <s v="film &amp; video/documentary"/>
  </r>
  <r>
    <n v="953"/>
    <s v="Boyle Ltd"/>
    <s v="Streamlined fault-tolerant conglomeration"/>
    <n v="3300"/>
    <n v="1980"/>
    <x v="0"/>
    <n v="21"/>
    <n v="94.285714285714292"/>
    <x v="1"/>
    <n v="0.6"/>
    <s v="USD"/>
    <n v="1450591200"/>
    <n v="1453701600"/>
    <x v="846"/>
    <d v="2016-01-25T06:00:00"/>
    <b v="0"/>
    <b v="1"/>
    <x v="4"/>
    <x v="22"/>
    <s v="film &amp; video/science fiction"/>
  </r>
  <r>
    <n v="954"/>
    <s v="Henderson, Parker and Diaz"/>
    <s v="Enterprise-wide client-driven policy"/>
    <n v="42600"/>
    <n v="156384"/>
    <x v="1"/>
    <n v="1548"/>
    <n v="101.02325581395348"/>
    <x v="2"/>
    <n v="3.6709859154929578"/>
    <s v="AUD"/>
    <n v="1348290000"/>
    <n v="1350363600"/>
    <x v="110"/>
    <d v="2012-10-16T05:00:00"/>
    <b v="0"/>
    <b v="0"/>
    <x v="2"/>
    <x v="2"/>
    <s v="technology/web"/>
  </r>
  <r>
    <n v="955"/>
    <s v="Moss-Obrien"/>
    <s v="Function-based next generation emulation"/>
    <n v="700"/>
    <n v="7763"/>
    <x v="1"/>
    <n v="80"/>
    <n v="97.037499999999994"/>
    <x v="1"/>
    <n v="11.09"/>
    <s v="USD"/>
    <n v="1353823200"/>
    <n v="1353996000"/>
    <x v="847"/>
    <d v="2012-11-27T06:00:00"/>
    <b v="0"/>
    <b v="0"/>
    <x v="3"/>
    <x v="3"/>
    <s v="theater/plays"/>
  </r>
  <r>
    <n v="956"/>
    <s v="Wood Inc"/>
    <s v="Re-engineered composite focus group"/>
    <n v="187600"/>
    <n v="35698"/>
    <x v="0"/>
    <n v="830"/>
    <n v="43.00963855421687"/>
    <x v="1"/>
    <n v="0.19028784648187633"/>
    <s v="USD"/>
    <n v="1450764000"/>
    <n v="1451109600"/>
    <x v="848"/>
    <d v="2015-12-26T06:00:00"/>
    <b v="0"/>
    <b v="0"/>
    <x v="4"/>
    <x v="22"/>
    <s v="film &amp; video/science fiction"/>
  </r>
  <r>
    <n v="957"/>
    <s v="Riley, Cohen and Goodman"/>
    <s v="Profound mission-critical function"/>
    <n v="9800"/>
    <n v="12434"/>
    <x v="1"/>
    <n v="131"/>
    <n v="94.916030534351151"/>
    <x v="1"/>
    <n v="1.2687755102040816"/>
    <s v="USD"/>
    <n v="1329372000"/>
    <n v="1329631200"/>
    <x v="849"/>
    <d v="2012-02-19T06:00:00"/>
    <b v="0"/>
    <b v="0"/>
    <x v="3"/>
    <x v="3"/>
    <s v="theater/plays"/>
  </r>
  <r>
    <n v="958"/>
    <s v="Green, Robinson and Ho"/>
    <s v="De-engineered zero-defect open system"/>
    <n v="1100"/>
    <n v="8081"/>
    <x v="1"/>
    <n v="112"/>
    <n v="72.151785714285708"/>
    <x v="1"/>
    <n v="7.3463636363636367"/>
    <s v="USD"/>
    <n v="1277096400"/>
    <n v="1278997200"/>
    <x v="780"/>
    <d v="2010-07-13T05:00:00"/>
    <b v="0"/>
    <b v="0"/>
    <x v="4"/>
    <x v="10"/>
    <s v="film &amp; video/animation"/>
  </r>
  <r>
    <n v="959"/>
    <s v="Black-Graham"/>
    <s v="Operative hybrid utilization"/>
    <n v="145000"/>
    <n v="6631"/>
    <x v="0"/>
    <n v="130"/>
    <n v="51.007692307692309"/>
    <x v="1"/>
    <n v="4.5731034482758622E-2"/>
    <s v="USD"/>
    <n v="1277701200"/>
    <n v="1280120400"/>
    <x v="140"/>
    <d v="2010-07-26T05:00:00"/>
    <b v="0"/>
    <b v="0"/>
    <x v="5"/>
    <x v="18"/>
    <s v="publishing/translations"/>
  </r>
  <r>
    <n v="960"/>
    <s v="Robbins Group"/>
    <s v="Function-based interactive matrix"/>
    <n v="5500"/>
    <n v="4678"/>
    <x v="0"/>
    <n v="55"/>
    <n v="85.054545454545448"/>
    <x v="1"/>
    <n v="0.85054545454545449"/>
    <s v="USD"/>
    <n v="1454911200"/>
    <n v="1458104400"/>
    <x v="850"/>
    <d v="2016-03-16T05:00:00"/>
    <b v="0"/>
    <b v="0"/>
    <x v="2"/>
    <x v="2"/>
    <s v="technology/web"/>
  </r>
  <r>
    <n v="961"/>
    <s v="Mason, Case and May"/>
    <s v="Optimized content-based collaboration"/>
    <n v="5700"/>
    <n v="6800"/>
    <x v="1"/>
    <n v="155"/>
    <n v="43.87096774193548"/>
    <x v="1"/>
    <n v="1.1929824561403508"/>
    <s v="USD"/>
    <n v="1297922400"/>
    <n v="1298268000"/>
    <x v="851"/>
    <d v="2011-02-21T06:00:00"/>
    <b v="0"/>
    <b v="0"/>
    <x v="5"/>
    <x v="18"/>
    <s v="publishing/translations"/>
  </r>
  <r>
    <n v="962"/>
    <s v="Harris, Russell and Mitchell"/>
    <s v="User-centric cohesive policy"/>
    <n v="3600"/>
    <n v="10657"/>
    <x v="1"/>
    <n v="266"/>
    <n v="40.063909774436091"/>
    <x v="1"/>
    <n v="2.9602777777777778"/>
    <s v="USD"/>
    <n v="1384408800"/>
    <n v="1386223200"/>
    <x v="852"/>
    <d v="2013-12-05T06:00:00"/>
    <b v="0"/>
    <b v="0"/>
    <x v="0"/>
    <x v="0"/>
    <s v="food/food trucks"/>
  </r>
  <r>
    <n v="963"/>
    <s v="Rodriguez-Robinson"/>
    <s v="Ergonomic methodical hub"/>
    <n v="5900"/>
    <n v="4997"/>
    <x v="0"/>
    <n v="114"/>
    <n v="43.833333333333336"/>
    <x v="6"/>
    <n v="0.84694915254237291"/>
    <s v="EUR"/>
    <n v="1299304800"/>
    <n v="1299823200"/>
    <x v="853"/>
    <d v="2011-03-11T06:00:00"/>
    <b v="0"/>
    <b v="1"/>
    <x v="7"/>
    <x v="14"/>
    <s v="photography/photography books"/>
  </r>
  <r>
    <n v="964"/>
    <s v="Peck, Higgins and Smith"/>
    <s v="Devolved disintermediate encryption"/>
    <n v="3700"/>
    <n v="13164"/>
    <x v="1"/>
    <n v="155"/>
    <n v="84.92903225806451"/>
    <x v="1"/>
    <n v="3.5578378378378379"/>
    <s v="USD"/>
    <n v="1431320400"/>
    <n v="1431752400"/>
    <x v="854"/>
    <d v="2015-05-16T05:00:00"/>
    <b v="0"/>
    <b v="0"/>
    <x v="3"/>
    <x v="3"/>
    <s v="theater/plays"/>
  </r>
  <r>
    <n v="965"/>
    <s v="Nunez-King"/>
    <s v="Phased clear-thinking policy"/>
    <n v="2200"/>
    <n v="8501"/>
    <x v="1"/>
    <n v="207"/>
    <n v="41.067632850241544"/>
    <x v="4"/>
    <n v="3.8640909090909092"/>
    <s v="GBP"/>
    <n v="1264399200"/>
    <n v="1267855200"/>
    <x v="67"/>
    <d v="2010-03-06T06:00:00"/>
    <b v="0"/>
    <b v="0"/>
    <x v="1"/>
    <x v="1"/>
    <s v="music/rock"/>
  </r>
  <r>
    <n v="966"/>
    <s v="Davis and Sons"/>
    <s v="Seamless solution-oriented capacity"/>
    <n v="1700"/>
    <n v="13468"/>
    <x v="1"/>
    <n v="245"/>
    <n v="54.971428571428568"/>
    <x v="1"/>
    <n v="7.9223529411764702"/>
    <s v="USD"/>
    <n v="1497502800"/>
    <n v="1497675600"/>
    <x v="855"/>
    <d v="2017-06-17T05:00:00"/>
    <b v="0"/>
    <b v="0"/>
    <x v="3"/>
    <x v="3"/>
    <s v="theater/plays"/>
  </r>
  <r>
    <n v="967"/>
    <s v="Howard-Douglas"/>
    <s v="Organized human-resource attitude"/>
    <n v="88400"/>
    <n v="121138"/>
    <x v="1"/>
    <n v="1573"/>
    <n v="77.010807374443743"/>
    <x v="1"/>
    <n v="1.3703393665158372"/>
    <s v="USD"/>
    <n v="1333688400"/>
    <n v="1336885200"/>
    <x v="107"/>
    <d v="2012-05-13T05:00:00"/>
    <b v="0"/>
    <b v="0"/>
    <x v="1"/>
    <x v="21"/>
    <s v="music/world music"/>
  </r>
  <r>
    <n v="968"/>
    <s v="Gonzalez-White"/>
    <s v="Open-architected disintermediate budgetary management"/>
    <n v="2400"/>
    <n v="8117"/>
    <x v="1"/>
    <n v="114"/>
    <n v="71.201754385964918"/>
    <x v="1"/>
    <n v="3.3820833333333336"/>
    <s v="USD"/>
    <n v="1293861600"/>
    <n v="1295157600"/>
    <x v="344"/>
    <d v="2011-01-16T06:00:00"/>
    <b v="0"/>
    <b v="0"/>
    <x v="0"/>
    <x v="0"/>
    <s v="food/food trucks"/>
  </r>
  <r>
    <n v="969"/>
    <s v="Lopez-King"/>
    <s v="Multi-lateral radical solution"/>
    <n v="7900"/>
    <n v="8550"/>
    <x v="1"/>
    <n v="93"/>
    <n v="91.935483870967744"/>
    <x v="1"/>
    <n v="1.0822784810126582"/>
    <s v="USD"/>
    <n v="1576994400"/>
    <n v="1577599200"/>
    <x v="856"/>
    <d v="2019-12-29T06:00:00"/>
    <b v="0"/>
    <b v="0"/>
    <x v="3"/>
    <x v="3"/>
    <s v="theater/plays"/>
  </r>
  <r>
    <n v="970"/>
    <s v="Glover-Nelson"/>
    <s v="Inverse context-sensitive info-mediaries"/>
    <n v="94900"/>
    <n v="57659"/>
    <x v="0"/>
    <n v="594"/>
    <n v="97.069023569023571"/>
    <x v="1"/>
    <n v="0.60757639620653314"/>
    <s v="USD"/>
    <n v="1304917200"/>
    <n v="1305003600"/>
    <x v="857"/>
    <d v="2011-05-10T05:00:00"/>
    <b v="0"/>
    <b v="0"/>
    <x v="3"/>
    <x v="3"/>
    <s v="theater/plays"/>
  </r>
  <r>
    <n v="971"/>
    <s v="Garner and Sons"/>
    <s v="Versatile neutral workforce"/>
    <n v="5100"/>
    <n v="1414"/>
    <x v="0"/>
    <n v="24"/>
    <n v="58.916666666666664"/>
    <x v="1"/>
    <n v="0.27725490196078434"/>
    <s v="USD"/>
    <n v="1381208400"/>
    <n v="1381726800"/>
    <x v="858"/>
    <d v="2013-10-14T05:00:00"/>
    <b v="0"/>
    <b v="0"/>
    <x v="4"/>
    <x v="19"/>
    <s v="film &amp; video/television"/>
  </r>
  <r>
    <n v="972"/>
    <s v="Sellers, Roach and Garrison"/>
    <s v="Multi-tiered systematic knowledge user"/>
    <n v="42700"/>
    <n v="97524"/>
    <x v="1"/>
    <n v="1681"/>
    <n v="58.015466983938133"/>
    <x v="1"/>
    <n v="2.283934426229508"/>
    <s v="USD"/>
    <n v="1401685200"/>
    <n v="1402462800"/>
    <x v="859"/>
    <d v="2014-06-11T05:00:00"/>
    <b v="0"/>
    <b v="1"/>
    <x v="2"/>
    <x v="2"/>
    <s v="technology/web"/>
  </r>
  <r>
    <n v="973"/>
    <s v="Herrera, Bennett and Silva"/>
    <s v="Programmable multi-state algorithm"/>
    <n v="121100"/>
    <n v="26176"/>
    <x v="0"/>
    <n v="252"/>
    <n v="103.87301587301587"/>
    <x v="1"/>
    <n v="0.21615194054500414"/>
    <s v="USD"/>
    <n v="1291960800"/>
    <n v="1292133600"/>
    <x v="860"/>
    <d v="2010-12-12T06:00:00"/>
    <b v="0"/>
    <b v="1"/>
    <x v="3"/>
    <x v="3"/>
    <s v="theater/plays"/>
  </r>
  <r>
    <n v="974"/>
    <s v="Thomas, Clay and Mendoza"/>
    <s v="Multi-channeled reciprocal interface"/>
    <n v="800"/>
    <n v="2991"/>
    <x v="1"/>
    <n v="32"/>
    <n v="93.46875"/>
    <x v="1"/>
    <n v="3.73875"/>
    <s v="USD"/>
    <n v="1368853200"/>
    <n v="1368939600"/>
    <x v="170"/>
    <d v="2013-05-19T05:00:00"/>
    <b v="0"/>
    <b v="0"/>
    <x v="1"/>
    <x v="7"/>
    <s v="music/indie rock"/>
  </r>
  <r>
    <n v="975"/>
    <s v="Ayala Group"/>
    <s v="Right-sized maximized migration"/>
    <n v="5400"/>
    <n v="8366"/>
    <x v="1"/>
    <n v="135"/>
    <n v="61.970370370370368"/>
    <x v="1"/>
    <n v="1.5492592592592593"/>
    <s v="USD"/>
    <n v="1448776800"/>
    <n v="1452146400"/>
    <x v="861"/>
    <d v="2016-01-07T06:00:00"/>
    <b v="0"/>
    <b v="1"/>
    <x v="3"/>
    <x v="3"/>
    <s v="theater/plays"/>
  </r>
  <r>
    <n v="976"/>
    <s v="Huerta, Roberts and Dickerson"/>
    <s v="Self-enabling value-added artificial intelligence"/>
    <n v="4000"/>
    <n v="12886"/>
    <x v="1"/>
    <n v="140"/>
    <n v="92.042857142857144"/>
    <x v="1"/>
    <n v="3.2214999999999998"/>
    <s v="USD"/>
    <n v="1296194400"/>
    <n v="1296712800"/>
    <x v="862"/>
    <d v="2011-02-03T06:00:00"/>
    <b v="0"/>
    <b v="1"/>
    <x v="3"/>
    <x v="3"/>
    <s v="theater/plays"/>
  </r>
  <r>
    <n v="977"/>
    <s v="Johnson Group"/>
    <s v="Vision-oriented interactive solution"/>
    <n v="7000"/>
    <n v="5177"/>
    <x v="0"/>
    <n v="67"/>
    <n v="77.268656716417908"/>
    <x v="1"/>
    <n v="0.73957142857142855"/>
    <s v="USD"/>
    <n v="1517983200"/>
    <n v="1520748000"/>
    <x v="863"/>
    <d v="2018-03-11T06:00:00"/>
    <b v="0"/>
    <b v="0"/>
    <x v="0"/>
    <x v="0"/>
    <s v="food/food trucks"/>
  </r>
  <r>
    <n v="978"/>
    <s v="Bailey, Nguyen and Martinez"/>
    <s v="Fundamental user-facing productivity"/>
    <n v="1000"/>
    <n v="8641"/>
    <x v="1"/>
    <n v="92"/>
    <n v="93.923913043478265"/>
    <x v="1"/>
    <n v="8.641"/>
    <s v="USD"/>
    <n v="1478930400"/>
    <n v="1480831200"/>
    <x v="864"/>
    <d v="2016-12-04T06:00:00"/>
    <b v="0"/>
    <b v="0"/>
    <x v="6"/>
    <x v="11"/>
    <s v="games/video games"/>
  </r>
  <r>
    <n v="979"/>
    <s v="Williams, Martin and Meyer"/>
    <s v="Innovative well-modulated capability"/>
    <n v="60200"/>
    <n v="86244"/>
    <x v="1"/>
    <n v="1015"/>
    <n v="84.969458128078813"/>
    <x v="4"/>
    <n v="1.432624584717608"/>
    <s v="GBP"/>
    <n v="1426395600"/>
    <n v="1426914000"/>
    <x v="527"/>
    <d v="2015-03-21T05:00:00"/>
    <b v="0"/>
    <b v="0"/>
    <x v="3"/>
    <x v="3"/>
    <s v="theater/plays"/>
  </r>
  <r>
    <n v="980"/>
    <s v="Huff-Johnson"/>
    <s v="Universal fault-tolerant orchestration"/>
    <n v="195200"/>
    <n v="78630"/>
    <x v="0"/>
    <n v="742"/>
    <n v="105.97035040431267"/>
    <x v="1"/>
    <n v="0.40281762295081969"/>
    <s v="USD"/>
    <n v="1446181200"/>
    <n v="1446616800"/>
    <x v="865"/>
    <d v="2015-11-04T06:00:00"/>
    <b v="1"/>
    <b v="0"/>
    <x v="5"/>
    <x v="9"/>
    <s v="publishing/nonfiction"/>
  </r>
  <r>
    <n v="981"/>
    <s v="Diaz-Little"/>
    <s v="Grass-roots executive synergy"/>
    <n v="6700"/>
    <n v="11941"/>
    <x v="1"/>
    <n v="323"/>
    <n v="36.969040247678016"/>
    <x v="1"/>
    <n v="1.7822388059701493"/>
    <s v="USD"/>
    <n v="1514181600"/>
    <n v="1517032800"/>
    <x v="866"/>
    <d v="2018-01-27T06:00:00"/>
    <b v="0"/>
    <b v="0"/>
    <x v="2"/>
    <x v="2"/>
    <s v="technology/web"/>
  </r>
  <r>
    <n v="982"/>
    <s v="Freeman-French"/>
    <s v="Multi-layered optimal application"/>
    <n v="7200"/>
    <n v="6115"/>
    <x v="0"/>
    <n v="75"/>
    <n v="81.533333333333331"/>
    <x v="1"/>
    <n v="0.84930555555555554"/>
    <s v="USD"/>
    <n v="1311051600"/>
    <n v="1311224400"/>
    <x v="867"/>
    <d v="2011-07-21T05:00:00"/>
    <b v="0"/>
    <b v="1"/>
    <x v="4"/>
    <x v="4"/>
    <s v="film &amp; video/documentary"/>
  </r>
  <r>
    <n v="983"/>
    <s v="Beck-Weber"/>
    <s v="Business-focused full-range core"/>
    <n v="129100"/>
    <n v="188404"/>
    <x v="1"/>
    <n v="2326"/>
    <n v="80.999140154772135"/>
    <x v="1"/>
    <n v="1.4593648334624323"/>
    <s v="USD"/>
    <n v="1564894800"/>
    <n v="1566190800"/>
    <x v="868"/>
    <d v="2019-08-19T05:00:00"/>
    <b v="0"/>
    <b v="0"/>
    <x v="4"/>
    <x v="4"/>
    <s v="film &amp; video/documentary"/>
  </r>
  <r>
    <n v="984"/>
    <s v="Lewis-Jacobson"/>
    <s v="Exclusive system-worthy Graphic Interface"/>
    <n v="6500"/>
    <n v="9910"/>
    <x v="1"/>
    <n v="381"/>
    <n v="26.010498687664043"/>
    <x v="1"/>
    <n v="1.5246153846153847"/>
    <s v="USD"/>
    <n v="1567918800"/>
    <n v="1570165200"/>
    <x v="105"/>
    <d v="2019-10-04T05:00:00"/>
    <b v="0"/>
    <b v="0"/>
    <x v="3"/>
    <x v="3"/>
    <s v="theater/plays"/>
  </r>
  <r>
    <n v="985"/>
    <s v="Logan-Curtis"/>
    <s v="Enhanced optimal ability"/>
    <n v="170600"/>
    <n v="114523"/>
    <x v="0"/>
    <n v="4405"/>
    <n v="25.998410896708286"/>
    <x v="1"/>
    <n v="0.67129542790152408"/>
    <s v="USD"/>
    <n v="1386309600"/>
    <n v="1388556000"/>
    <x v="481"/>
    <d v="2014-01-01T06:00:00"/>
    <b v="0"/>
    <b v="1"/>
    <x v="1"/>
    <x v="1"/>
    <s v="music/rock"/>
  </r>
  <r>
    <n v="986"/>
    <s v="Chan, Washington and Callahan"/>
    <s v="Optional zero administration neural-net"/>
    <n v="7800"/>
    <n v="3144"/>
    <x v="0"/>
    <n v="92"/>
    <n v="34.173913043478258"/>
    <x v="1"/>
    <n v="0.40307692307692305"/>
    <s v="USD"/>
    <n v="1301979600"/>
    <n v="1303189200"/>
    <x v="253"/>
    <d v="2011-04-19T05:00:00"/>
    <b v="0"/>
    <b v="0"/>
    <x v="1"/>
    <x v="1"/>
    <s v="music/rock"/>
  </r>
  <r>
    <n v="987"/>
    <s v="Wilson Group"/>
    <s v="Ameliorated foreground focus group"/>
    <n v="6200"/>
    <n v="13441"/>
    <x v="1"/>
    <n v="480"/>
    <n v="28.002083333333335"/>
    <x v="1"/>
    <n v="2.1679032258064517"/>
    <s v="USD"/>
    <n v="1493269200"/>
    <n v="1494478800"/>
    <x v="869"/>
    <d v="2017-05-11T05:00:00"/>
    <b v="0"/>
    <b v="0"/>
    <x v="4"/>
    <x v="4"/>
    <s v="film &amp; video/documentary"/>
  </r>
  <r>
    <n v="988"/>
    <s v="Gardner, Ryan and Gutierrez"/>
    <s v="Triple-buffered multi-tasking matrices"/>
    <n v="9400"/>
    <n v="4899"/>
    <x v="0"/>
    <n v="64"/>
    <n v="76.546875"/>
    <x v="1"/>
    <n v="0.52117021276595743"/>
    <s v="USD"/>
    <n v="1478930400"/>
    <n v="1480744800"/>
    <x v="864"/>
    <d v="2016-12-03T06:00:00"/>
    <b v="0"/>
    <b v="0"/>
    <x v="5"/>
    <x v="15"/>
    <s v="publishing/radio &amp; podcasts"/>
  </r>
  <r>
    <n v="989"/>
    <s v="Hernandez Inc"/>
    <s v="Versatile dedicated migration"/>
    <n v="2400"/>
    <n v="11990"/>
    <x v="1"/>
    <n v="226"/>
    <n v="53.053097345132741"/>
    <x v="1"/>
    <n v="4.9958333333333336"/>
    <s v="USD"/>
    <n v="1555390800"/>
    <n v="1555822800"/>
    <x v="843"/>
    <d v="2019-04-21T05:00:00"/>
    <b v="0"/>
    <b v="0"/>
    <x v="5"/>
    <x v="18"/>
    <s v="publishing/translations"/>
  </r>
  <r>
    <n v="990"/>
    <s v="Ortiz-Roberts"/>
    <s v="Devolved foreground customer loyalty"/>
    <n v="7800"/>
    <n v="6839"/>
    <x v="0"/>
    <n v="64"/>
    <n v="106.859375"/>
    <x v="1"/>
    <n v="0.87679487179487181"/>
    <s v="USD"/>
    <n v="1456984800"/>
    <n v="1458882000"/>
    <x v="289"/>
    <d v="2016-03-25T05:00:00"/>
    <b v="0"/>
    <b v="1"/>
    <x v="4"/>
    <x v="6"/>
    <s v="film &amp; video/drama"/>
  </r>
  <r>
    <n v="991"/>
    <s v="Ramirez LLC"/>
    <s v="Reduced reciprocal focus group"/>
    <n v="9800"/>
    <n v="11091"/>
    <x v="1"/>
    <n v="241"/>
    <n v="46.020746887966808"/>
    <x v="1"/>
    <n v="1.131734693877551"/>
    <s v="USD"/>
    <n v="1411621200"/>
    <n v="1411966800"/>
    <x v="870"/>
    <d v="2014-09-29T05:00:00"/>
    <b v="0"/>
    <b v="1"/>
    <x v="1"/>
    <x v="1"/>
    <s v="music/rock"/>
  </r>
  <r>
    <n v="992"/>
    <s v="Morrow Inc"/>
    <s v="Networked global migration"/>
    <n v="3100"/>
    <n v="13223"/>
    <x v="1"/>
    <n v="132"/>
    <n v="100.17424242424242"/>
    <x v="1"/>
    <n v="4.2654838709677421"/>
    <s v="USD"/>
    <n v="1525669200"/>
    <n v="1526878800"/>
    <x v="871"/>
    <d v="2018-05-21T05:00:00"/>
    <b v="0"/>
    <b v="1"/>
    <x v="4"/>
    <x v="6"/>
    <s v="film &amp; video/drama"/>
  </r>
  <r>
    <n v="993"/>
    <s v="Erickson-Rogers"/>
    <s v="De-engineered even-keeled definition"/>
    <n v="9800"/>
    <n v="7608"/>
    <x v="3"/>
    <n v="75"/>
    <n v="101.44"/>
    <x v="6"/>
    <n v="0.77632653061224488"/>
    <s v="EUR"/>
    <n v="1450936800"/>
    <n v="1452405600"/>
    <x v="872"/>
    <d v="2016-01-10T06:00:00"/>
    <b v="0"/>
    <b v="1"/>
    <x v="7"/>
    <x v="14"/>
    <s v="photography/photography books"/>
  </r>
  <r>
    <n v="994"/>
    <s v="Leach, Rich and Price"/>
    <s v="Implemented bi-directional flexibility"/>
    <n v="141100"/>
    <n v="74073"/>
    <x v="0"/>
    <n v="842"/>
    <n v="87.972684085510693"/>
    <x v="1"/>
    <n v="0.52496810772501767"/>
    <s v="USD"/>
    <n v="1413522000"/>
    <n v="1414040400"/>
    <x v="873"/>
    <d v="2014-10-23T05:00:00"/>
    <b v="0"/>
    <b v="1"/>
    <x v="5"/>
    <x v="18"/>
    <s v="publishing/translations"/>
  </r>
  <r>
    <n v="995"/>
    <s v="Manning-Hamilton"/>
    <s v="Vision-oriented scalable definition"/>
    <n v="97300"/>
    <n v="153216"/>
    <x v="1"/>
    <n v="2043"/>
    <n v="74.995594713656388"/>
    <x v="1"/>
    <n v="1.5746762589928058"/>
    <s v="USD"/>
    <n v="1541307600"/>
    <n v="1543816800"/>
    <x v="874"/>
    <d v="2018-12-03T06:00:00"/>
    <b v="0"/>
    <b v="1"/>
    <x v="0"/>
    <x v="0"/>
    <s v="food/food trucks"/>
  </r>
  <r>
    <n v="996"/>
    <s v="Butler LLC"/>
    <s v="Future-proofed upward-trending migration"/>
    <n v="6600"/>
    <n v="4814"/>
    <x v="0"/>
    <n v="112"/>
    <n v="42.982142857142854"/>
    <x v="1"/>
    <n v="0.72939393939393937"/>
    <s v="USD"/>
    <n v="1357106400"/>
    <n v="1359698400"/>
    <x v="875"/>
    <d v="2013-02-01T06:00:00"/>
    <b v="0"/>
    <b v="0"/>
    <x v="3"/>
    <x v="3"/>
    <s v="theater/plays"/>
  </r>
  <r>
    <n v="997"/>
    <s v="Ball LLC"/>
    <s v="Right-sized full-range throughput"/>
    <n v="7600"/>
    <n v="4603"/>
    <x v="3"/>
    <n v="139"/>
    <n v="33.115107913669064"/>
    <x v="6"/>
    <n v="0.60565789473684206"/>
    <s v="EUR"/>
    <n v="1390197600"/>
    <n v="1390629600"/>
    <x v="876"/>
    <d v="2014-01-25T06:00:00"/>
    <b v="0"/>
    <b v="0"/>
    <x v="3"/>
    <x v="3"/>
    <s v="theater/plays"/>
  </r>
  <r>
    <n v="998"/>
    <s v="Taylor, Santiago and Flores"/>
    <s v="Polarized composite customer loyalty"/>
    <n v="66600"/>
    <n v="37823"/>
    <x v="0"/>
    <n v="374"/>
    <n v="101.13101604278074"/>
    <x v="1"/>
    <n v="0.5679129129129129"/>
    <s v="USD"/>
    <n v="1265868000"/>
    <n v="1267077600"/>
    <x v="877"/>
    <d v="2010-02-25T06:00:00"/>
    <b v="0"/>
    <b v="1"/>
    <x v="1"/>
    <x v="7"/>
    <s v="music/indie rock"/>
  </r>
  <r>
    <n v="999"/>
    <s v="Hernandez, Norton and Kelley"/>
    <s v="Expanded eco-centric policy"/>
    <n v="111100"/>
    <n v="62819"/>
    <x v="3"/>
    <n v="1122"/>
    <n v="55.98841354723708"/>
    <x v="1"/>
    <n v="0.56542754275427543"/>
    <s v="USD"/>
    <n v="1467176400"/>
    <n v="1467781200"/>
    <x v="878"/>
    <d v="2016-07-06T05:00:00"/>
    <b v="0"/>
    <b v="0"/>
    <x v="0"/>
    <x v="0"/>
    <s v="food/food trucks"/>
  </r>
  <r>
    <m/>
    <m/>
    <m/>
    <m/>
    <m/>
    <x v="4"/>
    <m/>
    <m/>
    <x v="7"/>
    <m/>
    <m/>
    <m/>
    <m/>
    <x v="879"/>
    <m/>
    <m/>
    <m/>
    <x v="9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C23A8-358D-074B-86D3-EBE9576B68C5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D179A-AF6E-EE42-B607-48FCCB19821D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8" hier="-1"/>
    <pageField fld="1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1B0D4-00DD-9A41-AB54-FAC31410DDA8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7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B2FA-6D75-A348-AD26-CC70DB841F38}">
  <sheetPr codeName="Sheet1"/>
  <dimension ref="A1:G15"/>
  <sheetViews>
    <sheetView workbookViewId="0">
      <selection activeCell="A5" sqref="A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10" width="15.5" bestFit="1" customWidth="1"/>
  </cols>
  <sheetData>
    <row r="1" spans="1:7" x14ac:dyDescent="0.2">
      <c r="A1" s="7" t="s">
        <v>6</v>
      </c>
      <c r="B1" t="s">
        <v>2093</v>
      </c>
    </row>
    <row r="3" spans="1:7" x14ac:dyDescent="0.2">
      <c r="A3" s="7" t="s">
        <v>2055</v>
      </c>
      <c r="B3" s="7" t="s">
        <v>2056</v>
      </c>
    </row>
    <row r="4" spans="1:7" x14ac:dyDescent="0.2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  <c r="G4" t="s">
        <v>2067</v>
      </c>
    </row>
    <row r="5" spans="1:7" x14ac:dyDescent="0.2">
      <c r="A5" s="8" t="s">
        <v>2057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">
      <c r="A6" s="8" t="s">
        <v>2058</v>
      </c>
      <c r="B6">
        <v>4</v>
      </c>
      <c r="C6">
        <v>20</v>
      </c>
      <c r="E6">
        <v>22</v>
      </c>
      <c r="G6">
        <v>46</v>
      </c>
    </row>
    <row r="7" spans="1:7" x14ac:dyDescent="0.2">
      <c r="A7" s="8" t="s">
        <v>2059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">
      <c r="A8" s="8" t="s">
        <v>2060</v>
      </c>
      <c r="E8">
        <v>4</v>
      </c>
      <c r="G8">
        <v>4</v>
      </c>
    </row>
    <row r="9" spans="1:7" x14ac:dyDescent="0.2">
      <c r="A9" s="8" t="s">
        <v>2061</v>
      </c>
      <c r="B9">
        <v>10</v>
      </c>
      <c r="C9">
        <v>66</v>
      </c>
      <c r="E9">
        <v>99</v>
      </c>
      <c r="G9">
        <v>175</v>
      </c>
    </row>
    <row r="10" spans="1:7" x14ac:dyDescent="0.2">
      <c r="A10" s="8" t="s">
        <v>2062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">
      <c r="A11" s="8" t="s">
        <v>2063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">
      <c r="A12" s="8" t="s">
        <v>2064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">
      <c r="A13" s="8" t="s">
        <v>2065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">
      <c r="A14" s="8" t="s">
        <v>2066</v>
      </c>
    </row>
    <row r="15" spans="1:7" x14ac:dyDescent="0.2">
      <c r="A15" s="8" t="s">
        <v>2067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63DE-607F-C146-B566-F7CC94D01950}">
  <sheetPr codeName="Sheet2"/>
  <dimension ref="A1:G31"/>
  <sheetViews>
    <sheetView workbookViewId="0">
      <selection activeCell="F24" sqref="F2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7" t="s">
        <v>6</v>
      </c>
      <c r="B1" t="s">
        <v>2093</v>
      </c>
    </row>
    <row r="2" spans="1:7" x14ac:dyDescent="0.2">
      <c r="A2" s="7" t="s">
        <v>2032</v>
      </c>
      <c r="B2" t="s">
        <v>2093</v>
      </c>
    </row>
    <row r="4" spans="1:7" x14ac:dyDescent="0.2">
      <c r="A4" s="7" t="s">
        <v>2055</v>
      </c>
      <c r="B4" s="7" t="s">
        <v>2056</v>
      </c>
    </row>
    <row r="5" spans="1:7" x14ac:dyDescent="0.2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  <c r="G5" t="s">
        <v>2067</v>
      </c>
    </row>
    <row r="6" spans="1:7" x14ac:dyDescent="0.2">
      <c r="A6" s="8" t="s">
        <v>2069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">
      <c r="A7" s="8" t="s">
        <v>2070</v>
      </c>
      <c r="E7">
        <v>4</v>
      </c>
      <c r="G7">
        <v>4</v>
      </c>
    </row>
    <row r="8" spans="1:7" x14ac:dyDescent="0.2">
      <c r="A8" s="8" t="s">
        <v>2071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">
      <c r="A9" s="8" t="s">
        <v>2072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">
      <c r="A10" s="8" t="s">
        <v>2073</v>
      </c>
      <c r="C10">
        <v>8</v>
      </c>
      <c r="E10">
        <v>10</v>
      </c>
      <c r="G10">
        <v>18</v>
      </c>
    </row>
    <row r="11" spans="1:7" x14ac:dyDescent="0.2">
      <c r="A11" s="8" t="s">
        <v>2074</v>
      </c>
      <c r="B11">
        <v>1</v>
      </c>
      <c r="C11">
        <v>7</v>
      </c>
      <c r="E11">
        <v>9</v>
      </c>
      <c r="G11">
        <v>17</v>
      </c>
    </row>
    <row r="12" spans="1:7" x14ac:dyDescent="0.2">
      <c r="A12" s="8" t="s">
        <v>2075</v>
      </c>
      <c r="B12">
        <v>4</v>
      </c>
      <c r="C12">
        <v>20</v>
      </c>
      <c r="E12">
        <v>22</v>
      </c>
      <c r="G12">
        <v>46</v>
      </c>
    </row>
    <row r="13" spans="1:7" x14ac:dyDescent="0.2">
      <c r="A13" s="8" t="s">
        <v>2076</v>
      </c>
      <c r="B13">
        <v>3</v>
      </c>
      <c r="C13">
        <v>19</v>
      </c>
      <c r="E13">
        <v>23</v>
      </c>
      <c r="G13">
        <v>45</v>
      </c>
    </row>
    <row r="14" spans="1:7" x14ac:dyDescent="0.2">
      <c r="A14" s="8" t="s">
        <v>2077</v>
      </c>
      <c r="B14">
        <v>1</v>
      </c>
      <c r="C14">
        <v>6</v>
      </c>
      <c r="E14">
        <v>10</v>
      </c>
      <c r="G14">
        <v>17</v>
      </c>
    </row>
    <row r="15" spans="1:7" x14ac:dyDescent="0.2">
      <c r="A15" s="8" t="s">
        <v>2078</v>
      </c>
      <c r="C15">
        <v>3</v>
      </c>
      <c r="E15">
        <v>4</v>
      </c>
      <c r="G15">
        <v>7</v>
      </c>
    </row>
    <row r="16" spans="1:7" x14ac:dyDescent="0.2">
      <c r="A16" s="8" t="s">
        <v>2079</v>
      </c>
      <c r="C16">
        <v>8</v>
      </c>
      <c r="D16">
        <v>1</v>
      </c>
      <c r="E16">
        <v>4</v>
      </c>
      <c r="G16">
        <v>13</v>
      </c>
    </row>
    <row r="17" spans="1:7" x14ac:dyDescent="0.2">
      <c r="A17" s="8" t="s">
        <v>2080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">
      <c r="A18" s="8" t="s">
        <v>2081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">
      <c r="A19" s="8" t="s">
        <v>2082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">
      <c r="A20" s="8" t="s">
        <v>2083</v>
      </c>
      <c r="C20">
        <v>4</v>
      </c>
      <c r="E20">
        <v>4</v>
      </c>
      <c r="G20">
        <v>8</v>
      </c>
    </row>
    <row r="21" spans="1:7" x14ac:dyDescent="0.2">
      <c r="A21" s="8" t="s">
        <v>2084</v>
      </c>
      <c r="B21">
        <v>6</v>
      </c>
      <c r="C21">
        <v>30</v>
      </c>
      <c r="E21">
        <v>49</v>
      </c>
      <c r="G21">
        <v>85</v>
      </c>
    </row>
    <row r="22" spans="1:7" x14ac:dyDescent="0.2">
      <c r="A22" s="8" t="s">
        <v>2085</v>
      </c>
      <c r="C22">
        <v>9</v>
      </c>
      <c r="E22">
        <v>5</v>
      </c>
      <c r="G22">
        <v>14</v>
      </c>
    </row>
    <row r="23" spans="1:7" x14ac:dyDescent="0.2">
      <c r="A23" s="8" t="s">
        <v>2086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">
      <c r="A24" s="8" t="s">
        <v>2087</v>
      </c>
      <c r="B24">
        <v>3</v>
      </c>
      <c r="C24">
        <v>3</v>
      </c>
      <c r="E24">
        <v>11</v>
      </c>
      <c r="G24">
        <v>17</v>
      </c>
    </row>
    <row r="25" spans="1:7" x14ac:dyDescent="0.2">
      <c r="A25" s="8" t="s">
        <v>2088</v>
      </c>
      <c r="C25">
        <v>7</v>
      </c>
      <c r="E25">
        <v>14</v>
      </c>
      <c r="G25">
        <v>21</v>
      </c>
    </row>
    <row r="26" spans="1:7" x14ac:dyDescent="0.2">
      <c r="A26" s="8" t="s">
        <v>2089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">
      <c r="A27" s="8" t="s">
        <v>2090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8" t="s">
        <v>2091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8" t="s">
        <v>2092</v>
      </c>
      <c r="E29">
        <v>3</v>
      </c>
      <c r="G29">
        <v>3</v>
      </c>
    </row>
    <row r="30" spans="1:7" x14ac:dyDescent="0.2">
      <c r="A30" s="8" t="s">
        <v>2066</v>
      </c>
    </row>
    <row r="31" spans="1:7" x14ac:dyDescent="0.2">
      <c r="A31" s="8" t="s">
        <v>2067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F101-78B8-6144-9E46-3DC1C09AAF47}">
  <sheetPr codeName="Sheet3"/>
  <dimension ref="A1:G19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80" width="15.5" bestFit="1" customWidth="1"/>
  </cols>
  <sheetData>
    <row r="1" spans="1:7" x14ac:dyDescent="0.2">
      <c r="A1" s="7" t="s">
        <v>2032</v>
      </c>
      <c r="B1" t="s">
        <v>2093</v>
      </c>
    </row>
    <row r="2" spans="1:7" x14ac:dyDescent="0.2">
      <c r="A2" s="7" t="s">
        <v>2094</v>
      </c>
      <c r="B2" t="s">
        <v>2093</v>
      </c>
    </row>
    <row r="4" spans="1:7" x14ac:dyDescent="0.2">
      <c r="A4" s="7" t="s">
        <v>2055</v>
      </c>
      <c r="B4" s="7" t="s">
        <v>2056</v>
      </c>
    </row>
    <row r="5" spans="1:7" x14ac:dyDescent="0.2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  <c r="G5" t="s">
        <v>2067</v>
      </c>
    </row>
    <row r="6" spans="1:7" x14ac:dyDescent="0.2">
      <c r="A6" s="8" t="s">
        <v>2066</v>
      </c>
    </row>
    <row r="7" spans="1:7" x14ac:dyDescent="0.2">
      <c r="A7" s="8" t="s">
        <v>2095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2">
      <c r="A8" s="8" t="s">
        <v>2096</v>
      </c>
      <c r="B8">
        <v>7</v>
      </c>
      <c r="C8">
        <v>28</v>
      </c>
      <c r="E8">
        <v>44</v>
      </c>
      <c r="G8">
        <v>79</v>
      </c>
    </row>
    <row r="9" spans="1:7" x14ac:dyDescent="0.2">
      <c r="A9" s="8" t="s">
        <v>2097</v>
      </c>
      <c r="B9">
        <v>4</v>
      </c>
      <c r="C9">
        <v>33</v>
      </c>
      <c r="E9">
        <v>49</v>
      </c>
      <c r="G9">
        <v>86</v>
      </c>
    </row>
    <row r="10" spans="1:7" x14ac:dyDescent="0.2">
      <c r="A10" s="8" t="s">
        <v>2098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2">
      <c r="A11" s="8" t="s">
        <v>2099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2">
      <c r="A12" s="8" t="s">
        <v>2100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2">
      <c r="A13" s="8" t="s">
        <v>2101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2">
      <c r="A14" s="8" t="s">
        <v>2102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2">
      <c r="A15" s="8" t="s">
        <v>2103</v>
      </c>
      <c r="B15">
        <v>5</v>
      </c>
      <c r="C15">
        <v>23</v>
      </c>
      <c r="E15">
        <v>45</v>
      </c>
      <c r="G15">
        <v>73</v>
      </c>
    </row>
    <row r="16" spans="1:7" x14ac:dyDescent="0.2">
      <c r="A16" s="8" t="s">
        <v>2104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2">
      <c r="A17" s="8" t="s">
        <v>2105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2">
      <c r="A18" s="8" t="s">
        <v>2106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2">
      <c r="A19" s="8" t="s">
        <v>2067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abSelected="1" workbookViewId="0">
      <selection activeCell="F1" sqref="F1:G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8" max="8" width="16.83203125" customWidth="1"/>
    <col min="10" max="10" width="16.83203125" customWidth="1"/>
    <col min="12" max="13" width="11.1640625" bestFit="1" customWidth="1"/>
    <col min="14" max="15" width="23" customWidth="1"/>
    <col min="18" max="18" width="14.33203125" customWidth="1"/>
    <col min="19" max="19" width="12" customWidth="1"/>
    <col min="20" max="20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2030</v>
      </c>
      <c r="I1" s="1" t="s">
        <v>6</v>
      </c>
      <c r="J1" s="1" t="s">
        <v>2029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2032</v>
      </c>
      <c r="S1" s="1" t="s">
        <v>2031</v>
      </c>
      <c r="T1" s="1" t="s">
        <v>2028</v>
      </c>
    </row>
    <row r="2" spans="1:20" ht="23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>
        <f>IF(G2,E2/G2,0)</f>
        <v>0</v>
      </c>
      <c r="I2" t="s">
        <v>15</v>
      </c>
      <c r="J2" s="4">
        <f>E2/D2</f>
        <v>0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tr">
        <f>LEFT(T2,FIND("/",T2)-1)</f>
        <v>food</v>
      </c>
      <c r="S2" t="str">
        <f>RIGHT(T2,LEN(T2)-FIND("/",T2))</f>
        <v>food trucks</v>
      </c>
      <c r="T2" t="s">
        <v>17</v>
      </c>
    </row>
    <row r="3" spans="1:20" ht="23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>
        <f t="shared" ref="H3:H66" si="0">IF(G3,E3/G3,0)</f>
        <v>92.151898734177209</v>
      </c>
      <c r="I3" t="s">
        <v>21</v>
      </c>
      <c r="J3" s="4">
        <f t="shared" ref="J3:J66" si="1">E3/D3</f>
        <v>10.4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tr">
        <f t="shared" ref="R3:R66" si="4">LEFT(T3,FIND("/",T3)-1)</f>
        <v>music</v>
      </c>
      <c r="S3" t="str">
        <f>RIGHT(T3,LEN(T3)-FIND("/",T3))</f>
        <v>rock</v>
      </c>
      <c r="T3" t="s">
        <v>23</v>
      </c>
    </row>
    <row r="4" spans="1:20" ht="36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>
        <f t="shared" si="0"/>
        <v>100.01614035087719</v>
      </c>
      <c r="I4" t="s">
        <v>26</v>
      </c>
      <c r="J4" s="4">
        <f t="shared" si="1"/>
        <v>1.3147878228782288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tr">
        <f t="shared" si="4"/>
        <v>technology</v>
      </c>
      <c r="S4" t="str">
        <f t="shared" ref="S4:S67" si="5">RIGHT(T4,LEN(T4)-FIND("/",T4))</f>
        <v>web</v>
      </c>
      <c r="T4" t="s">
        <v>28</v>
      </c>
    </row>
    <row r="5" spans="1:20" ht="36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>
        <f t="shared" si="0"/>
        <v>103.20833333333333</v>
      </c>
      <c r="I5" t="s">
        <v>21</v>
      </c>
      <c r="J5" s="4">
        <f t="shared" si="1"/>
        <v>0.58976190476190471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tr">
        <f t="shared" si="4"/>
        <v>music</v>
      </c>
      <c r="S5" t="str">
        <f t="shared" si="5"/>
        <v>rock</v>
      </c>
      <c r="T5" t="s">
        <v>23</v>
      </c>
    </row>
    <row r="6" spans="1:20" ht="23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>
        <f t="shared" si="0"/>
        <v>99.339622641509436</v>
      </c>
      <c r="I6" t="s">
        <v>21</v>
      </c>
      <c r="J6" s="4">
        <f t="shared" si="1"/>
        <v>0.69276315789473686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tr">
        <f t="shared" si="4"/>
        <v>theater</v>
      </c>
      <c r="S6" t="str">
        <f t="shared" si="5"/>
        <v>plays</v>
      </c>
      <c r="T6" t="s">
        <v>33</v>
      </c>
    </row>
    <row r="7" spans="1:20" ht="23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>
        <f t="shared" si="0"/>
        <v>75.833333333333329</v>
      </c>
      <c r="I7" t="s">
        <v>36</v>
      </c>
      <c r="J7" s="4">
        <f t="shared" si="1"/>
        <v>1.7361842105263159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tr">
        <f t="shared" si="4"/>
        <v>theater</v>
      </c>
      <c r="S7" t="str">
        <f t="shared" si="5"/>
        <v>plays</v>
      </c>
      <c r="T7" t="s">
        <v>33</v>
      </c>
    </row>
    <row r="8" spans="1:20" ht="23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>
        <f t="shared" si="0"/>
        <v>60.555555555555557</v>
      </c>
      <c r="I8" t="s">
        <v>40</v>
      </c>
      <c r="J8" s="4">
        <f t="shared" si="1"/>
        <v>0.20961538461538462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tr">
        <f t="shared" si="4"/>
        <v>film &amp; video</v>
      </c>
      <c r="S8" t="str">
        <f t="shared" si="5"/>
        <v>documentary</v>
      </c>
      <c r="T8" t="s">
        <v>42</v>
      </c>
    </row>
    <row r="9" spans="1:20" ht="23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>
        <f t="shared" si="0"/>
        <v>64.93832599118943</v>
      </c>
      <c r="I9" t="s">
        <v>36</v>
      </c>
      <c r="J9" s="4">
        <f t="shared" si="1"/>
        <v>3.2757777777777779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tr">
        <f t="shared" si="4"/>
        <v>theater</v>
      </c>
      <c r="S9" t="str">
        <f t="shared" si="5"/>
        <v>plays</v>
      </c>
      <c r="T9" t="s">
        <v>33</v>
      </c>
    </row>
    <row r="10" spans="1:20" ht="23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>
        <f t="shared" si="0"/>
        <v>30.997175141242938</v>
      </c>
      <c r="I10" t="s">
        <v>36</v>
      </c>
      <c r="J10" s="4">
        <f t="shared" si="1"/>
        <v>0.19932788374205268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tr">
        <f t="shared" si="4"/>
        <v>theater</v>
      </c>
      <c r="S10" t="str">
        <f t="shared" si="5"/>
        <v>plays</v>
      </c>
      <c r="T10" t="s">
        <v>33</v>
      </c>
    </row>
    <row r="11" spans="1:20" ht="23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>
        <f t="shared" si="0"/>
        <v>72.909090909090907</v>
      </c>
      <c r="I11" t="s">
        <v>21</v>
      </c>
      <c r="J11" s="4">
        <f t="shared" si="1"/>
        <v>0.51741935483870971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tr">
        <f t="shared" si="4"/>
        <v>music</v>
      </c>
      <c r="S11" t="str">
        <f t="shared" si="5"/>
        <v>electric music</v>
      </c>
      <c r="T11" t="s">
        <v>50</v>
      </c>
    </row>
    <row r="12" spans="1:20" ht="23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>
        <f t="shared" si="0"/>
        <v>62.9</v>
      </c>
      <c r="I12" t="s">
        <v>21</v>
      </c>
      <c r="J12" s="4">
        <f t="shared" si="1"/>
        <v>2.6611538461538462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tr">
        <f t="shared" si="4"/>
        <v>film &amp; video</v>
      </c>
      <c r="S12" t="str">
        <f t="shared" si="5"/>
        <v>drama</v>
      </c>
      <c r="T12" t="s">
        <v>53</v>
      </c>
    </row>
    <row r="13" spans="1:20" ht="36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>
        <f t="shared" si="0"/>
        <v>112.22222222222223</v>
      </c>
      <c r="I13" t="s">
        <v>21</v>
      </c>
      <c r="J13" s="4">
        <f t="shared" si="1"/>
        <v>0.48095238095238096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tr">
        <f t="shared" si="4"/>
        <v>theater</v>
      </c>
      <c r="S13" t="str">
        <f t="shared" si="5"/>
        <v>plays</v>
      </c>
      <c r="T13" t="s">
        <v>33</v>
      </c>
    </row>
    <row r="14" spans="1:20" ht="23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>
        <f t="shared" si="0"/>
        <v>102.34545454545454</v>
      </c>
      <c r="I14" t="s">
        <v>21</v>
      </c>
      <c r="J14" s="4">
        <f t="shared" si="1"/>
        <v>0.89349206349206345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tr">
        <f t="shared" si="4"/>
        <v>film &amp; video</v>
      </c>
      <c r="S14" t="str">
        <f t="shared" si="5"/>
        <v>drama</v>
      </c>
      <c r="T14" t="s">
        <v>53</v>
      </c>
    </row>
    <row r="15" spans="1:20" ht="36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>
        <f t="shared" si="0"/>
        <v>105.05102040816327</v>
      </c>
      <c r="I15" t="s">
        <v>21</v>
      </c>
      <c r="J15" s="4">
        <f t="shared" si="1"/>
        <v>2.4511904761904764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tr">
        <f t="shared" si="4"/>
        <v>music</v>
      </c>
      <c r="S15" t="str">
        <f t="shared" si="5"/>
        <v>indie rock</v>
      </c>
      <c r="T15" t="s">
        <v>60</v>
      </c>
    </row>
    <row r="16" spans="1:20" ht="23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>
        <f t="shared" si="0"/>
        <v>94.144999999999996</v>
      </c>
      <c r="I16" t="s">
        <v>21</v>
      </c>
      <c r="J16" s="4">
        <f t="shared" si="1"/>
        <v>0.66769503546099296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tr">
        <f t="shared" si="4"/>
        <v>music</v>
      </c>
      <c r="S16" t="str">
        <f t="shared" si="5"/>
        <v>indie rock</v>
      </c>
      <c r="T16" t="s">
        <v>60</v>
      </c>
    </row>
    <row r="17" spans="1:20" ht="23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>
        <f t="shared" si="0"/>
        <v>84.986725663716811</v>
      </c>
      <c r="I17" t="s">
        <v>21</v>
      </c>
      <c r="J17" s="4">
        <f t="shared" si="1"/>
        <v>0.47307881773399013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tr">
        <f t="shared" si="4"/>
        <v>technology</v>
      </c>
      <c r="S17" t="str">
        <f t="shared" si="5"/>
        <v>wearables</v>
      </c>
      <c r="T17" t="s">
        <v>65</v>
      </c>
    </row>
    <row r="18" spans="1:20" ht="23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>
        <f t="shared" si="0"/>
        <v>110.41</v>
      </c>
      <c r="I18" t="s">
        <v>21</v>
      </c>
      <c r="J18" s="4">
        <f t="shared" si="1"/>
        <v>6.4947058823529416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tr">
        <f t="shared" si="4"/>
        <v>publishing</v>
      </c>
      <c r="S18" t="str">
        <f t="shared" si="5"/>
        <v>nonfiction</v>
      </c>
      <c r="T18" t="s">
        <v>68</v>
      </c>
    </row>
    <row r="19" spans="1:20" ht="23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>
        <f t="shared" si="0"/>
        <v>107.96236989591674</v>
      </c>
      <c r="I19" t="s">
        <v>21</v>
      </c>
      <c r="J19" s="4">
        <f t="shared" si="1"/>
        <v>1.5939125295508274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tr">
        <f t="shared" si="4"/>
        <v>film &amp; video</v>
      </c>
      <c r="S19" t="str">
        <f t="shared" si="5"/>
        <v>animation</v>
      </c>
      <c r="T19" t="s">
        <v>71</v>
      </c>
    </row>
    <row r="20" spans="1:20" ht="23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>
        <f t="shared" si="0"/>
        <v>45.103703703703701</v>
      </c>
      <c r="I20" t="s">
        <v>21</v>
      </c>
      <c r="J20" s="4">
        <f t="shared" si="1"/>
        <v>0.66912087912087914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tr">
        <f t="shared" si="4"/>
        <v>theater</v>
      </c>
      <c r="S20" t="str">
        <f t="shared" si="5"/>
        <v>plays</v>
      </c>
      <c r="T20" t="s">
        <v>33</v>
      </c>
    </row>
    <row r="21" spans="1:20" ht="23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>
        <f t="shared" si="0"/>
        <v>45.001483679525222</v>
      </c>
      <c r="I21" t="s">
        <v>21</v>
      </c>
      <c r="J21" s="4">
        <f t="shared" si="1"/>
        <v>0.48529600000000001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tr">
        <f t="shared" si="4"/>
        <v>theater</v>
      </c>
      <c r="S21" t="str">
        <f t="shared" si="5"/>
        <v>plays</v>
      </c>
      <c r="T21" t="s">
        <v>33</v>
      </c>
    </row>
    <row r="22" spans="1:20" ht="23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>
        <f t="shared" si="0"/>
        <v>105.97134670487107</v>
      </c>
      <c r="I22" t="s">
        <v>21</v>
      </c>
      <c r="J22" s="4">
        <f t="shared" si="1"/>
        <v>1.1224279210925645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tr">
        <f t="shared" si="4"/>
        <v>film &amp; video</v>
      </c>
      <c r="S22" t="str">
        <f t="shared" si="5"/>
        <v>drama</v>
      </c>
      <c r="T22" t="s">
        <v>53</v>
      </c>
    </row>
    <row r="23" spans="1:20" ht="23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>
        <f t="shared" si="0"/>
        <v>69.055555555555557</v>
      </c>
      <c r="I23" t="s">
        <v>21</v>
      </c>
      <c r="J23" s="4">
        <f t="shared" si="1"/>
        <v>0.40992553191489361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tr">
        <f t="shared" si="4"/>
        <v>theater</v>
      </c>
      <c r="S23" t="str">
        <f t="shared" si="5"/>
        <v>plays</v>
      </c>
      <c r="T23" t="s">
        <v>33</v>
      </c>
    </row>
    <row r="24" spans="1:20" ht="23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>
        <f t="shared" si="0"/>
        <v>85.044943820224717</v>
      </c>
      <c r="I24" t="s">
        <v>21</v>
      </c>
      <c r="J24" s="4">
        <f t="shared" si="1"/>
        <v>1.2807106598984772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tr">
        <f t="shared" si="4"/>
        <v>theater</v>
      </c>
      <c r="S24" t="str">
        <f t="shared" si="5"/>
        <v>plays</v>
      </c>
      <c r="T24" t="s">
        <v>33</v>
      </c>
    </row>
    <row r="25" spans="1:20" ht="23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>
        <f t="shared" si="0"/>
        <v>105.22535211267606</v>
      </c>
      <c r="I25" t="s">
        <v>40</v>
      </c>
      <c r="J25" s="4">
        <f t="shared" si="1"/>
        <v>3.3204444444444445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tr">
        <f t="shared" si="4"/>
        <v>film &amp; video</v>
      </c>
      <c r="S25" t="str">
        <f t="shared" si="5"/>
        <v>documentary</v>
      </c>
      <c r="T25" t="s">
        <v>42</v>
      </c>
    </row>
    <row r="26" spans="1:20" ht="23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>
        <f t="shared" si="0"/>
        <v>39.003741114852225</v>
      </c>
      <c r="I26" t="s">
        <v>21</v>
      </c>
      <c r="J26" s="4">
        <f t="shared" si="1"/>
        <v>1.1283225108225108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tr">
        <f t="shared" si="4"/>
        <v>technology</v>
      </c>
      <c r="S26" t="str">
        <f t="shared" si="5"/>
        <v>wearables</v>
      </c>
      <c r="T26" t="s">
        <v>65</v>
      </c>
    </row>
    <row r="27" spans="1:20" ht="23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>
        <f t="shared" si="0"/>
        <v>73.030674846625772</v>
      </c>
      <c r="I27" t="s">
        <v>21</v>
      </c>
      <c r="J27" s="4">
        <f t="shared" si="1"/>
        <v>2.1643636363636363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tr">
        <f t="shared" si="4"/>
        <v>games</v>
      </c>
      <c r="S27" t="str">
        <f t="shared" si="5"/>
        <v>video games</v>
      </c>
      <c r="T27" t="s">
        <v>89</v>
      </c>
    </row>
    <row r="28" spans="1:20" ht="23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>
        <f t="shared" si="0"/>
        <v>35.009459459459457</v>
      </c>
      <c r="I28" t="s">
        <v>21</v>
      </c>
      <c r="J28" s="4">
        <f t="shared" si="1"/>
        <v>0.4819906976744186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tr">
        <f t="shared" si="4"/>
        <v>theater</v>
      </c>
      <c r="S28" t="str">
        <f t="shared" si="5"/>
        <v>plays</v>
      </c>
      <c r="T28" t="s">
        <v>33</v>
      </c>
    </row>
    <row r="29" spans="1:20" ht="23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>
        <f t="shared" si="0"/>
        <v>106.6</v>
      </c>
      <c r="I29" t="s">
        <v>21</v>
      </c>
      <c r="J29" s="4">
        <f t="shared" si="1"/>
        <v>0.79949999999999999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tr">
        <f t="shared" si="4"/>
        <v>music</v>
      </c>
      <c r="S29" t="str">
        <f t="shared" si="5"/>
        <v>rock</v>
      </c>
      <c r="T29" t="s">
        <v>23</v>
      </c>
    </row>
    <row r="30" spans="1:20" ht="23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>
        <f t="shared" si="0"/>
        <v>61.997747747747745</v>
      </c>
      <c r="I30" t="s">
        <v>21</v>
      </c>
      <c r="J30" s="4">
        <f t="shared" si="1"/>
        <v>1.0522553516819573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tr">
        <f t="shared" si="4"/>
        <v>theater</v>
      </c>
      <c r="S30" t="str">
        <f t="shared" si="5"/>
        <v>plays</v>
      </c>
      <c r="T30" t="s">
        <v>33</v>
      </c>
    </row>
    <row r="31" spans="1:20" ht="23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>
        <f t="shared" si="0"/>
        <v>94.000622665006233</v>
      </c>
      <c r="I31" t="s">
        <v>98</v>
      </c>
      <c r="J31" s="4">
        <f t="shared" si="1"/>
        <v>3.2889978213507627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tr">
        <f t="shared" si="4"/>
        <v>film &amp; video</v>
      </c>
      <c r="S31" t="str">
        <f t="shared" si="5"/>
        <v>shorts</v>
      </c>
      <c r="T31" t="s">
        <v>100</v>
      </c>
    </row>
    <row r="32" spans="1:20" ht="23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>
        <f t="shared" si="0"/>
        <v>112.05426356589147</v>
      </c>
      <c r="I32" t="s">
        <v>21</v>
      </c>
      <c r="J32" s="4">
        <f t="shared" si="1"/>
        <v>1.606111111111111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tr">
        <f t="shared" si="4"/>
        <v>film &amp; video</v>
      </c>
      <c r="S32" t="str">
        <f t="shared" si="5"/>
        <v>animation</v>
      </c>
      <c r="T32" t="s">
        <v>71</v>
      </c>
    </row>
    <row r="33" spans="1:20" ht="23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>
        <f t="shared" si="0"/>
        <v>48.008849557522126</v>
      </c>
      <c r="I33" t="s">
        <v>40</v>
      </c>
      <c r="J33" s="4">
        <f t="shared" si="1"/>
        <v>3.1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tr">
        <f t="shared" si="4"/>
        <v>games</v>
      </c>
      <c r="S33" t="str">
        <f t="shared" si="5"/>
        <v>video games</v>
      </c>
      <c r="T33" t="s">
        <v>89</v>
      </c>
    </row>
    <row r="34" spans="1:20" ht="23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>
        <f t="shared" si="0"/>
        <v>38.004334633723452</v>
      </c>
      <c r="I34" t="s">
        <v>107</v>
      </c>
      <c r="J34" s="4">
        <f t="shared" si="1"/>
        <v>0.86807920792079207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tr">
        <f t="shared" si="4"/>
        <v>film &amp; video</v>
      </c>
      <c r="S34" t="str">
        <f t="shared" si="5"/>
        <v>documentary</v>
      </c>
      <c r="T34" t="s">
        <v>42</v>
      </c>
    </row>
    <row r="35" spans="1:20" ht="23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>
        <f t="shared" si="0"/>
        <v>35.000184535892231</v>
      </c>
      <c r="I35" t="s">
        <v>21</v>
      </c>
      <c r="J35" s="4">
        <f t="shared" si="1"/>
        <v>3.7782071713147412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tr">
        <f t="shared" si="4"/>
        <v>theater</v>
      </c>
      <c r="S35" t="str">
        <f t="shared" si="5"/>
        <v>plays</v>
      </c>
      <c r="T35" t="s">
        <v>33</v>
      </c>
    </row>
    <row r="36" spans="1:20" ht="36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>
        <f t="shared" si="0"/>
        <v>85</v>
      </c>
      <c r="I36" t="s">
        <v>21</v>
      </c>
      <c r="J36" s="4">
        <f t="shared" si="1"/>
        <v>1.5080645161290323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tr">
        <f t="shared" si="4"/>
        <v>film &amp; video</v>
      </c>
      <c r="S36" t="str">
        <f t="shared" si="5"/>
        <v>documentary</v>
      </c>
      <c r="T36" t="s">
        <v>42</v>
      </c>
    </row>
    <row r="37" spans="1:20" ht="23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>
        <f t="shared" si="0"/>
        <v>95.993893129770996</v>
      </c>
      <c r="I37" t="s">
        <v>36</v>
      </c>
      <c r="J37" s="4">
        <f t="shared" si="1"/>
        <v>1.5030119521912351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tr">
        <f t="shared" si="4"/>
        <v>film &amp; video</v>
      </c>
      <c r="S37" t="str">
        <f t="shared" si="5"/>
        <v>drama</v>
      </c>
      <c r="T37" t="s">
        <v>53</v>
      </c>
    </row>
    <row r="38" spans="1:20" ht="23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>
        <f t="shared" si="0"/>
        <v>68.8125</v>
      </c>
      <c r="I38" t="s">
        <v>21</v>
      </c>
      <c r="J38" s="4">
        <f t="shared" si="1"/>
        <v>1.572857142857143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tr">
        <f t="shared" si="4"/>
        <v>theater</v>
      </c>
      <c r="S38" t="str">
        <f t="shared" si="5"/>
        <v>plays</v>
      </c>
      <c r="T38" t="s">
        <v>33</v>
      </c>
    </row>
    <row r="39" spans="1:20" ht="36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>
        <f t="shared" si="0"/>
        <v>105.97196261682242</v>
      </c>
      <c r="I39" t="s">
        <v>21</v>
      </c>
      <c r="J39" s="4">
        <f t="shared" si="1"/>
        <v>1.3998765432098765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tr">
        <f t="shared" si="4"/>
        <v>publishing</v>
      </c>
      <c r="S39" t="str">
        <f t="shared" si="5"/>
        <v>fiction</v>
      </c>
      <c r="T39" t="s">
        <v>119</v>
      </c>
    </row>
    <row r="40" spans="1:20" ht="23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>
        <f t="shared" si="0"/>
        <v>75.261194029850742</v>
      </c>
      <c r="I40" t="s">
        <v>21</v>
      </c>
      <c r="J40" s="4">
        <f t="shared" si="1"/>
        <v>3.2532258064516131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tr">
        <f t="shared" si="4"/>
        <v>photography</v>
      </c>
      <c r="S40" t="str">
        <f t="shared" si="5"/>
        <v>photography books</v>
      </c>
      <c r="T40" t="s">
        <v>122</v>
      </c>
    </row>
    <row r="41" spans="1:20" ht="23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>
        <f t="shared" si="0"/>
        <v>57.125</v>
      </c>
      <c r="I41" t="s">
        <v>36</v>
      </c>
      <c r="J41" s="4">
        <f t="shared" si="1"/>
        <v>0.50777777777777777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tr">
        <f t="shared" si="4"/>
        <v>theater</v>
      </c>
      <c r="S41" t="str">
        <f t="shared" si="5"/>
        <v>plays</v>
      </c>
      <c r="T41" t="s">
        <v>33</v>
      </c>
    </row>
    <row r="42" spans="1:20" ht="23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>
        <f t="shared" si="0"/>
        <v>75.141414141414145</v>
      </c>
      <c r="I42" t="s">
        <v>21</v>
      </c>
      <c r="J42" s="4">
        <f t="shared" si="1"/>
        <v>1.6906818181818182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tr">
        <f t="shared" si="4"/>
        <v>technology</v>
      </c>
      <c r="S42" t="str">
        <f t="shared" si="5"/>
        <v>wearables</v>
      </c>
      <c r="T42" t="s">
        <v>65</v>
      </c>
    </row>
    <row r="43" spans="1:20" ht="23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>
        <f t="shared" si="0"/>
        <v>107.42342342342343</v>
      </c>
      <c r="I43" t="s">
        <v>107</v>
      </c>
      <c r="J43" s="4">
        <f t="shared" si="1"/>
        <v>2.1292857142857144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tr">
        <f t="shared" si="4"/>
        <v>music</v>
      </c>
      <c r="S43" t="str">
        <f t="shared" si="5"/>
        <v>rock</v>
      </c>
      <c r="T43" t="s">
        <v>23</v>
      </c>
    </row>
    <row r="44" spans="1:20" ht="23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>
        <f t="shared" si="0"/>
        <v>35.995495495495497</v>
      </c>
      <c r="I44" t="s">
        <v>21</v>
      </c>
      <c r="J44" s="4">
        <f t="shared" si="1"/>
        <v>4.4394444444444447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tr">
        <f t="shared" si="4"/>
        <v>food</v>
      </c>
      <c r="S44" t="str">
        <f t="shared" si="5"/>
        <v>food trucks</v>
      </c>
      <c r="T44" t="s">
        <v>17</v>
      </c>
    </row>
    <row r="45" spans="1:20" ht="23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>
        <f t="shared" si="0"/>
        <v>26.998873148744366</v>
      </c>
      <c r="I45" t="s">
        <v>21</v>
      </c>
      <c r="J45" s="4">
        <f t="shared" si="1"/>
        <v>1.859390243902439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tr">
        <f t="shared" si="4"/>
        <v>publishing</v>
      </c>
      <c r="S45" t="str">
        <f t="shared" si="5"/>
        <v>radio &amp; podcasts</v>
      </c>
      <c r="T45" t="s">
        <v>133</v>
      </c>
    </row>
    <row r="46" spans="1:20" ht="23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>
        <f t="shared" si="0"/>
        <v>107.56122448979592</v>
      </c>
      <c r="I46" t="s">
        <v>36</v>
      </c>
      <c r="J46" s="4">
        <f t="shared" si="1"/>
        <v>6.5881249999999998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tr">
        <f t="shared" si="4"/>
        <v>publishing</v>
      </c>
      <c r="S46" t="str">
        <f t="shared" si="5"/>
        <v>fiction</v>
      </c>
      <c r="T46" t="s">
        <v>119</v>
      </c>
    </row>
    <row r="47" spans="1:20" ht="36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>
        <f t="shared" si="0"/>
        <v>94.375</v>
      </c>
      <c r="I47" t="s">
        <v>21</v>
      </c>
      <c r="J47" s="4">
        <f t="shared" si="1"/>
        <v>0.4768421052631579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tr">
        <f t="shared" si="4"/>
        <v>theater</v>
      </c>
      <c r="S47" t="str">
        <f t="shared" si="5"/>
        <v>plays</v>
      </c>
      <c r="T47" t="s">
        <v>33</v>
      </c>
    </row>
    <row r="48" spans="1:20" ht="23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>
        <f t="shared" si="0"/>
        <v>46.163043478260867</v>
      </c>
      <c r="I48" t="s">
        <v>21</v>
      </c>
      <c r="J48" s="4">
        <f t="shared" si="1"/>
        <v>1.1478378378378378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tr">
        <f t="shared" si="4"/>
        <v>music</v>
      </c>
      <c r="S48" t="str">
        <f t="shared" si="5"/>
        <v>rock</v>
      </c>
      <c r="T48" t="s">
        <v>23</v>
      </c>
    </row>
    <row r="49" spans="1:20" ht="23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>
        <f t="shared" si="0"/>
        <v>47.845637583892618</v>
      </c>
      <c r="I49" t="s">
        <v>21</v>
      </c>
      <c r="J49" s="4">
        <f t="shared" si="1"/>
        <v>4.7526666666666664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tr">
        <f t="shared" si="4"/>
        <v>theater</v>
      </c>
      <c r="S49" t="str">
        <f t="shared" si="5"/>
        <v>plays</v>
      </c>
      <c r="T49" t="s">
        <v>33</v>
      </c>
    </row>
    <row r="50" spans="1:20" ht="23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>
        <f t="shared" si="0"/>
        <v>53.007815713698065</v>
      </c>
      <c r="I50" t="s">
        <v>21</v>
      </c>
      <c r="J50" s="4">
        <f t="shared" si="1"/>
        <v>3.86972972972973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tr">
        <f t="shared" si="4"/>
        <v>theater</v>
      </c>
      <c r="S50" t="str">
        <f t="shared" si="5"/>
        <v>plays</v>
      </c>
      <c r="T50" t="s">
        <v>33</v>
      </c>
    </row>
    <row r="51" spans="1:20" ht="23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>
        <f t="shared" si="0"/>
        <v>45.059405940594061</v>
      </c>
      <c r="I51" t="s">
        <v>21</v>
      </c>
      <c r="J51" s="4">
        <f t="shared" si="1"/>
        <v>1.89625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tr">
        <f t="shared" si="4"/>
        <v>music</v>
      </c>
      <c r="S51" t="str">
        <f t="shared" si="5"/>
        <v>rock</v>
      </c>
      <c r="T51" t="s">
        <v>23</v>
      </c>
    </row>
    <row r="52" spans="1:20" ht="36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>
        <f t="shared" si="0"/>
        <v>2</v>
      </c>
      <c r="I52" t="s">
        <v>107</v>
      </c>
      <c r="J52" s="4">
        <f t="shared" si="1"/>
        <v>0.02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tr">
        <f t="shared" si="4"/>
        <v>music</v>
      </c>
      <c r="S52" t="str">
        <f t="shared" si="5"/>
        <v>metal</v>
      </c>
      <c r="T52" t="s">
        <v>148</v>
      </c>
    </row>
    <row r="53" spans="1:20" ht="23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>
        <f t="shared" si="0"/>
        <v>99.006816632583508</v>
      </c>
      <c r="I53" t="s">
        <v>40</v>
      </c>
      <c r="J53" s="4">
        <f t="shared" si="1"/>
        <v>0.91867805186590767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tr">
        <f t="shared" si="4"/>
        <v>technology</v>
      </c>
      <c r="S53" t="str">
        <f t="shared" si="5"/>
        <v>wearables</v>
      </c>
      <c r="T53" t="s">
        <v>65</v>
      </c>
    </row>
    <row r="54" spans="1:20" ht="23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>
        <f t="shared" si="0"/>
        <v>32.786666666666669</v>
      </c>
      <c r="I54" t="s">
        <v>21</v>
      </c>
      <c r="J54" s="4">
        <f t="shared" si="1"/>
        <v>0.34152777777777776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tr">
        <f t="shared" si="4"/>
        <v>theater</v>
      </c>
      <c r="S54" t="str">
        <f t="shared" si="5"/>
        <v>plays</v>
      </c>
      <c r="T54" t="s">
        <v>33</v>
      </c>
    </row>
    <row r="55" spans="1:20" ht="23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>
        <f t="shared" si="0"/>
        <v>59.119617224880386</v>
      </c>
      <c r="I55" t="s">
        <v>21</v>
      </c>
      <c r="J55" s="4">
        <f t="shared" si="1"/>
        <v>1.4040909090909091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tr">
        <f t="shared" si="4"/>
        <v>film &amp; video</v>
      </c>
      <c r="S55" t="str">
        <f t="shared" si="5"/>
        <v>drama</v>
      </c>
      <c r="T55" t="s">
        <v>53</v>
      </c>
    </row>
    <row r="56" spans="1:20" ht="36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>
        <f t="shared" si="0"/>
        <v>44.93333333333333</v>
      </c>
      <c r="I56" t="s">
        <v>21</v>
      </c>
      <c r="J56" s="4">
        <f t="shared" si="1"/>
        <v>0.89866666666666661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tr">
        <f t="shared" si="4"/>
        <v>technology</v>
      </c>
      <c r="S56" t="str">
        <f t="shared" si="5"/>
        <v>wearables</v>
      </c>
      <c r="T56" t="s">
        <v>65</v>
      </c>
    </row>
    <row r="57" spans="1:20" ht="36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>
        <f t="shared" si="0"/>
        <v>89.664122137404576</v>
      </c>
      <c r="I57" t="s">
        <v>21</v>
      </c>
      <c r="J57" s="4">
        <f t="shared" si="1"/>
        <v>1.7796969696969698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tr">
        <f t="shared" si="4"/>
        <v>music</v>
      </c>
      <c r="S57" t="str">
        <f t="shared" si="5"/>
        <v>jazz</v>
      </c>
      <c r="T57" t="s">
        <v>159</v>
      </c>
    </row>
    <row r="58" spans="1:20" ht="36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>
        <f t="shared" si="0"/>
        <v>70.079268292682926</v>
      </c>
      <c r="I58" t="s">
        <v>21</v>
      </c>
      <c r="J58" s="4">
        <f t="shared" si="1"/>
        <v>1.436625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tr">
        <f t="shared" si="4"/>
        <v>technology</v>
      </c>
      <c r="S58" t="str">
        <f t="shared" si="5"/>
        <v>wearables</v>
      </c>
      <c r="T58" t="s">
        <v>65</v>
      </c>
    </row>
    <row r="59" spans="1:20" ht="23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>
        <f t="shared" si="0"/>
        <v>31.059701492537314</v>
      </c>
      <c r="I59" t="s">
        <v>21</v>
      </c>
      <c r="J59" s="4">
        <f t="shared" si="1"/>
        <v>2.1527586206896552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tr">
        <f t="shared" si="4"/>
        <v>games</v>
      </c>
      <c r="S59" t="str">
        <f t="shared" si="5"/>
        <v>video games</v>
      </c>
      <c r="T59" t="s">
        <v>89</v>
      </c>
    </row>
    <row r="60" spans="1:20" ht="23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>
        <f t="shared" si="0"/>
        <v>29.061611374407583</v>
      </c>
      <c r="I60" t="s">
        <v>21</v>
      </c>
      <c r="J60" s="4">
        <f t="shared" si="1"/>
        <v>2.2711111111111113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tr">
        <f t="shared" si="4"/>
        <v>theater</v>
      </c>
      <c r="S60" t="str">
        <f t="shared" si="5"/>
        <v>plays</v>
      </c>
      <c r="T60" t="s">
        <v>33</v>
      </c>
    </row>
    <row r="61" spans="1:20" ht="23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>
        <f t="shared" si="0"/>
        <v>30.0859375</v>
      </c>
      <c r="I61" t="s">
        <v>21</v>
      </c>
      <c r="J61" s="4">
        <f t="shared" si="1"/>
        <v>2.7507142857142859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tr">
        <f t="shared" si="4"/>
        <v>theater</v>
      </c>
      <c r="S61" t="str">
        <f t="shared" si="5"/>
        <v>plays</v>
      </c>
      <c r="T61" t="s">
        <v>33</v>
      </c>
    </row>
    <row r="62" spans="1:20" ht="23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>
        <f t="shared" si="0"/>
        <v>84.998125000000002</v>
      </c>
      <c r="I62" t="s">
        <v>15</v>
      </c>
      <c r="J62" s="4">
        <f t="shared" si="1"/>
        <v>1.4437048832271762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tr">
        <f t="shared" si="4"/>
        <v>theater</v>
      </c>
      <c r="S62" t="str">
        <f t="shared" si="5"/>
        <v>plays</v>
      </c>
      <c r="T62" t="s">
        <v>33</v>
      </c>
    </row>
    <row r="63" spans="1:20" ht="36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>
        <f t="shared" si="0"/>
        <v>82.001775410563695</v>
      </c>
      <c r="I63" t="s">
        <v>15</v>
      </c>
      <c r="J63" s="4">
        <f t="shared" si="1"/>
        <v>0.92745983935742971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tr">
        <f t="shared" si="4"/>
        <v>theater</v>
      </c>
      <c r="S63" t="str">
        <f t="shared" si="5"/>
        <v>plays</v>
      </c>
      <c r="T63" t="s">
        <v>33</v>
      </c>
    </row>
    <row r="64" spans="1:20" ht="36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>
        <f t="shared" si="0"/>
        <v>58.040160642570278</v>
      </c>
      <c r="I64" t="s">
        <v>21</v>
      </c>
      <c r="J64" s="4">
        <f t="shared" si="1"/>
        <v>7.226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tr">
        <f t="shared" si="4"/>
        <v>technology</v>
      </c>
      <c r="S64" t="str">
        <f t="shared" si="5"/>
        <v>web</v>
      </c>
      <c r="T64" t="s">
        <v>28</v>
      </c>
    </row>
    <row r="65" spans="1:20" ht="23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>
        <f t="shared" si="0"/>
        <v>111.4</v>
      </c>
      <c r="I65" t="s">
        <v>21</v>
      </c>
      <c r="J65" s="4">
        <f t="shared" si="1"/>
        <v>0.11851063829787234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tr">
        <f t="shared" si="4"/>
        <v>theater</v>
      </c>
      <c r="S65" t="str">
        <f t="shared" si="5"/>
        <v>plays</v>
      </c>
      <c r="T65" t="s">
        <v>33</v>
      </c>
    </row>
    <row r="66" spans="1:20" ht="23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>
        <f t="shared" si="0"/>
        <v>71.94736842105263</v>
      </c>
      <c r="I66" t="s">
        <v>21</v>
      </c>
      <c r="J66" s="4">
        <f t="shared" si="1"/>
        <v>0.97642857142857142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tr">
        <f t="shared" si="4"/>
        <v>technology</v>
      </c>
      <c r="S66" t="str">
        <f t="shared" si="5"/>
        <v>web</v>
      </c>
      <c r="T66" t="s">
        <v>28</v>
      </c>
    </row>
    <row r="67" spans="1:20" ht="23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>
        <f t="shared" ref="H67:H130" si="6">IF(G67,E67/G67,0)</f>
        <v>61.038135593220339</v>
      </c>
      <c r="I67" t="s">
        <v>21</v>
      </c>
      <c r="J67" s="4">
        <f t="shared" ref="J67:J130" si="7">E67/D67</f>
        <v>2.3614754098360655</v>
      </c>
      <c r="K67" t="s">
        <v>22</v>
      </c>
      <c r="L67">
        <v>1296108000</v>
      </c>
      <c r="M67">
        <v>1296712800</v>
      </c>
      <c r="N67" s="5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tr">
        <f t="shared" ref="R67:R130" si="10">LEFT(T67,FIND("/",T67)-1)</f>
        <v>theater</v>
      </c>
      <c r="S67" t="str">
        <f t="shared" si="5"/>
        <v>plays</v>
      </c>
      <c r="T67" t="s">
        <v>33</v>
      </c>
    </row>
    <row r="68" spans="1:20" ht="23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>
        <f t="shared" si="6"/>
        <v>108.91666666666667</v>
      </c>
      <c r="I68" t="s">
        <v>21</v>
      </c>
      <c r="J68" s="4">
        <f t="shared" si="7"/>
        <v>0.45068965517241377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tr">
        <f t="shared" si="10"/>
        <v>theater</v>
      </c>
      <c r="S68" t="str">
        <f t="shared" ref="S68:S131" si="11">RIGHT(T68,LEN(T68)-FIND("/",T68))</f>
        <v>plays</v>
      </c>
      <c r="T68" t="s">
        <v>33</v>
      </c>
    </row>
    <row r="69" spans="1:20" ht="36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>
        <f t="shared" si="6"/>
        <v>29.001722017220171</v>
      </c>
      <c r="I69" t="s">
        <v>40</v>
      </c>
      <c r="J69" s="4">
        <f t="shared" si="7"/>
        <v>1.6238567493112948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tr">
        <f t="shared" si="10"/>
        <v>technology</v>
      </c>
      <c r="S69" t="str">
        <f t="shared" si="11"/>
        <v>wearables</v>
      </c>
      <c r="T69" t="s">
        <v>65</v>
      </c>
    </row>
    <row r="70" spans="1:20" ht="23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>
        <f t="shared" si="6"/>
        <v>58.975609756097562</v>
      </c>
      <c r="I70" t="s">
        <v>107</v>
      </c>
      <c r="J70" s="4">
        <f t="shared" si="7"/>
        <v>2.5452631578947367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tr">
        <f t="shared" si="10"/>
        <v>theater</v>
      </c>
      <c r="S70" t="str">
        <f t="shared" si="11"/>
        <v>plays</v>
      </c>
      <c r="T70" t="s">
        <v>33</v>
      </c>
    </row>
    <row r="71" spans="1:20" ht="23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>
        <f t="shared" si="6"/>
        <v>111.82352941176471</v>
      </c>
      <c r="I71" t="s">
        <v>21</v>
      </c>
      <c r="J71" s="4">
        <f t="shared" si="7"/>
        <v>0.24063291139240506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tr">
        <f t="shared" si="10"/>
        <v>theater</v>
      </c>
      <c r="S71" t="str">
        <f t="shared" si="11"/>
        <v>plays</v>
      </c>
      <c r="T71" t="s">
        <v>33</v>
      </c>
    </row>
    <row r="72" spans="1:20" ht="23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>
        <f t="shared" si="6"/>
        <v>63.995555555555555</v>
      </c>
      <c r="I72" t="s">
        <v>107</v>
      </c>
      <c r="J72" s="4">
        <f t="shared" si="7"/>
        <v>1.2374140625000001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tr">
        <f t="shared" si="10"/>
        <v>theater</v>
      </c>
      <c r="S72" t="str">
        <f t="shared" si="11"/>
        <v>plays</v>
      </c>
      <c r="T72" t="s">
        <v>33</v>
      </c>
    </row>
    <row r="73" spans="1:20" ht="36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>
        <f t="shared" si="6"/>
        <v>85.315789473684205</v>
      </c>
      <c r="I73" t="s">
        <v>21</v>
      </c>
      <c r="J73" s="4">
        <f t="shared" si="7"/>
        <v>1.0806666666666667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tr">
        <f t="shared" si="10"/>
        <v>theater</v>
      </c>
      <c r="S73" t="str">
        <f t="shared" si="11"/>
        <v>plays</v>
      </c>
      <c r="T73" t="s">
        <v>33</v>
      </c>
    </row>
    <row r="74" spans="1:20" ht="23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>
        <f t="shared" si="6"/>
        <v>74.481481481481481</v>
      </c>
      <c r="I74" t="s">
        <v>21</v>
      </c>
      <c r="J74" s="4">
        <f t="shared" si="7"/>
        <v>6.7033333333333331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tr">
        <f t="shared" si="10"/>
        <v>film &amp; video</v>
      </c>
      <c r="S74" t="str">
        <f t="shared" si="11"/>
        <v>animation</v>
      </c>
      <c r="T74" t="s">
        <v>71</v>
      </c>
    </row>
    <row r="75" spans="1:20" ht="23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>
        <f t="shared" si="6"/>
        <v>105.14772727272727</v>
      </c>
      <c r="I75" t="s">
        <v>21</v>
      </c>
      <c r="J75" s="4">
        <f t="shared" si="7"/>
        <v>6.609285714285714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tr">
        <f t="shared" si="10"/>
        <v>music</v>
      </c>
      <c r="S75" t="str">
        <f t="shared" si="11"/>
        <v>jazz</v>
      </c>
      <c r="T75" t="s">
        <v>159</v>
      </c>
    </row>
    <row r="76" spans="1:20" ht="23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>
        <f t="shared" si="6"/>
        <v>56.188235294117646</v>
      </c>
      <c r="I76" t="s">
        <v>40</v>
      </c>
      <c r="J76" s="4">
        <f t="shared" si="7"/>
        <v>1.2246153846153847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tr">
        <f t="shared" si="10"/>
        <v>music</v>
      </c>
      <c r="S76" t="str">
        <f t="shared" si="11"/>
        <v>metal</v>
      </c>
      <c r="T76" t="s">
        <v>148</v>
      </c>
    </row>
    <row r="77" spans="1:20" ht="23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>
        <f t="shared" si="6"/>
        <v>85.917647058823533</v>
      </c>
      <c r="I77" t="s">
        <v>21</v>
      </c>
      <c r="J77" s="4">
        <f t="shared" si="7"/>
        <v>1.5057731958762886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tr">
        <f t="shared" si="10"/>
        <v>photography</v>
      </c>
      <c r="S77" t="str">
        <f t="shared" si="11"/>
        <v>photography books</v>
      </c>
      <c r="T77" t="s">
        <v>122</v>
      </c>
    </row>
    <row r="78" spans="1:20" ht="23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>
        <f t="shared" si="6"/>
        <v>57.00296912114014</v>
      </c>
      <c r="I78" t="s">
        <v>21</v>
      </c>
      <c r="J78" s="4">
        <f t="shared" si="7"/>
        <v>0.78106590724165992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tr">
        <f t="shared" si="10"/>
        <v>theater</v>
      </c>
      <c r="S78" t="str">
        <f t="shared" si="11"/>
        <v>plays</v>
      </c>
      <c r="T78" t="s">
        <v>33</v>
      </c>
    </row>
    <row r="79" spans="1:20" ht="23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>
        <f t="shared" si="6"/>
        <v>79.642857142857139</v>
      </c>
      <c r="I79" t="s">
        <v>21</v>
      </c>
      <c r="J79" s="4">
        <f t="shared" si="7"/>
        <v>0.46947368421052632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tr">
        <f t="shared" si="10"/>
        <v>film &amp; video</v>
      </c>
      <c r="S79" t="str">
        <f t="shared" si="11"/>
        <v>animation</v>
      </c>
      <c r="T79" t="s">
        <v>71</v>
      </c>
    </row>
    <row r="80" spans="1:20" ht="36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>
        <f t="shared" si="6"/>
        <v>41.018181818181816</v>
      </c>
      <c r="I80" t="s">
        <v>21</v>
      </c>
      <c r="J80" s="4">
        <f t="shared" si="7"/>
        <v>3.008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tr">
        <f t="shared" si="10"/>
        <v>publishing</v>
      </c>
      <c r="S80" t="str">
        <f t="shared" si="11"/>
        <v>translations</v>
      </c>
      <c r="T80" t="s">
        <v>206</v>
      </c>
    </row>
    <row r="81" spans="1:20" ht="23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>
        <f t="shared" si="6"/>
        <v>48.004773269689736</v>
      </c>
      <c r="I81" t="s">
        <v>21</v>
      </c>
      <c r="J81" s="4">
        <f t="shared" si="7"/>
        <v>0.6959861591695502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tr">
        <f t="shared" si="10"/>
        <v>theater</v>
      </c>
      <c r="S81" t="str">
        <f t="shared" si="11"/>
        <v>plays</v>
      </c>
      <c r="T81" t="s">
        <v>33</v>
      </c>
    </row>
    <row r="82" spans="1:20" ht="23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>
        <f t="shared" si="6"/>
        <v>55.212598425196852</v>
      </c>
      <c r="I82" t="s">
        <v>21</v>
      </c>
      <c r="J82" s="4">
        <f t="shared" si="7"/>
        <v>6.374545454545455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tr">
        <f t="shared" si="10"/>
        <v>games</v>
      </c>
      <c r="S82" t="str">
        <f t="shared" si="11"/>
        <v>video games</v>
      </c>
      <c r="T82" t="s">
        <v>89</v>
      </c>
    </row>
    <row r="83" spans="1:20" ht="23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>
        <f t="shared" si="6"/>
        <v>92.109489051094897</v>
      </c>
      <c r="I83" t="s">
        <v>21</v>
      </c>
      <c r="J83" s="4">
        <f t="shared" si="7"/>
        <v>2.253392857142857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tr">
        <f t="shared" si="10"/>
        <v>music</v>
      </c>
      <c r="S83" t="str">
        <f t="shared" si="11"/>
        <v>rock</v>
      </c>
      <c r="T83" t="s">
        <v>23</v>
      </c>
    </row>
    <row r="84" spans="1:20" ht="23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>
        <f t="shared" si="6"/>
        <v>83.183333333333337</v>
      </c>
      <c r="I84" t="s">
        <v>40</v>
      </c>
      <c r="J84" s="4">
        <f t="shared" si="7"/>
        <v>14.973000000000001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tr">
        <f t="shared" si="10"/>
        <v>games</v>
      </c>
      <c r="S84" t="str">
        <f t="shared" si="11"/>
        <v>video games</v>
      </c>
      <c r="T84" t="s">
        <v>89</v>
      </c>
    </row>
    <row r="85" spans="1:20" ht="23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>
        <f t="shared" si="6"/>
        <v>39.996000000000002</v>
      </c>
      <c r="I85" t="s">
        <v>21</v>
      </c>
      <c r="J85" s="4">
        <f t="shared" si="7"/>
        <v>0.37590225563909774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tr">
        <f t="shared" si="10"/>
        <v>music</v>
      </c>
      <c r="S85" t="str">
        <f t="shared" si="11"/>
        <v>electric music</v>
      </c>
      <c r="T85" t="s">
        <v>50</v>
      </c>
    </row>
    <row r="86" spans="1:20" ht="23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>
        <f t="shared" si="6"/>
        <v>111.1336898395722</v>
      </c>
      <c r="I86" t="s">
        <v>21</v>
      </c>
      <c r="J86" s="4">
        <f t="shared" si="7"/>
        <v>1.3236942675159236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tr">
        <f t="shared" si="10"/>
        <v>technology</v>
      </c>
      <c r="S86" t="str">
        <f t="shared" si="11"/>
        <v>wearables</v>
      </c>
      <c r="T86" t="s">
        <v>65</v>
      </c>
    </row>
    <row r="87" spans="1:20" ht="23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>
        <f t="shared" si="6"/>
        <v>90.563380281690144</v>
      </c>
      <c r="I87" t="s">
        <v>26</v>
      </c>
      <c r="J87" s="4">
        <f t="shared" si="7"/>
        <v>1.3122448979591836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tr">
        <f t="shared" si="10"/>
        <v>music</v>
      </c>
      <c r="S87" t="str">
        <f t="shared" si="11"/>
        <v>indie rock</v>
      </c>
      <c r="T87" t="s">
        <v>60</v>
      </c>
    </row>
    <row r="88" spans="1:20" ht="23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>
        <f t="shared" si="6"/>
        <v>61.108374384236456</v>
      </c>
      <c r="I88" t="s">
        <v>21</v>
      </c>
      <c r="J88" s="4">
        <f t="shared" si="7"/>
        <v>1.6763513513513513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tr">
        <f t="shared" si="10"/>
        <v>theater</v>
      </c>
      <c r="S88" t="str">
        <f t="shared" si="11"/>
        <v>plays</v>
      </c>
      <c r="T88" t="s">
        <v>33</v>
      </c>
    </row>
    <row r="89" spans="1:20" ht="36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>
        <f t="shared" si="6"/>
        <v>83.022941970310384</v>
      </c>
      <c r="I89" t="s">
        <v>26</v>
      </c>
      <c r="J89" s="4">
        <f t="shared" si="7"/>
        <v>0.6198488664987406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tr">
        <f t="shared" si="10"/>
        <v>music</v>
      </c>
      <c r="S89" t="str">
        <f t="shared" si="11"/>
        <v>rock</v>
      </c>
      <c r="T89" t="s">
        <v>23</v>
      </c>
    </row>
    <row r="90" spans="1:20" ht="23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>
        <f t="shared" si="6"/>
        <v>110.76106194690266</v>
      </c>
      <c r="I90" t="s">
        <v>21</v>
      </c>
      <c r="J90" s="4">
        <f t="shared" si="7"/>
        <v>2.6074999999999999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tr">
        <f t="shared" si="10"/>
        <v>publishing</v>
      </c>
      <c r="S90" t="str">
        <f t="shared" si="11"/>
        <v>translations</v>
      </c>
      <c r="T90" t="s">
        <v>206</v>
      </c>
    </row>
    <row r="91" spans="1:20" ht="23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>
        <f t="shared" si="6"/>
        <v>89.458333333333329</v>
      </c>
      <c r="I91" t="s">
        <v>21</v>
      </c>
      <c r="J91" s="4">
        <f t="shared" si="7"/>
        <v>2.5258823529411765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tr">
        <f t="shared" si="10"/>
        <v>theater</v>
      </c>
      <c r="S91" t="str">
        <f t="shared" si="11"/>
        <v>plays</v>
      </c>
      <c r="T91" t="s">
        <v>33</v>
      </c>
    </row>
    <row r="92" spans="1:20" ht="23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>
        <f t="shared" si="6"/>
        <v>57.849056603773583</v>
      </c>
      <c r="I92" t="s">
        <v>21</v>
      </c>
      <c r="J92" s="4">
        <f t="shared" si="7"/>
        <v>0.7861538461538462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tr">
        <f t="shared" si="10"/>
        <v>theater</v>
      </c>
      <c r="S92" t="str">
        <f t="shared" si="11"/>
        <v>plays</v>
      </c>
      <c r="T92" t="s">
        <v>33</v>
      </c>
    </row>
    <row r="93" spans="1:20" ht="23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>
        <f t="shared" si="6"/>
        <v>109.99705449189985</v>
      </c>
      <c r="I93" t="s">
        <v>107</v>
      </c>
      <c r="J93" s="4">
        <f t="shared" si="7"/>
        <v>0.48404406999351912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tr">
        <f t="shared" si="10"/>
        <v>publishing</v>
      </c>
      <c r="S93" t="str">
        <f t="shared" si="11"/>
        <v>translations</v>
      </c>
      <c r="T93" t="s">
        <v>206</v>
      </c>
    </row>
    <row r="94" spans="1:20" ht="36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>
        <f t="shared" si="6"/>
        <v>103.96586345381526</v>
      </c>
      <c r="I94" t="s">
        <v>98</v>
      </c>
      <c r="J94" s="4">
        <f t="shared" si="7"/>
        <v>2.5887500000000001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tr">
        <f t="shared" si="10"/>
        <v>games</v>
      </c>
      <c r="S94" t="str">
        <f t="shared" si="11"/>
        <v>video games</v>
      </c>
      <c r="T94" t="s">
        <v>89</v>
      </c>
    </row>
    <row r="95" spans="1:20" ht="23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>
        <f t="shared" si="6"/>
        <v>107.99508196721311</v>
      </c>
      <c r="I95" t="s">
        <v>21</v>
      </c>
      <c r="J95" s="4">
        <f t="shared" si="7"/>
        <v>0.60548713235294116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tr">
        <f t="shared" si="10"/>
        <v>theater</v>
      </c>
      <c r="S95" t="str">
        <f t="shared" si="11"/>
        <v>plays</v>
      </c>
      <c r="T95" t="s">
        <v>33</v>
      </c>
    </row>
    <row r="96" spans="1:20" ht="23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>
        <f t="shared" si="6"/>
        <v>48.927777777777777</v>
      </c>
      <c r="I96" t="s">
        <v>40</v>
      </c>
      <c r="J96" s="4">
        <f t="shared" si="7"/>
        <v>3.036896551724138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tr">
        <f t="shared" si="10"/>
        <v>technology</v>
      </c>
      <c r="S96" t="str">
        <f t="shared" si="11"/>
        <v>web</v>
      </c>
      <c r="T96" t="s">
        <v>28</v>
      </c>
    </row>
    <row r="97" spans="1:20" ht="36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>
        <f t="shared" si="6"/>
        <v>37.666666666666664</v>
      </c>
      <c r="I97" t="s">
        <v>21</v>
      </c>
      <c r="J97" s="4">
        <f t="shared" si="7"/>
        <v>1.1299999999999999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tr">
        <f t="shared" si="10"/>
        <v>film &amp; video</v>
      </c>
      <c r="S97" t="str">
        <f t="shared" si="11"/>
        <v>documentary</v>
      </c>
      <c r="T97" t="s">
        <v>42</v>
      </c>
    </row>
    <row r="98" spans="1:20" ht="23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>
        <f t="shared" si="6"/>
        <v>64.999141999141997</v>
      </c>
      <c r="I98" t="s">
        <v>21</v>
      </c>
      <c r="J98" s="4">
        <f t="shared" si="7"/>
        <v>2.1737876614060259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tr">
        <f t="shared" si="10"/>
        <v>theater</v>
      </c>
      <c r="S98" t="str">
        <f t="shared" si="11"/>
        <v>plays</v>
      </c>
      <c r="T98" t="s">
        <v>33</v>
      </c>
    </row>
    <row r="99" spans="1:20" ht="23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>
        <f t="shared" si="6"/>
        <v>106.61061946902655</v>
      </c>
      <c r="I99" t="s">
        <v>21</v>
      </c>
      <c r="J99" s="4">
        <f t="shared" si="7"/>
        <v>9.2669230769230762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tr">
        <f t="shared" si="10"/>
        <v>food</v>
      </c>
      <c r="S99" t="str">
        <f t="shared" si="11"/>
        <v>food trucks</v>
      </c>
      <c r="T99" t="s">
        <v>17</v>
      </c>
    </row>
    <row r="100" spans="1:20" ht="23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>
        <f t="shared" si="6"/>
        <v>27.009016393442622</v>
      </c>
      <c r="I100" t="s">
        <v>26</v>
      </c>
      <c r="J100" s="4">
        <f t="shared" si="7"/>
        <v>0.33692229038854804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tr">
        <f t="shared" si="10"/>
        <v>games</v>
      </c>
      <c r="S100" t="str">
        <f t="shared" si="11"/>
        <v>video games</v>
      </c>
      <c r="T100" t="s">
        <v>89</v>
      </c>
    </row>
    <row r="101" spans="1:20" ht="36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>
        <f t="shared" si="6"/>
        <v>91.16463414634147</v>
      </c>
      <c r="I101" t="s">
        <v>21</v>
      </c>
      <c r="J101" s="4">
        <f t="shared" si="7"/>
        <v>1.9672368421052631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tr">
        <f t="shared" si="10"/>
        <v>theater</v>
      </c>
      <c r="S101" t="str">
        <f t="shared" si="11"/>
        <v>plays</v>
      </c>
      <c r="T101" t="s">
        <v>33</v>
      </c>
    </row>
    <row r="102" spans="1:20" ht="23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>
        <f t="shared" si="6"/>
        <v>1</v>
      </c>
      <c r="I102" t="s">
        <v>21</v>
      </c>
      <c r="J102" s="4">
        <f t="shared" si="7"/>
        <v>0.01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tr">
        <f t="shared" si="10"/>
        <v>theater</v>
      </c>
      <c r="S102" t="str">
        <f t="shared" si="11"/>
        <v>plays</v>
      </c>
      <c r="T102" t="s">
        <v>33</v>
      </c>
    </row>
    <row r="103" spans="1:20" ht="23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>
        <f t="shared" si="6"/>
        <v>56.054878048780488</v>
      </c>
      <c r="I103" t="s">
        <v>21</v>
      </c>
      <c r="J103" s="4">
        <f t="shared" si="7"/>
        <v>10.214444444444444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tr">
        <f t="shared" si="10"/>
        <v>music</v>
      </c>
      <c r="S103" t="str">
        <f t="shared" si="11"/>
        <v>electric music</v>
      </c>
      <c r="T103" t="s">
        <v>50</v>
      </c>
    </row>
    <row r="104" spans="1:20" ht="23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>
        <f t="shared" si="6"/>
        <v>31.017857142857142</v>
      </c>
      <c r="I104" t="s">
        <v>21</v>
      </c>
      <c r="J104" s="4">
        <f t="shared" si="7"/>
        <v>2.8167567567567566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tr">
        <f t="shared" si="10"/>
        <v>technology</v>
      </c>
      <c r="S104" t="str">
        <f t="shared" si="11"/>
        <v>wearables</v>
      </c>
      <c r="T104" t="s">
        <v>65</v>
      </c>
    </row>
    <row r="105" spans="1:20" ht="23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>
        <f t="shared" si="6"/>
        <v>66.513513513513516</v>
      </c>
      <c r="I105" t="s">
        <v>107</v>
      </c>
      <c r="J105" s="4">
        <f t="shared" si="7"/>
        <v>0.24610000000000001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tr">
        <f t="shared" si="10"/>
        <v>music</v>
      </c>
      <c r="S105" t="str">
        <f t="shared" si="11"/>
        <v>electric music</v>
      </c>
      <c r="T105" t="s">
        <v>50</v>
      </c>
    </row>
    <row r="106" spans="1:20" ht="23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>
        <f t="shared" si="6"/>
        <v>89.005216484089729</v>
      </c>
      <c r="I106" t="s">
        <v>21</v>
      </c>
      <c r="J106" s="4">
        <f t="shared" si="7"/>
        <v>1.4314010067114094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tr">
        <f t="shared" si="10"/>
        <v>music</v>
      </c>
      <c r="S106" t="str">
        <f t="shared" si="11"/>
        <v>indie rock</v>
      </c>
      <c r="T106" t="s">
        <v>60</v>
      </c>
    </row>
    <row r="107" spans="1:20" ht="23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>
        <f t="shared" si="6"/>
        <v>103.46315789473684</v>
      </c>
      <c r="I107" t="s">
        <v>21</v>
      </c>
      <c r="J107" s="4">
        <f t="shared" si="7"/>
        <v>1.4454411764705883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tr">
        <f t="shared" si="10"/>
        <v>technology</v>
      </c>
      <c r="S107" t="str">
        <f t="shared" si="11"/>
        <v>web</v>
      </c>
      <c r="T107" t="s">
        <v>28</v>
      </c>
    </row>
    <row r="108" spans="1:20" ht="23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>
        <f t="shared" si="6"/>
        <v>95.278911564625844</v>
      </c>
      <c r="I108" t="s">
        <v>21</v>
      </c>
      <c r="J108" s="4">
        <f t="shared" si="7"/>
        <v>3.5912820512820511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tr">
        <f t="shared" si="10"/>
        <v>theater</v>
      </c>
      <c r="S108" t="str">
        <f t="shared" si="11"/>
        <v>plays</v>
      </c>
      <c r="T108" t="s">
        <v>33</v>
      </c>
    </row>
    <row r="109" spans="1:20" ht="36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>
        <f t="shared" si="6"/>
        <v>75.895348837209298</v>
      </c>
      <c r="I109" t="s">
        <v>21</v>
      </c>
      <c r="J109" s="4">
        <f t="shared" si="7"/>
        <v>1.8648571428571428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tr">
        <f t="shared" si="10"/>
        <v>theater</v>
      </c>
      <c r="S109" t="str">
        <f t="shared" si="11"/>
        <v>plays</v>
      </c>
      <c r="T109" t="s">
        <v>33</v>
      </c>
    </row>
    <row r="110" spans="1:20" ht="36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>
        <f t="shared" si="6"/>
        <v>107.57831325301204</v>
      </c>
      <c r="I110" t="s">
        <v>21</v>
      </c>
      <c r="J110" s="4">
        <f t="shared" si="7"/>
        <v>5.9526666666666666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tr">
        <f t="shared" si="10"/>
        <v>film &amp; video</v>
      </c>
      <c r="S110" t="str">
        <f t="shared" si="11"/>
        <v>documentary</v>
      </c>
      <c r="T110" t="s">
        <v>42</v>
      </c>
    </row>
    <row r="111" spans="1:20" ht="23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>
        <f t="shared" si="6"/>
        <v>51.31666666666667</v>
      </c>
      <c r="I111" t="s">
        <v>21</v>
      </c>
      <c r="J111" s="4">
        <f t="shared" si="7"/>
        <v>0.5921153846153846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tr">
        <f t="shared" si="10"/>
        <v>film &amp; video</v>
      </c>
      <c r="S111" t="str">
        <f t="shared" si="11"/>
        <v>television</v>
      </c>
      <c r="T111" t="s">
        <v>269</v>
      </c>
    </row>
    <row r="112" spans="1:20" ht="36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>
        <f t="shared" si="6"/>
        <v>71.983108108108112</v>
      </c>
      <c r="I112" t="s">
        <v>21</v>
      </c>
      <c r="J112" s="4">
        <f t="shared" si="7"/>
        <v>0.14962780898876404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tr">
        <f t="shared" si="10"/>
        <v>food</v>
      </c>
      <c r="S112" t="str">
        <f t="shared" si="11"/>
        <v>food trucks</v>
      </c>
      <c r="T112" t="s">
        <v>17</v>
      </c>
    </row>
    <row r="113" spans="1:20" ht="23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>
        <f t="shared" si="6"/>
        <v>108.95414201183432</v>
      </c>
      <c r="I113" t="s">
        <v>21</v>
      </c>
      <c r="J113" s="4">
        <f t="shared" si="7"/>
        <v>1.1995602605863191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tr">
        <f t="shared" si="10"/>
        <v>publishing</v>
      </c>
      <c r="S113" t="str">
        <f t="shared" si="11"/>
        <v>radio &amp; podcasts</v>
      </c>
      <c r="T113" t="s">
        <v>133</v>
      </c>
    </row>
    <row r="114" spans="1:20" ht="23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>
        <f t="shared" si="6"/>
        <v>35</v>
      </c>
      <c r="I114" t="s">
        <v>26</v>
      </c>
      <c r="J114" s="4">
        <f t="shared" si="7"/>
        <v>2.6882978723404256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tr">
        <f t="shared" si="10"/>
        <v>technology</v>
      </c>
      <c r="S114" t="str">
        <f t="shared" si="11"/>
        <v>web</v>
      </c>
      <c r="T114" t="s">
        <v>28</v>
      </c>
    </row>
    <row r="115" spans="1:20" ht="23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>
        <f t="shared" si="6"/>
        <v>94.938931297709928</v>
      </c>
      <c r="I115" t="s">
        <v>21</v>
      </c>
      <c r="J115" s="4">
        <f t="shared" si="7"/>
        <v>3.7687878787878786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tr">
        <f t="shared" si="10"/>
        <v>food</v>
      </c>
      <c r="S115" t="str">
        <f t="shared" si="11"/>
        <v>food trucks</v>
      </c>
      <c r="T115" t="s">
        <v>17</v>
      </c>
    </row>
    <row r="116" spans="1:20" ht="23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>
        <f t="shared" si="6"/>
        <v>109.65079365079364</v>
      </c>
      <c r="I116" t="s">
        <v>21</v>
      </c>
      <c r="J116" s="4">
        <f t="shared" si="7"/>
        <v>7.2715789473684209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tr">
        <f t="shared" si="10"/>
        <v>technology</v>
      </c>
      <c r="S116" t="str">
        <f t="shared" si="11"/>
        <v>wearables</v>
      </c>
      <c r="T116" t="s">
        <v>65</v>
      </c>
    </row>
    <row r="117" spans="1:20" ht="23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>
        <f t="shared" si="6"/>
        <v>44.001815980629537</v>
      </c>
      <c r="I117" t="s">
        <v>107</v>
      </c>
      <c r="J117" s="4">
        <f t="shared" si="7"/>
        <v>0.87211757648470301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tr">
        <f t="shared" si="10"/>
        <v>publishing</v>
      </c>
      <c r="S117" t="str">
        <f t="shared" si="11"/>
        <v>fiction</v>
      </c>
      <c r="T117" t="s">
        <v>119</v>
      </c>
    </row>
    <row r="118" spans="1:20" ht="36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>
        <f t="shared" si="6"/>
        <v>86.794520547945211</v>
      </c>
      <c r="I118" t="s">
        <v>21</v>
      </c>
      <c r="J118" s="4">
        <f t="shared" si="7"/>
        <v>0.88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tr">
        <f t="shared" si="10"/>
        <v>theater</v>
      </c>
      <c r="S118" t="str">
        <f t="shared" si="11"/>
        <v>plays</v>
      </c>
      <c r="T118" t="s">
        <v>33</v>
      </c>
    </row>
    <row r="119" spans="1:20" ht="23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>
        <f t="shared" si="6"/>
        <v>30.992727272727272</v>
      </c>
      <c r="I119" t="s">
        <v>21</v>
      </c>
      <c r="J119" s="4">
        <f t="shared" si="7"/>
        <v>1.7393877551020409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tr">
        <f t="shared" si="10"/>
        <v>film &amp; video</v>
      </c>
      <c r="S119" t="str">
        <f t="shared" si="11"/>
        <v>television</v>
      </c>
      <c r="T119" t="s">
        <v>269</v>
      </c>
    </row>
    <row r="120" spans="1:20" ht="23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>
        <f t="shared" si="6"/>
        <v>94.791044776119406</v>
      </c>
      <c r="I120" t="s">
        <v>21</v>
      </c>
      <c r="J120" s="4">
        <f t="shared" si="7"/>
        <v>1.1761111111111111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tr">
        <f t="shared" si="10"/>
        <v>photography</v>
      </c>
      <c r="S120" t="str">
        <f t="shared" si="11"/>
        <v>photography books</v>
      </c>
      <c r="T120" t="s">
        <v>122</v>
      </c>
    </row>
    <row r="121" spans="1:20" ht="36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>
        <f t="shared" si="6"/>
        <v>69.79220779220779</v>
      </c>
      <c r="I121" t="s">
        <v>21</v>
      </c>
      <c r="J121" s="4">
        <f t="shared" si="7"/>
        <v>2.1496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tr">
        <f t="shared" si="10"/>
        <v>film &amp; video</v>
      </c>
      <c r="S121" t="str">
        <f t="shared" si="11"/>
        <v>documentary</v>
      </c>
      <c r="T121" t="s">
        <v>42</v>
      </c>
    </row>
    <row r="122" spans="1:20" ht="23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>
        <f t="shared" si="6"/>
        <v>63.003367003367003</v>
      </c>
      <c r="I122" t="s">
        <v>21</v>
      </c>
      <c r="J122" s="4">
        <f t="shared" si="7"/>
        <v>1.4949667110519307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tr">
        <f t="shared" si="10"/>
        <v>games</v>
      </c>
      <c r="S122" t="str">
        <f t="shared" si="11"/>
        <v>mobile games</v>
      </c>
      <c r="T122" t="s">
        <v>292</v>
      </c>
    </row>
    <row r="123" spans="1:20" ht="23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>
        <f t="shared" si="6"/>
        <v>110.0343300110742</v>
      </c>
      <c r="I123" t="s">
        <v>21</v>
      </c>
      <c r="J123" s="4">
        <f t="shared" si="7"/>
        <v>2.1933995584988963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tr">
        <f t="shared" si="10"/>
        <v>games</v>
      </c>
      <c r="S123" t="str">
        <f t="shared" si="11"/>
        <v>video games</v>
      </c>
      <c r="T123" t="s">
        <v>89</v>
      </c>
    </row>
    <row r="124" spans="1:20" ht="23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>
        <f t="shared" si="6"/>
        <v>25.997933274284026</v>
      </c>
      <c r="I124" t="s">
        <v>21</v>
      </c>
      <c r="J124" s="4">
        <f t="shared" si="7"/>
        <v>0.64367690058479532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tr">
        <f t="shared" si="10"/>
        <v>publishing</v>
      </c>
      <c r="S124" t="str">
        <f t="shared" si="11"/>
        <v>fiction</v>
      </c>
      <c r="T124" t="s">
        <v>119</v>
      </c>
    </row>
    <row r="125" spans="1:20" ht="23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>
        <f t="shared" si="6"/>
        <v>49.987915407854985</v>
      </c>
      <c r="I125" t="s">
        <v>15</v>
      </c>
      <c r="J125" s="4">
        <f t="shared" si="7"/>
        <v>0.18622397298818233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tr">
        <f t="shared" si="10"/>
        <v>theater</v>
      </c>
      <c r="S125" t="str">
        <f t="shared" si="11"/>
        <v>plays</v>
      </c>
      <c r="T125" t="s">
        <v>33</v>
      </c>
    </row>
    <row r="126" spans="1:20" ht="23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>
        <f t="shared" si="6"/>
        <v>101.72340425531915</v>
      </c>
      <c r="I126" t="s">
        <v>107</v>
      </c>
      <c r="J126" s="4">
        <f t="shared" si="7"/>
        <v>3.6776923076923076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tr">
        <f t="shared" si="10"/>
        <v>photography</v>
      </c>
      <c r="S126" t="str">
        <f t="shared" si="11"/>
        <v>photography books</v>
      </c>
      <c r="T126" t="s">
        <v>122</v>
      </c>
    </row>
    <row r="127" spans="1:20" ht="23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>
        <f t="shared" si="6"/>
        <v>47.083333333333336</v>
      </c>
      <c r="I127" t="s">
        <v>21</v>
      </c>
      <c r="J127" s="4">
        <f t="shared" si="7"/>
        <v>1.5990566037735849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tr">
        <f t="shared" si="10"/>
        <v>theater</v>
      </c>
      <c r="S127" t="str">
        <f t="shared" si="11"/>
        <v>plays</v>
      </c>
      <c r="T127" t="s">
        <v>33</v>
      </c>
    </row>
    <row r="128" spans="1:20" ht="23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>
        <f t="shared" si="6"/>
        <v>89.944444444444443</v>
      </c>
      <c r="I128" t="s">
        <v>21</v>
      </c>
      <c r="J128" s="4">
        <f t="shared" si="7"/>
        <v>0.38633185349611543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tr">
        <f t="shared" si="10"/>
        <v>theater</v>
      </c>
      <c r="S128" t="str">
        <f t="shared" si="11"/>
        <v>plays</v>
      </c>
      <c r="T128" t="s">
        <v>33</v>
      </c>
    </row>
    <row r="129" spans="1:20" ht="23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>
        <f t="shared" si="6"/>
        <v>78.96875</v>
      </c>
      <c r="I129" t="s">
        <v>15</v>
      </c>
      <c r="J129" s="4">
        <f t="shared" si="7"/>
        <v>0.51421511627906979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tr">
        <f t="shared" si="10"/>
        <v>theater</v>
      </c>
      <c r="S129" t="str">
        <f t="shared" si="11"/>
        <v>plays</v>
      </c>
      <c r="T129" t="s">
        <v>33</v>
      </c>
    </row>
    <row r="130" spans="1:20" ht="23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>
        <f t="shared" si="6"/>
        <v>80.067669172932327</v>
      </c>
      <c r="I130" t="s">
        <v>21</v>
      </c>
      <c r="J130" s="4">
        <f t="shared" si="7"/>
        <v>0.60334277620396604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tr">
        <f t="shared" si="10"/>
        <v>music</v>
      </c>
      <c r="S130" t="str">
        <f t="shared" si="11"/>
        <v>rock</v>
      </c>
      <c r="T130" t="s">
        <v>23</v>
      </c>
    </row>
    <row r="131" spans="1:20" ht="23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>
        <f t="shared" ref="H131:H194" si="12">IF(G131,E131/G131,0)</f>
        <v>86.472727272727269</v>
      </c>
      <c r="I131" t="s">
        <v>26</v>
      </c>
      <c r="J131" s="4">
        <f t="shared" ref="J131:J194" si="13">E131/D131</f>
        <v>3.2026936026936029E-2</v>
      </c>
      <c r="K131" t="s">
        <v>27</v>
      </c>
      <c r="L131">
        <v>1422943200</v>
      </c>
      <c r="M131">
        <v>1425103200</v>
      </c>
      <c r="N131" s="5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tr">
        <f t="shared" ref="R131:R194" si="16">LEFT(T131,FIND("/",T131)-1)</f>
        <v>food</v>
      </c>
      <c r="S131" t="str">
        <f t="shared" si="11"/>
        <v>food trucks</v>
      </c>
      <c r="T131" t="s">
        <v>17</v>
      </c>
    </row>
    <row r="132" spans="1:20" ht="23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>
        <f t="shared" si="12"/>
        <v>28.001876172607879</v>
      </c>
      <c r="I132" t="s">
        <v>36</v>
      </c>
      <c r="J132" s="4">
        <f t="shared" si="13"/>
        <v>1.5546875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tr">
        <f t="shared" si="16"/>
        <v>film &amp; video</v>
      </c>
      <c r="S132" t="str">
        <f t="shared" ref="S132:S195" si="17">RIGHT(T132,LEN(T132)-FIND("/",T132))</f>
        <v>drama</v>
      </c>
      <c r="T132" t="s">
        <v>53</v>
      </c>
    </row>
    <row r="133" spans="1:20" ht="36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>
        <f t="shared" si="12"/>
        <v>67.996725337699544</v>
      </c>
      <c r="I133" t="s">
        <v>40</v>
      </c>
      <c r="J133" s="4">
        <f t="shared" si="13"/>
        <v>1.0085974499089254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tr">
        <f t="shared" si="16"/>
        <v>technology</v>
      </c>
      <c r="S133" t="str">
        <f t="shared" si="17"/>
        <v>web</v>
      </c>
      <c r="T133" t="s">
        <v>28</v>
      </c>
    </row>
    <row r="134" spans="1:20" ht="23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>
        <f t="shared" si="12"/>
        <v>43.078651685393261</v>
      </c>
      <c r="I134" t="s">
        <v>21</v>
      </c>
      <c r="J134" s="4">
        <f t="shared" si="13"/>
        <v>1.1618181818181819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tr">
        <f t="shared" si="16"/>
        <v>theater</v>
      </c>
      <c r="S134" t="str">
        <f t="shared" si="17"/>
        <v>plays</v>
      </c>
      <c r="T134" t="s">
        <v>33</v>
      </c>
    </row>
    <row r="135" spans="1:20" ht="23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>
        <f t="shared" si="12"/>
        <v>87.95597484276729</v>
      </c>
      <c r="I135" t="s">
        <v>21</v>
      </c>
      <c r="J135" s="4">
        <f t="shared" si="13"/>
        <v>3.1077777777777778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tr">
        <f t="shared" si="16"/>
        <v>music</v>
      </c>
      <c r="S135" t="str">
        <f t="shared" si="17"/>
        <v>world music</v>
      </c>
      <c r="T135" t="s">
        <v>319</v>
      </c>
    </row>
    <row r="136" spans="1:20" ht="23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>
        <f t="shared" si="12"/>
        <v>94.987234042553197</v>
      </c>
      <c r="I136" t="s">
        <v>98</v>
      </c>
      <c r="J136" s="4">
        <f t="shared" si="13"/>
        <v>0.89736683417085428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tr">
        <f t="shared" si="16"/>
        <v>film &amp; video</v>
      </c>
      <c r="S136" t="str">
        <f t="shared" si="17"/>
        <v>documentary</v>
      </c>
      <c r="T136" t="s">
        <v>42</v>
      </c>
    </row>
    <row r="137" spans="1:20" ht="23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>
        <f t="shared" si="12"/>
        <v>46.905982905982903</v>
      </c>
      <c r="I137" t="s">
        <v>21</v>
      </c>
      <c r="J137" s="4">
        <f t="shared" si="13"/>
        <v>0.71272727272727276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tr">
        <f t="shared" si="16"/>
        <v>theater</v>
      </c>
      <c r="S137" t="str">
        <f t="shared" si="17"/>
        <v>plays</v>
      </c>
      <c r="T137" t="s">
        <v>33</v>
      </c>
    </row>
    <row r="138" spans="1:20" ht="23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>
        <f t="shared" si="12"/>
        <v>46.913793103448278</v>
      </c>
      <c r="I138" t="s">
        <v>21</v>
      </c>
      <c r="J138" s="4">
        <f t="shared" si="13"/>
        <v>3.2862318840579711E-2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tr">
        <f t="shared" si="16"/>
        <v>film &amp; video</v>
      </c>
      <c r="S138" t="str">
        <f t="shared" si="17"/>
        <v>drama</v>
      </c>
      <c r="T138" t="s">
        <v>53</v>
      </c>
    </row>
    <row r="139" spans="1:20" ht="23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>
        <f t="shared" si="12"/>
        <v>94.24</v>
      </c>
      <c r="I139" t="s">
        <v>21</v>
      </c>
      <c r="J139" s="4">
        <f t="shared" si="13"/>
        <v>2.617777777777778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tr">
        <f t="shared" si="16"/>
        <v>publishing</v>
      </c>
      <c r="S139" t="str">
        <f t="shared" si="17"/>
        <v>nonfiction</v>
      </c>
      <c r="T139" t="s">
        <v>68</v>
      </c>
    </row>
    <row r="140" spans="1:20" ht="36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>
        <f t="shared" si="12"/>
        <v>80.139130434782615</v>
      </c>
      <c r="I140" t="s">
        <v>21</v>
      </c>
      <c r="J140" s="4">
        <f t="shared" si="13"/>
        <v>0.96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tr">
        <f t="shared" si="16"/>
        <v>games</v>
      </c>
      <c r="S140" t="str">
        <f t="shared" si="17"/>
        <v>mobile games</v>
      </c>
      <c r="T140" t="s">
        <v>292</v>
      </c>
    </row>
    <row r="141" spans="1:20" ht="23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>
        <f t="shared" si="12"/>
        <v>59.036809815950917</v>
      </c>
      <c r="I141" t="s">
        <v>21</v>
      </c>
      <c r="J141" s="4">
        <f t="shared" si="13"/>
        <v>0.20896851248642778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tr">
        <f t="shared" si="16"/>
        <v>technology</v>
      </c>
      <c r="S141" t="str">
        <f t="shared" si="17"/>
        <v>wearables</v>
      </c>
      <c r="T141" t="s">
        <v>65</v>
      </c>
    </row>
    <row r="142" spans="1:20" ht="36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>
        <f t="shared" si="12"/>
        <v>65.989247311827953</v>
      </c>
      <c r="I142" t="s">
        <v>21</v>
      </c>
      <c r="J142" s="4">
        <f t="shared" si="13"/>
        <v>2.2316363636363636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tr">
        <f t="shared" si="16"/>
        <v>film &amp; video</v>
      </c>
      <c r="S142" t="str">
        <f t="shared" si="17"/>
        <v>documentary</v>
      </c>
      <c r="T142" t="s">
        <v>42</v>
      </c>
    </row>
    <row r="143" spans="1:20" ht="23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>
        <f t="shared" si="12"/>
        <v>60.992530345471522</v>
      </c>
      <c r="I143" t="s">
        <v>21</v>
      </c>
      <c r="J143" s="4">
        <f t="shared" si="13"/>
        <v>1.0159097978227061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tr">
        <f t="shared" si="16"/>
        <v>technology</v>
      </c>
      <c r="S143" t="str">
        <f t="shared" si="17"/>
        <v>web</v>
      </c>
      <c r="T143" t="s">
        <v>28</v>
      </c>
    </row>
    <row r="144" spans="1:20" ht="36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>
        <f t="shared" si="12"/>
        <v>98.307692307692307</v>
      </c>
      <c r="I144" t="s">
        <v>21</v>
      </c>
      <c r="J144" s="4">
        <f t="shared" si="13"/>
        <v>2.3003999999999998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tr">
        <f t="shared" si="16"/>
        <v>technology</v>
      </c>
      <c r="S144" t="str">
        <f t="shared" si="17"/>
        <v>web</v>
      </c>
      <c r="T144" t="s">
        <v>28</v>
      </c>
    </row>
    <row r="145" spans="1:20" ht="23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>
        <f t="shared" si="12"/>
        <v>104.6</v>
      </c>
      <c r="I145" t="s">
        <v>21</v>
      </c>
      <c r="J145" s="4">
        <f t="shared" si="13"/>
        <v>1.355925925925926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tr">
        <f t="shared" si="16"/>
        <v>music</v>
      </c>
      <c r="S145" t="str">
        <f t="shared" si="17"/>
        <v>indie rock</v>
      </c>
      <c r="T145" t="s">
        <v>60</v>
      </c>
    </row>
    <row r="146" spans="1:20" ht="23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>
        <f t="shared" si="12"/>
        <v>86.066666666666663</v>
      </c>
      <c r="I146" t="s">
        <v>21</v>
      </c>
      <c r="J146" s="4">
        <f t="shared" si="13"/>
        <v>1.2909999999999999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tr">
        <f t="shared" si="16"/>
        <v>theater</v>
      </c>
      <c r="S146" t="str">
        <f t="shared" si="17"/>
        <v>plays</v>
      </c>
      <c r="T146" t="s">
        <v>33</v>
      </c>
    </row>
    <row r="147" spans="1:20" ht="23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>
        <f t="shared" si="12"/>
        <v>76.989583333333329</v>
      </c>
      <c r="I147" t="s">
        <v>98</v>
      </c>
      <c r="J147" s="4">
        <f t="shared" si="13"/>
        <v>2.3651200000000001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tr">
        <f t="shared" si="16"/>
        <v>technology</v>
      </c>
      <c r="S147" t="str">
        <f t="shared" si="17"/>
        <v>wearables</v>
      </c>
      <c r="T147" t="s">
        <v>65</v>
      </c>
    </row>
    <row r="148" spans="1:20" ht="36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>
        <f t="shared" si="12"/>
        <v>29.764705882352942</v>
      </c>
      <c r="I148" t="s">
        <v>21</v>
      </c>
      <c r="J148" s="4">
        <f t="shared" si="13"/>
        <v>0.17249999999999999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tr">
        <f t="shared" si="16"/>
        <v>theater</v>
      </c>
      <c r="S148" t="str">
        <f t="shared" si="17"/>
        <v>plays</v>
      </c>
      <c r="T148" t="s">
        <v>33</v>
      </c>
    </row>
    <row r="149" spans="1:20" ht="36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>
        <f t="shared" si="12"/>
        <v>46.91959798994975</v>
      </c>
      <c r="I149" t="s">
        <v>21</v>
      </c>
      <c r="J149" s="4">
        <f t="shared" si="13"/>
        <v>1.1249397590361445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tr">
        <f t="shared" si="16"/>
        <v>theater</v>
      </c>
      <c r="S149" t="str">
        <f t="shared" si="17"/>
        <v>plays</v>
      </c>
      <c r="T149" t="s">
        <v>33</v>
      </c>
    </row>
    <row r="150" spans="1:20" ht="23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>
        <f t="shared" si="12"/>
        <v>105.18691588785046</v>
      </c>
      <c r="I150" t="s">
        <v>21</v>
      </c>
      <c r="J150" s="4">
        <f t="shared" si="13"/>
        <v>1.2102150537634409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tr">
        <f t="shared" si="16"/>
        <v>technology</v>
      </c>
      <c r="S150" t="str">
        <f t="shared" si="17"/>
        <v>wearables</v>
      </c>
      <c r="T150" t="s">
        <v>65</v>
      </c>
    </row>
    <row r="151" spans="1:20" ht="23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>
        <f t="shared" si="12"/>
        <v>69.907692307692301</v>
      </c>
      <c r="I151" t="s">
        <v>21</v>
      </c>
      <c r="J151" s="4">
        <f t="shared" si="13"/>
        <v>2.1987096774193549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tr">
        <f t="shared" si="16"/>
        <v>music</v>
      </c>
      <c r="S151" t="str">
        <f t="shared" si="17"/>
        <v>indie rock</v>
      </c>
      <c r="T151" t="s">
        <v>60</v>
      </c>
    </row>
    <row r="152" spans="1:20" ht="23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>
        <f t="shared" si="12"/>
        <v>1</v>
      </c>
      <c r="I152" t="s">
        <v>21</v>
      </c>
      <c r="J152" s="4">
        <f t="shared" si="13"/>
        <v>0.01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tr">
        <f t="shared" si="16"/>
        <v>music</v>
      </c>
      <c r="S152" t="str">
        <f t="shared" si="17"/>
        <v>rock</v>
      </c>
      <c r="T152" t="s">
        <v>23</v>
      </c>
    </row>
    <row r="153" spans="1:20" ht="23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>
        <f t="shared" si="12"/>
        <v>60.011588275391958</v>
      </c>
      <c r="I153" t="s">
        <v>21</v>
      </c>
      <c r="J153" s="4">
        <f t="shared" si="13"/>
        <v>0.64166909620991253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tr">
        <f t="shared" si="16"/>
        <v>music</v>
      </c>
      <c r="S153" t="str">
        <f t="shared" si="17"/>
        <v>electric music</v>
      </c>
      <c r="T153" t="s">
        <v>50</v>
      </c>
    </row>
    <row r="154" spans="1:20" ht="23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>
        <f t="shared" si="12"/>
        <v>52.006220379146917</v>
      </c>
      <c r="I154" t="s">
        <v>21</v>
      </c>
      <c r="J154" s="4">
        <f t="shared" si="13"/>
        <v>4.2306746987951804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tr">
        <f t="shared" si="16"/>
        <v>music</v>
      </c>
      <c r="S154" t="str">
        <f t="shared" si="17"/>
        <v>indie rock</v>
      </c>
      <c r="T154" t="s">
        <v>60</v>
      </c>
    </row>
    <row r="155" spans="1:20" ht="23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>
        <f t="shared" si="12"/>
        <v>31.000176025347649</v>
      </c>
      <c r="I155" t="s">
        <v>21</v>
      </c>
      <c r="J155" s="4">
        <f t="shared" si="13"/>
        <v>0.92984160506863778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tr">
        <f t="shared" si="16"/>
        <v>theater</v>
      </c>
      <c r="S155" t="str">
        <f t="shared" si="17"/>
        <v>plays</v>
      </c>
      <c r="T155" t="s">
        <v>33</v>
      </c>
    </row>
    <row r="156" spans="1:20" ht="23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>
        <f t="shared" si="12"/>
        <v>95.042492917847028</v>
      </c>
      <c r="I156" t="s">
        <v>21</v>
      </c>
      <c r="J156" s="4">
        <f t="shared" si="13"/>
        <v>0.58756567425569173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tr">
        <f t="shared" si="16"/>
        <v>music</v>
      </c>
      <c r="S156" t="str">
        <f t="shared" si="17"/>
        <v>indie rock</v>
      </c>
      <c r="T156" t="s">
        <v>60</v>
      </c>
    </row>
    <row r="157" spans="1:20" ht="23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>
        <f t="shared" si="12"/>
        <v>75.968174204355108</v>
      </c>
      <c r="I157" t="s">
        <v>21</v>
      </c>
      <c r="J157" s="4">
        <f t="shared" si="13"/>
        <v>0.65022222222222226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tr">
        <f t="shared" si="16"/>
        <v>theater</v>
      </c>
      <c r="S157" t="str">
        <f t="shared" si="17"/>
        <v>plays</v>
      </c>
      <c r="T157" t="s">
        <v>33</v>
      </c>
    </row>
    <row r="158" spans="1:20" ht="23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>
        <f t="shared" si="12"/>
        <v>71.013192612137203</v>
      </c>
      <c r="I158" t="s">
        <v>26</v>
      </c>
      <c r="J158" s="4">
        <f t="shared" si="13"/>
        <v>0.73939560439560437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tr">
        <f t="shared" si="16"/>
        <v>music</v>
      </c>
      <c r="S158" t="str">
        <f t="shared" si="17"/>
        <v>rock</v>
      </c>
      <c r="T158" t="s">
        <v>23</v>
      </c>
    </row>
    <row r="159" spans="1:20" ht="23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>
        <f t="shared" si="12"/>
        <v>73.733333333333334</v>
      </c>
      <c r="I159" t="s">
        <v>26</v>
      </c>
      <c r="J159" s="4">
        <f t="shared" si="13"/>
        <v>0.52666666666666662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tr">
        <f t="shared" si="16"/>
        <v>photography</v>
      </c>
      <c r="S159" t="str">
        <f t="shared" si="17"/>
        <v>photography books</v>
      </c>
      <c r="T159" t="s">
        <v>122</v>
      </c>
    </row>
    <row r="160" spans="1:20" ht="23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>
        <f t="shared" si="12"/>
        <v>113.17073170731707</v>
      </c>
      <c r="I160" t="s">
        <v>21</v>
      </c>
      <c r="J160" s="4">
        <f t="shared" si="13"/>
        <v>2.2095238095238097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tr">
        <f t="shared" si="16"/>
        <v>music</v>
      </c>
      <c r="S160" t="str">
        <f t="shared" si="17"/>
        <v>rock</v>
      </c>
      <c r="T160" t="s">
        <v>23</v>
      </c>
    </row>
    <row r="161" spans="1:20" ht="23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>
        <f t="shared" si="12"/>
        <v>105.00933552992861</v>
      </c>
      <c r="I161" t="s">
        <v>21</v>
      </c>
      <c r="J161" s="4">
        <f t="shared" si="13"/>
        <v>1.0001150627615063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tr">
        <f t="shared" si="16"/>
        <v>theater</v>
      </c>
      <c r="S161" t="str">
        <f t="shared" si="17"/>
        <v>plays</v>
      </c>
      <c r="T161" t="s">
        <v>33</v>
      </c>
    </row>
    <row r="162" spans="1:20" ht="23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>
        <f t="shared" si="12"/>
        <v>79.176829268292678</v>
      </c>
      <c r="I162" t="s">
        <v>21</v>
      </c>
      <c r="J162" s="4">
        <f t="shared" si="13"/>
        <v>1.6231249999999999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tr">
        <f t="shared" si="16"/>
        <v>technology</v>
      </c>
      <c r="S162" t="str">
        <f t="shared" si="17"/>
        <v>wearables</v>
      </c>
      <c r="T162" t="s">
        <v>65</v>
      </c>
    </row>
    <row r="163" spans="1:20" ht="36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>
        <f t="shared" si="12"/>
        <v>57.333333333333336</v>
      </c>
      <c r="I163" t="s">
        <v>21</v>
      </c>
      <c r="J163" s="4">
        <f t="shared" si="13"/>
        <v>0.78181818181818186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tr">
        <f t="shared" si="16"/>
        <v>technology</v>
      </c>
      <c r="S163" t="str">
        <f t="shared" si="17"/>
        <v>web</v>
      </c>
      <c r="T163" t="s">
        <v>28</v>
      </c>
    </row>
    <row r="164" spans="1:20" ht="36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>
        <f t="shared" si="12"/>
        <v>58.178343949044589</v>
      </c>
      <c r="I164" t="s">
        <v>98</v>
      </c>
      <c r="J164" s="4">
        <f t="shared" si="13"/>
        <v>1.4973770491803278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tr">
        <f t="shared" si="16"/>
        <v>music</v>
      </c>
      <c r="S164" t="str">
        <f t="shared" si="17"/>
        <v>rock</v>
      </c>
      <c r="T164" t="s">
        <v>23</v>
      </c>
    </row>
    <row r="165" spans="1:20" ht="23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>
        <f t="shared" si="12"/>
        <v>36.032520325203251</v>
      </c>
      <c r="I165" t="s">
        <v>21</v>
      </c>
      <c r="J165" s="4">
        <f t="shared" si="13"/>
        <v>2.5325714285714285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tr">
        <f t="shared" si="16"/>
        <v>photography</v>
      </c>
      <c r="S165" t="str">
        <f t="shared" si="17"/>
        <v>photography books</v>
      </c>
      <c r="T165" t="s">
        <v>122</v>
      </c>
    </row>
    <row r="166" spans="1:20" ht="23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>
        <f t="shared" si="12"/>
        <v>107.99068767908309</v>
      </c>
      <c r="I166" t="s">
        <v>21</v>
      </c>
      <c r="J166" s="4">
        <f t="shared" si="13"/>
        <v>1.0016943521594683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tr">
        <f t="shared" si="16"/>
        <v>theater</v>
      </c>
      <c r="S166" t="str">
        <f t="shared" si="17"/>
        <v>plays</v>
      </c>
      <c r="T166" t="s">
        <v>33</v>
      </c>
    </row>
    <row r="167" spans="1:20" ht="23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>
        <f t="shared" si="12"/>
        <v>44.005985634477256</v>
      </c>
      <c r="I167" t="s">
        <v>21</v>
      </c>
      <c r="J167" s="4">
        <f t="shared" si="13"/>
        <v>1.2199004424778761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tr">
        <f t="shared" si="16"/>
        <v>technology</v>
      </c>
      <c r="S167" t="str">
        <f t="shared" si="17"/>
        <v>web</v>
      </c>
      <c r="T167" t="s">
        <v>28</v>
      </c>
    </row>
    <row r="168" spans="1:20" ht="23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>
        <f t="shared" si="12"/>
        <v>55.077868852459019</v>
      </c>
      <c r="I168" t="s">
        <v>21</v>
      </c>
      <c r="J168" s="4">
        <f t="shared" si="13"/>
        <v>1.3713265306122449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tr">
        <f t="shared" si="16"/>
        <v>photography</v>
      </c>
      <c r="S168" t="str">
        <f t="shared" si="17"/>
        <v>photography books</v>
      </c>
      <c r="T168" t="s">
        <v>122</v>
      </c>
    </row>
    <row r="169" spans="1:20" ht="23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>
        <f t="shared" si="12"/>
        <v>74</v>
      </c>
      <c r="I169" t="s">
        <v>26</v>
      </c>
      <c r="J169" s="4">
        <f t="shared" si="13"/>
        <v>4.155384615384615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tr">
        <f t="shared" si="16"/>
        <v>theater</v>
      </c>
      <c r="S169" t="str">
        <f t="shared" si="17"/>
        <v>plays</v>
      </c>
      <c r="T169" t="s">
        <v>33</v>
      </c>
    </row>
    <row r="170" spans="1:20" ht="23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>
        <f t="shared" si="12"/>
        <v>41.996858638743454</v>
      </c>
      <c r="I170" t="s">
        <v>36</v>
      </c>
      <c r="J170" s="4">
        <f t="shared" si="13"/>
        <v>0.3130913348946136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tr">
        <f t="shared" si="16"/>
        <v>music</v>
      </c>
      <c r="S170" t="str">
        <f t="shared" si="17"/>
        <v>indie rock</v>
      </c>
      <c r="T170" t="s">
        <v>60</v>
      </c>
    </row>
    <row r="171" spans="1:20" ht="23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>
        <f t="shared" si="12"/>
        <v>77.988161010260455</v>
      </c>
      <c r="I171" t="s">
        <v>21</v>
      </c>
      <c r="J171" s="4">
        <f t="shared" si="13"/>
        <v>4.240815450643777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tr">
        <f t="shared" si="16"/>
        <v>film &amp; video</v>
      </c>
      <c r="S171" t="str">
        <f t="shared" si="17"/>
        <v>shorts</v>
      </c>
      <c r="T171" t="s">
        <v>100</v>
      </c>
    </row>
    <row r="172" spans="1:20" ht="23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>
        <f t="shared" si="12"/>
        <v>82.507462686567166</v>
      </c>
      <c r="I172" t="s">
        <v>21</v>
      </c>
      <c r="J172" s="4">
        <f t="shared" si="13"/>
        <v>2.9388623072833599E-2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tr">
        <f t="shared" si="16"/>
        <v>music</v>
      </c>
      <c r="S172" t="str">
        <f t="shared" si="17"/>
        <v>indie rock</v>
      </c>
      <c r="T172" t="s">
        <v>60</v>
      </c>
    </row>
    <row r="173" spans="1:20" ht="36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>
        <f t="shared" si="12"/>
        <v>104.2</v>
      </c>
      <c r="I173" t="s">
        <v>21</v>
      </c>
      <c r="J173" s="4">
        <f t="shared" si="13"/>
        <v>0.1063265306122449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tr">
        <f t="shared" si="16"/>
        <v>publishing</v>
      </c>
      <c r="S173" t="str">
        <f t="shared" si="17"/>
        <v>translations</v>
      </c>
      <c r="T173" t="s">
        <v>206</v>
      </c>
    </row>
    <row r="174" spans="1:20" ht="23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>
        <f t="shared" si="12"/>
        <v>25.5</v>
      </c>
      <c r="I174" t="s">
        <v>21</v>
      </c>
      <c r="J174" s="4">
        <f t="shared" si="13"/>
        <v>0.82874999999999999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tr">
        <f t="shared" si="16"/>
        <v>film &amp; video</v>
      </c>
      <c r="S174" t="str">
        <f t="shared" si="17"/>
        <v>documentary</v>
      </c>
      <c r="T174" t="s">
        <v>42</v>
      </c>
    </row>
    <row r="175" spans="1:20" ht="36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>
        <f t="shared" si="12"/>
        <v>100.98334401024984</v>
      </c>
      <c r="I175" t="s">
        <v>21</v>
      </c>
      <c r="J175" s="4">
        <f t="shared" si="13"/>
        <v>1.6301447776628748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tr">
        <f t="shared" si="16"/>
        <v>theater</v>
      </c>
      <c r="S175" t="str">
        <f t="shared" si="17"/>
        <v>plays</v>
      </c>
      <c r="T175" t="s">
        <v>33</v>
      </c>
    </row>
    <row r="176" spans="1:20" ht="23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>
        <f t="shared" si="12"/>
        <v>111.83333333333333</v>
      </c>
      <c r="I176" t="s">
        <v>21</v>
      </c>
      <c r="J176" s="4">
        <f t="shared" si="13"/>
        <v>8.9466666666666672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tr">
        <f t="shared" si="16"/>
        <v>technology</v>
      </c>
      <c r="S176" t="str">
        <f t="shared" si="17"/>
        <v>wearables</v>
      </c>
      <c r="T176" t="s">
        <v>65</v>
      </c>
    </row>
    <row r="177" spans="1:20" ht="23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>
        <f t="shared" si="12"/>
        <v>41.999115044247787</v>
      </c>
      <c r="I177" t="s">
        <v>21</v>
      </c>
      <c r="J177" s="4">
        <f t="shared" si="13"/>
        <v>0.26191501103752757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tr">
        <f t="shared" si="16"/>
        <v>theater</v>
      </c>
      <c r="S177" t="str">
        <f t="shared" si="17"/>
        <v>plays</v>
      </c>
      <c r="T177" t="s">
        <v>33</v>
      </c>
    </row>
    <row r="178" spans="1:20" ht="36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>
        <f t="shared" si="12"/>
        <v>110.05115089514067</v>
      </c>
      <c r="I178" t="s">
        <v>21</v>
      </c>
      <c r="J178" s="4">
        <f t="shared" si="13"/>
        <v>0.74834782608695649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tr">
        <f t="shared" si="16"/>
        <v>theater</v>
      </c>
      <c r="S178" t="str">
        <f t="shared" si="17"/>
        <v>plays</v>
      </c>
      <c r="T178" t="s">
        <v>33</v>
      </c>
    </row>
    <row r="179" spans="1:20" ht="23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>
        <f t="shared" si="12"/>
        <v>58.997079225994888</v>
      </c>
      <c r="I179" t="s">
        <v>21</v>
      </c>
      <c r="J179" s="4">
        <f t="shared" si="13"/>
        <v>4.1647680412371137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tr">
        <f t="shared" si="16"/>
        <v>theater</v>
      </c>
      <c r="S179" t="str">
        <f t="shared" si="17"/>
        <v>plays</v>
      </c>
      <c r="T179" t="s">
        <v>33</v>
      </c>
    </row>
    <row r="180" spans="1:20" ht="23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>
        <f t="shared" si="12"/>
        <v>32.985714285714288</v>
      </c>
      <c r="I180" t="s">
        <v>21</v>
      </c>
      <c r="J180" s="4">
        <f t="shared" si="13"/>
        <v>0.96208333333333329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tr">
        <f t="shared" si="16"/>
        <v>food</v>
      </c>
      <c r="S180" t="str">
        <f t="shared" si="17"/>
        <v>food trucks</v>
      </c>
      <c r="T180" t="s">
        <v>17</v>
      </c>
    </row>
    <row r="181" spans="1:20" ht="36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>
        <f t="shared" si="12"/>
        <v>45.005654509471306</v>
      </c>
      <c r="I181" t="s">
        <v>15</v>
      </c>
      <c r="J181" s="4">
        <f t="shared" si="13"/>
        <v>3.5771910112359548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tr">
        <f t="shared" si="16"/>
        <v>theater</v>
      </c>
      <c r="S181" t="str">
        <f t="shared" si="17"/>
        <v>plays</v>
      </c>
      <c r="T181" t="s">
        <v>33</v>
      </c>
    </row>
    <row r="182" spans="1:20" ht="23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>
        <f t="shared" si="12"/>
        <v>81.98196487897485</v>
      </c>
      <c r="I182" t="s">
        <v>26</v>
      </c>
      <c r="J182" s="4">
        <f t="shared" si="13"/>
        <v>3.0845714285714285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tr">
        <f t="shared" si="16"/>
        <v>technology</v>
      </c>
      <c r="S182" t="str">
        <f t="shared" si="17"/>
        <v>wearables</v>
      </c>
      <c r="T182" t="s">
        <v>65</v>
      </c>
    </row>
    <row r="183" spans="1:20" ht="23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>
        <f t="shared" si="12"/>
        <v>39.080882352941174</v>
      </c>
      <c r="I183" t="s">
        <v>21</v>
      </c>
      <c r="J183" s="4">
        <f t="shared" si="13"/>
        <v>0.61802325581395345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tr">
        <f t="shared" si="16"/>
        <v>technology</v>
      </c>
      <c r="S183" t="str">
        <f t="shared" si="17"/>
        <v>web</v>
      </c>
      <c r="T183" t="s">
        <v>28</v>
      </c>
    </row>
    <row r="184" spans="1:20" ht="36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>
        <f t="shared" si="12"/>
        <v>58.996383363471971</v>
      </c>
      <c r="I184" t="s">
        <v>36</v>
      </c>
      <c r="J184" s="4">
        <f t="shared" si="13"/>
        <v>7.2232472324723247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tr">
        <f t="shared" si="16"/>
        <v>theater</v>
      </c>
      <c r="S184" t="str">
        <f t="shared" si="17"/>
        <v>plays</v>
      </c>
      <c r="T184" t="s">
        <v>33</v>
      </c>
    </row>
    <row r="185" spans="1:20" ht="36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>
        <f t="shared" si="12"/>
        <v>40.988372093023258</v>
      </c>
      <c r="I185" t="s">
        <v>15</v>
      </c>
      <c r="J185" s="4">
        <f t="shared" si="13"/>
        <v>0.69117647058823528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tr">
        <f t="shared" si="16"/>
        <v>music</v>
      </c>
      <c r="S185" t="str">
        <f t="shared" si="17"/>
        <v>rock</v>
      </c>
      <c r="T185" t="s">
        <v>23</v>
      </c>
    </row>
    <row r="186" spans="1:20" ht="23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>
        <f t="shared" si="12"/>
        <v>31.029411764705884</v>
      </c>
      <c r="I186" t="s">
        <v>21</v>
      </c>
      <c r="J186" s="4">
        <f t="shared" si="13"/>
        <v>2.9305555555555554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tr">
        <f t="shared" si="16"/>
        <v>theater</v>
      </c>
      <c r="S186" t="str">
        <f t="shared" si="17"/>
        <v>plays</v>
      </c>
      <c r="T186" t="s">
        <v>33</v>
      </c>
    </row>
    <row r="187" spans="1:20" ht="23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>
        <f t="shared" si="12"/>
        <v>37.789473684210527</v>
      </c>
      <c r="I187" t="s">
        <v>21</v>
      </c>
      <c r="J187" s="4">
        <f t="shared" si="13"/>
        <v>0.71799999999999997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tr">
        <f t="shared" si="16"/>
        <v>film &amp; video</v>
      </c>
      <c r="S187" t="str">
        <f t="shared" si="17"/>
        <v>television</v>
      </c>
      <c r="T187" t="s">
        <v>269</v>
      </c>
    </row>
    <row r="188" spans="1:20" ht="23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>
        <f t="shared" si="12"/>
        <v>32.006772009029348</v>
      </c>
      <c r="I188" t="s">
        <v>21</v>
      </c>
      <c r="J188" s="4">
        <f t="shared" si="13"/>
        <v>0.31934684684684683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tr">
        <f t="shared" si="16"/>
        <v>theater</v>
      </c>
      <c r="S188" t="str">
        <f t="shared" si="17"/>
        <v>plays</v>
      </c>
      <c r="T188" t="s">
        <v>33</v>
      </c>
    </row>
    <row r="189" spans="1:20" ht="23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>
        <f t="shared" si="12"/>
        <v>95.966712898751737</v>
      </c>
      <c r="I189" t="s">
        <v>15</v>
      </c>
      <c r="J189" s="4">
        <f t="shared" si="13"/>
        <v>2.2987375415282392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tr">
        <f t="shared" si="16"/>
        <v>film &amp; video</v>
      </c>
      <c r="S189" t="str">
        <f t="shared" si="17"/>
        <v>shorts</v>
      </c>
      <c r="T189" t="s">
        <v>100</v>
      </c>
    </row>
    <row r="190" spans="1:20" ht="23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>
        <f t="shared" si="12"/>
        <v>75</v>
      </c>
      <c r="I190" t="s">
        <v>107</v>
      </c>
      <c r="J190" s="4">
        <f t="shared" si="13"/>
        <v>0.3201219512195122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tr">
        <f t="shared" si="16"/>
        <v>theater</v>
      </c>
      <c r="S190" t="str">
        <f t="shared" si="17"/>
        <v>plays</v>
      </c>
      <c r="T190" t="s">
        <v>33</v>
      </c>
    </row>
    <row r="191" spans="1:20" ht="23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>
        <f t="shared" si="12"/>
        <v>102.0498866213152</v>
      </c>
      <c r="I191" t="s">
        <v>21</v>
      </c>
      <c r="J191" s="4">
        <f t="shared" si="13"/>
        <v>0.23525352848928385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tr">
        <f t="shared" si="16"/>
        <v>theater</v>
      </c>
      <c r="S191" t="str">
        <f t="shared" si="17"/>
        <v>plays</v>
      </c>
      <c r="T191" t="s">
        <v>33</v>
      </c>
    </row>
    <row r="192" spans="1:20" ht="23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>
        <f t="shared" si="12"/>
        <v>105.75</v>
      </c>
      <c r="I192" t="s">
        <v>21</v>
      </c>
      <c r="J192" s="4">
        <f t="shared" si="13"/>
        <v>0.68594594594594593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tr">
        <f t="shared" si="16"/>
        <v>theater</v>
      </c>
      <c r="S192" t="str">
        <f t="shared" si="17"/>
        <v>plays</v>
      </c>
      <c r="T192" t="s">
        <v>33</v>
      </c>
    </row>
    <row r="193" spans="1:20" ht="23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>
        <f t="shared" si="12"/>
        <v>37.069767441860463</v>
      </c>
      <c r="I193" t="s">
        <v>107</v>
      </c>
      <c r="J193" s="4">
        <f t="shared" si="13"/>
        <v>0.37952380952380954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tr">
        <f t="shared" si="16"/>
        <v>theater</v>
      </c>
      <c r="S193" t="str">
        <f t="shared" si="17"/>
        <v>plays</v>
      </c>
      <c r="T193" t="s">
        <v>33</v>
      </c>
    </row>
    <row r="194" spans="1:20" ht="23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>
        <f t="shared" si="12"/>
        <v>35.049382716049379</v>
      </c>
      <c r="I194" t="s">
        <v>21</v>
      </c>
      <c r="J194" s="4">
        <f t="shared" si="13"/>
        <v>0.19992957746478873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tr">
        <f t="shared" si="16"/>
        <v>music</v>
      </c>
      <c r="S194" t="str">
        <f t="shared" si="17"/>
        <v>rock</v>
      </c>
      <c r="T194" t="s">
        <v>23</v>
      </c>
    </row>
    <row r="195" spans="1:20" ht="23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>
        <f t="shared" ref="H195:H258" si="18">IF(G195,E195/G195,0)</f>
        <v>46.338461538461537</v>
      </c>
      <c r="I195" t="s">
        <v>21</v>
      </c>
      <c r="J195" s="4">
        <f t="shared" ref="J195:J258" si="19">E195/D195</f>
        <v>0.45636363636363636</v>
      </c>
      <c r="K195" t="s">
        <v>22</v>
      </c>
      <c r="L195">
        <v>1523163600</v>
      </c>
      <c r="M195">
        <v>1523509200</v>
      </c>
      <c r="N195" s="5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tr">
        <f t="shared" ref="R195:R258" si="22">LEFT(T195,FIND("/",T195)-1)</f>
        <v>music</v>
      </c>
      <c r="S195" t="str">
        <f t="shared" si="17"/>
        <v>indie rock</v>
      </c>
      <c r="T195" t="s">
        <v>60</v>
      </c>
    </row>
    <row r="196" spans="1:20" ht="23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>
        <f t="shared" si="18"/>
        <v>69.174603174603178</v>
      </c>
      <c r="I196" t="s">
        <v>21</v>
      </c>
      <c r="J196" s="4">
        <f t="shared" si="19"/>
        <v>1.227605633802817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tr">
        <f t="shared" si="22"/>
        <v>music</v>
      </c>
      <c r="S196" t="str">
        <f t="shared" ref="S196:S259" si="23">RIGHT(T196,LEN(T196)-FIND("/",T196))</f>
        <v>metal</v>
      </c>
      <c r="T196" t="s">
        <v>148</v>
      </c>
    </row>
    <row r="197" spans="1:20" ht="23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>
        <f t="shared" si="18"/>
        <v>109.07824427480917</v>
      </c>
      <c r="I197" t="s">
        <v>21</v>
      </c>
      <c r="J197" s="4">
        <f t="shared" si="19"/>
        <v>3.61753164556962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tr">
        <f t="shared" si="22"/>
        <v>music</v>
      </c>
      <c r="S197" t="str">
        <f t="shared" si="23"/>
        <v>electric music</v>
      </c>
      <c r="T197" t="s">
        <v>50</v>
      </c>
    </row>
    <row r="198" spans="1:20" ht="23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>
        <f t="shared" si="18"/>
        <v>51.78</v>
      </c>
      <c r="I198" t="s">
        <v>36</v>
      </c>
      <c r="J198" s="4">
        <f t="shared" si="19"/>
        <v>0.63146341463414635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tr">
        <f t="shared" si="22"/>
        <v>technology</v>
      </c>
      <c r="S198" t="str">
        <f t="shared" si="23"/>
        <v>wearables</v>
      </c>
      <c r="T198" t="s">
        <v>65</v>
      </c>
    </row>
    <row r="199" spans="1:20" ht="23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>
        <f t="shared" si="18"/>
        <v>82.010055304172951</v>
      </c>
      <c r="I199" t="s">
        <v>21</v>
      </c>
      <c r="J199" s="4">
        <f t="shared" si="19"/>
        <v>2.9820475319926874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tr">
        <f t="shared" si="22"/>
        <v>film &amp; video</v>
      </c>
      <c r="S199" t="str">
        <f t="shared" si="23"/>
        <v>drama</v>
      </c>
      <c r="T199" t="s">
        <v>53</v>
      </c>
    </row>
    <row r="200" spans="1:20" ht="23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>
        <f t="shared" si="18"/>
        <v>35.958333333333336</v>
      </c>
      <c r="I200" t="s">
        <v>21</v>
      </c>
      <c r="J200" s="4">
        <f t="shared" si="19"/>
        <v>9.5585443037974685E-2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tr">
        <f t="shared" si="22"/>
        <v>music</v>
      </c>
      <c r="S200" t="str">
        <f t="shared" si="23"/>
        <v>electric music</v>
      </c>
      <c r="T200" t="s">
        <v>50</v>
      </c>
    </row>
    <row r="201" spans="1:20" ht="23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>
        <f t="shared" si="18"/>
        <v>74.461538461538467</v>
      </c>
      <c r="I201" t="s">
        <v>21</v>
      </c>
      <c r="J201" s="4">
        <f t="shared" si="19"/>
        <v>0.5377777777777778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tr">
        <f t="shared" si="22"/>
        <v>music</v>
      </c>
      <c r="S201" t="str">
        <f t="shared" si="23"/>
        <v>rock</v>
      </c>
      <c r="T201" t="s">
        <v>23</v>
      </c>
    </row>
    <row r="202" spans="1:20" ht="23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>
        <f t="shared" si="18"/>
        <v>2</v>
      </c>
      <c r="I202" t="s">
        <v>15</v>
      </c>
      <c r="J202" s="4">
        <f t="shared" si="19"/>
        <v>0.02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tr">
        <f t="shared" si="22"/>
        <v>theater</v>
      </c>
      <c r="S202" t="str">
        <f t="shared" si="23"/>
        <v>plays</v>
      </c>
      <c r="T202" t="s">
        <v>33</v>
      </c>
    </row>
    <row r="203" spans="1:20" ht="36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>
        <f t="shared" si="18"/>
        <v>91.114649681528661</v>
      </c>
      <c r="I203" t="s">
        <v>21</v>
      </c>
      <c r="J203" s="4">
        <f t="shared" si="19"/>
        <v>6.8119047619047617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tr">
        <f t="shared" si="22"/>
        <v>technology</v>
      </c>
      <c r="S203" t="str">
        <f t="shared" si="23"/>
        <v>web</v>
      </c>
      <c r="T203" t="s">
        <v>28</v>
      </c>
    </row>
    <row r="204" spans="1:20" ht="23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>
        <f t="shared" si="18"/>
        <v>79.792682926829272</v>
      </c>
      <c r="I204" t="s">
        <v>21</v>
      </c>
      <c r="J204" s="4">
        <f t="shared" si="19"/>
        <v>0.78831325301204824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tr">
        <f t="shared" si="22"/>
        <v>food</v>
      </c>
      <c r="S204" t="str">
        <f t="shared" si="23"/>
        <v>food trucks</v>
      </c>
      <c r="T204" t="s">
        <v>17</v>
      </c>
    </row>
    <row r="205" spans="1:20" ht="36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>
        <f t="shared" si="18"/>
        <v>42.999777678968428</v>
      </c>
      <c r="I205" t="s">
        <v>26</v>
      </c>
      <c r="J205" s="4">
        <f t="shared" si="19"/>
        <v>1.3440792216817234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tr">
        <f t="shared" si="22"/>
        <v>theater</v>
      </c>
      <c r="S205" t="str">
        <f t="shared" si="23"/>
        <v>plays</v>
      </c>
      <c r="T205" t="s">
        <v>33</v>
      </c>
    </row>
    <row r="206" spans="1:20" ht="23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>
        <f t="shared" si="18"/>
        <v>63.225000000000001</v>
      </c>
      <c r="I206" t="s">
        <v>21</v>
      </c>
      <c r="J206" s="4">
        <f t="shared" si="19"/>
        <v>3.372E-2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tr">
        <f t="shared" si="22"/>
        <v>music</v>
      </c>
      <c r="S206" t="str">
        <f t="shared" si="23"/>
        <v>jazz</v>
      </c>
      <c r="T206" t="s">
        <v>159</v>
      </c>
    </row>
    <row r="207" spans="1:20" ht="23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>
        <f t="shared" si="18"/>
        <v>70.174999999999997</v>
      </c>
      <c r="I207" t="s">
        <v>21</v>
      </c>
      <c r="J207" s="4">
        <f t="shared" si="19"/>
        <v>4.3184615384615386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tr">
        <f t="shared" si="22"/>
        <v>theater</v>
      </c>
      <c r="S207" t="str">
        <f t="shared" si="23"/>
        <v>plays</v>
      </c>
      <c r="T207" t="s">
        <v>33</v>
      </c>
    </row>
    <row r="208" spans="1:20" ht="23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>
        <f t="shared" si="18"/>
        <v>61.333333333333336</v>
      </c>
      <c r="I208" t="s">
        <v>21</v>
      </c>
      <c r="J208" s="4">
        <f t="shared" si="19"/>
        <v>0.38844444444444443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tr">
        <f t="shared" si="22"/>
        <v>publishing</v>
      </c>
      <c r="S208" t="str">
        <f t="shared" si="23"/>
        <v>fiction</v>
      </c>
      <c r="T208" t="s">
        <v>119</v>
      </c>
    </row>
    <row r="209" spans="1:20" ht="36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>
        <f t="shared" si="18"/>
        <v>99</v>
      </c>
      <c r="I209" t="s">
        <v>21</v>
      </c>
      <c r="J209" s="4">
        <f t="shared" si="19"/>
        <v>4.2569999999999997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tr">
        <f t="shared" si="22"/>
        <v>music</v>
      </c>
      <c r="S209" t="str">
        <f t="shared" si="23"/>
        <v>rock</v>
      </c>
      <c r="T209" t="s">
        <v>23</v>
      </c>
    </row>
    <row r="210" spans="1:20" ht="23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>
        <f t="shared" si="18"/>
        <v>96.984900146127615</v>
      </c>
      <c r="I210" t="s">
        <v>21</v>
      </c>
      <c r="J210" s="4">
        <f t="shared" si="19"/>
        <v>1.0112239715591671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tr">
        <f t="shared" si="22"/>
        <v>film &amp; video</v>
      </c>
      <c r="S210" t="str">
        <f t="shared" si="23"/>
        <v>documentary</v>
      </c>
      <c r="T210" t="s">
        <v>42</v>
      </c>
    </row>
    <row r="211" spans="1:20" ht="23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>
        <f t="shared" si="18"/>
        <v>51.004950495049506</v>
      </c>
      <c r="I211" t="s">
        <v>26</v>
      </c>
      <c r="J211" s="4">
        <f t="shared" si="19"/>
        <v>0.21188688946015424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tr">
        <f t="shared" si="22"/>
        <v>film &amp; video</v>
      </c>
      <c r="S211" t="str">
        <f t="shared" si="23"/>
        <v>documentary</v>
      </c>
      <c r="T211" t="s">
        <v>42</v>
      </c>
    </row>
    <row r="212" spans="1:20" ht="23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>
        <f t="shared" si="18"/>
        <v>28.044247787610619</v>
      </c>
      <c r="I212" t="s">
        <v>36</v>
      </c>
      <c r="J212" s="4">
        <f t="shared" si="19"/>
        <v>0.67425531914893622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tr">
        <f t="shared" si="22"/>
        <v>film &amp; video</v>
      </c>
      <c r="S212" t="str">
        <f t="shared" si="23"/>
        <v>science fiction</v>
      </c>
      <c r="T212" t="s">
        <v>474</v>
      </c>
    </row>
    <row r="213" spans="1:20" ht="36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>
        <f t="shared" si="18"/>
        <v>60.984615384615381</v>
      </c>
      <c r="I213" t="s">
        <v>21</v>
      </c>
      <c r="J213" s="4">
        <f t="shared" si="19"/>
        <v>0.9492337164750958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tr">
        <f t="shared" si="22"/>
        <v>theater</v>
      </c>
      <c r="S213" t="str">
        <f t="shared" si="23"/>
        <v>plays</v>
      </c>
      <c r="T213" t="s">
        <v>33</v>
      </c>
    </row>
    <row r="214" spans="1:20" ht="36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>
        <f t="shared" si="18"/>
        <v>73.214285714285708</v>
      </c>
      <c r="I214" t="s">
        <v>21</v>
      </c>
      <c r="J214" s="4">
        <f t="shared" si="19"/>
        <v>1.5185185185185186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tr">
        <f t="shared" si="22"/>
        <v>theater</v>
      </c>
      <c r="S214" t="str">
        <f t="shared" si="23"/>
        <v>plays</v>
      </c>
      <c r="T214" t="s">
        <v>33</v>
      </c>
    </row>
    <row r="215" spans="1:20" ht="36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>
        <f t="shared" si="18"/>
        <v>39.997435299603637</v>
      </c>
      <c r="I215" t="s">
        <v>21</v>
      </c>
      <c r="J215" s="4">
        <f t="shared" si="19"/>
        <v>1.9516382252559727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tr">
        <f t="shared" si="22"/>
        <v>music</v>
      </c>
      <c r="S215" t="str">
        <f t="shared" si="23"/>
        <v>indie rock</v>
      </c>
      <c r="T215" t="s">
        <v>60</v>
      </c>
    </row>
    <row r="216" spans="1:20" ht="23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>
        <f t="shared" si="18"/>
        <v>86.812121212121212</v>
      </c>
      <c r="I216" t="s">
        <v>21</v>
      </c>
      <c r="J216" s="4">
        <f t="shared" si="19"/>
        <v>10.231428571428571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tr">
        <f t="shared" si="22"/>
        <v>music</v>
      </c>
      <c r="S216" t="str">
        <f t="shared" si="23"/>
        <v>rock</v>
      </c>
      <c r="T216" t="s">
        <v>23</v>
      </c>
    </row>
    <row r="217" spans="1:20" ht="23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>
        <f t="shared" si="18"/>
        <v>42.125874125874127</v>
      </c>
      <c r="I217" t="s">
        <v>21</v>
      </c>
      <c r="J217" s="4">
        <f t="shared" si="19"/>
        <v>3.8418367346938778E-2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tr">
        <f t="shared" si="22"/>
        <v>theater</v>
      </c>
      <c r="S217" t="str">
        <f t="shared" si="23"/>
        <v>plays</v>
      </c>
      <c r="T217" t="s">
        <v>33</v>
      </c>
    </row>
    <row r="218" spans="1:20" ht="23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>
        <f t="shared" si="18"/>
        <v>103.97851239669421</v>
      </c>
      <c r="I218" t="s">
        <v>21</v>
      </c>
      <c r="J218" s="4">
        <f t="shared" si="19"/>
        <v>1.5507066557107643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tr">
        <f t="shared" si="22"/>
        <v>theater</v>
      </c>
      <c r="S218" t="str">
        <f t="shared" si="23"/>
        <v>plays</v>
      </c>
      <c r="T218" t="s">
        <v>33</v>
      </c>
    </row>
    <row r="219" spans="1:20" ht="23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>
        <f t="shared" si="18"/>
        <v>62.003211991434689</v>
      </c>
      <c r="I219" t="s">
        <v>21</v>
      </c>
      <c r="J219" s="4">
        <f t="shared" si="19"/>
        <v>0.44753477588871715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tr">
        <f t="shared" si="22"/>
        <v>film &amp; video</v>
      </c>
      <c r="S219" t="str">
        <f t="shared" si="23"/>
        <v>science fiction</v>
      </c>
      <c r="T219" t="s">
        <v>474</v>
      </c>
    </row>
    <row r="220" spans="1:20" ht="23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>
        <f t="shared" si="18"/>
        <v>31.005037783375315</v>
      </c>
      <c r="I220" t="s">
        <v>40</v>
      </c>
      <c r="J220" s="4">
        <f t="shared" si="19"/>
        <v>2.1594736842105262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tr">
        <f t="shared" si="22"/>
        <v>film &amp; video</v>
      </c>
      <c r="S220" t="str">
        <f t="shared" si="23"/>
        <v>shorts</v>
      </c>
      <c r="T220" t="s">
        <v>100</v>
      </c>
    </row>
    <row r="221" spans="1:20" ht="23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>
        <f t="shared" si="18"/>
        <v>89.991552956465242</v>
      </c>
      <c r="I221" t="s">
        <v>21</v>
      </c>
      <c r="J221" s="4">
        <f t="shared" si="19"/>
        <v>3.3212709832134291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tr">
        <f t="shared" si="22"/>
        <v>film &amp; video</v>
      </c>
      <c r="S221" t="str">
        <f t="shared" si="23"/>
        <v>animation</v>
      </c>
      <c r="T221" t="s">
        <v>71</v>
      </c>
    </row>
    <row r="222" spans="1:20" ht="23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>
        <f t="shared" si="18"/>
        <v>39.235294117647058</v>
      </c>
      <c r="I222" t="s">
        <v>21</v>
      </c>
      <c r="J222" s="4">
        <f t="shared" si="19"/>
        <v>8.4430379746835441E-2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tr">
        <f t="shared" si="22"/>
        <v>theater</v>
      </c>
      <c r="S222" t="str">
        <f t="shared" si="23"/>
        <v>plays</v>
      </c>
      <c r="T222" t="s">
        <v>33</v>
      </c>
    </row>
    <row r="223" spans="1:20" ht="36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>
        <f t="shared" si="18"/>
        <v>54.993116108306566</v>
      </c>
      <c r="I223" t="s">
        <v>21</v>
      </c>
      <c r="J223" s="4">
        <f t="shared" si="19"/>
        <v>0.9862551440329218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tr">
        <f t="shared" si="22"/>
        <v>food</v>
      </c>
      <c r="S223" t="str">
        <f t="shared" si="23"/>
        <v>food trucks</v>
      </c>
      <c r="T223" t="s">
        <v>17</v>
      </c>
    </row>
    <row r="224" spans="1:20" ht="23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>
        <f t="shared" si="18"/>
        <v>47.992753623188406</v>
      </c>
      <c r="I224" t="s">
        <v>21</v>
      </c>
      <c r="J224" s="4">
        <f t="shared" si="19"/>
        <v>1.3797916666666667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tr">
        <f t="shared" si="22"/>
        <v>photography</v>
      </c>
      <c r="S224" t="str">
        <f t="shared" si="23"/>
        <v>photography books</v>
      </c>
      <c r="T224" t="s">
        <v>122</v>
      </c>
    </row>
    <row r="225" spans="1:20" ht="23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>
        <f t="shared" si="18"/>
        <v>87.966702470461868</v>
      </c>
      <c r="I225" t="s">
        <v>21</v>
      </c>
      <c r="J225" s="4">
        <f t="shared" si="19"/>
        <v>0.93810996563573879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tr">
        <f t="shared" si="22"/>
        <v>theater</v>
      </c>
      <c r="S225" t="str">
        <f t="shared" si="23"/>
        <v>plays</v>
      </c>
      <c r="T225" t="s">
        <v>33</v>
      </c>
    </row>
    <row r="226" spans="1:20" ht="23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>
        <f t="shared" si="18"/>
        <v>51.999165275459099</v>
      </c>
      <c r="I226" t="s">
        <v>21</v>
      </c>
      <c r="J226" s="4">
        <f t="shared" si="19"/>
        <v>4.0363930885529156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tr">
        <f t="shared" si="22"/>
        <v>film &amp; video</v>
      </c>
      <c r="S226" t="str">
        <f t="shared" si="23"/>
        <v>science fiction</v>
      </c>
      <c r="T226" t="s">
        <v>474</v>
      </c>
    </row>
    <row r="227" spans="1:20" ht="23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>
        <f t="shared" si="18"/>
        <v>29.999659863945578</v>
      </c>
      <c r="I227" t="s">
        <v>21</v>
      </c>
      <c r="J227" s="4">
        <f t="shared" si="19"/>
        <v>2.6017404129793511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tr">
        <f t="shared" si="22"/>
        <v>music</v>
      </c>
      <c r="S227" t="str">
        <f t="shared" si="23"/>
        <v>rock</v>
      </c>
      <c r="T227" t="s">
        <v>23</v>
      </c>
    </row>
    <row r="228" spans="1:20" ht="23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>
        <f t="shared" si="18"/>
        <v>98.205357142857139</v>
      </c>
      <c r="I228" t="s">
        <v>21</v>
      </c>
      <c r="J228" s="4">
        <f t="shared" si="19"/>
        <v>3.6663333333333332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tr">
        <f t="shared" si="22"/>
        <v>photography</v>
      </c>
      <c r="S228" t="str">
        <f t="shared" si="23"/>
        <v>photography books</v>
      </c>
      <c r="T228" t="s">
        <v>122</v>
      </c>
    </row>
    <row r="229" spans="1:20" ht="23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>
        <f t="shared" si="18"/>
        <v>108.96182396606575</v>
      </c>
      <c r="I229" t="s">
        <v>21</v>
      </c>
      <c r="J229" s="4">
        <f t="shared" si="19"/>
        <v>1.687208538587849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tr">
        <f t="shared" si="22"/>
        <v>games</v>
      </c>
      <c r="S229" t="str">
        <f t="shared" si="23"/>
        <v>mobile games</v>
      </c>
      <c r="T229" t="s">
        <v>292</v>
      </c>
    </row>
    <row r="230" spans="1:20" ht="23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>
        <f t="shared" si="18"/>
        <v>66.998379254457049</v>
      </c>
      <c r="I230" t="s">
        <v>21</v>
      </c>
      <c r="J230" s="4">
        <f t="shared" si="19"/>
        <v>1.1990717911530093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tr">
        <f t="shared" si="22"/>
        <v>film &amp; video</v>
      </c>
      <c r="S230" t="str">
        <f t="shared" si="23"/>
        <v>animation</v>
      </c>
      <c r="T230" t="s">
        <v>71</v>
      </c>
    </row>
    <row r="231" spans="1:20" ht="23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>
        <f t="shared" si="18"/>
        <v>64.99333594668758</v>
      </c>
      <c r="I231" t="s">
        <v>21</v>
      </c>
      <c r="J231" s="4">
        <f t="shared" si="19"/>
        <v>1.936892523364486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tr">
        <f t="shared" si="22"/>
        <v>games</v>
      </c>
      <c r="S231" t="str">
        <f t="shared" si="23"/>
        <v>mobile games</v>
      </c>
      <c r="T231" t="s">
        <v>292</v>
      </c>
    </row>
    <row r="232" spans="1:20" ht="23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>
        <f t="shared" si="18"/>
        <v>99.841584158415841</v>
      </c>
      <c r="I232" t="s">
        <v>21</v>
      </c>
      <c r="J232" s="4">
        <f t="shared" si="19"/>
        <v>4.2016666666666671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tr">
        <f t="shared" si="22"/>
        <v>games</v>
      </c>
      <c r="S232" t="str">
        <f t="shared" si="23"/>
        <v>video games</v>
      </c>
      <c r="T232" t="s">
        <v>89</v>
      </c>
    </row>
    <row r="233" spans="1:20" ht="23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>
        <f t="shared" si="18"/>
        <v>82.432835820895519</v>
      </c>
      <c r="I233" t="s">
        <v>21</v>
      </c>
      <c r="J233" s="4">
        <f t="shared" si="19"/>
        <v>0.76708333333333334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tr">
        <f t="shared" si="22"/>
        <v>theater</v>
      </c>
      <c r="S233" t="str">
        <f t="shared" si="23"/>
        <v>plays</v>
      </c>
      <c r="T233" t="s">
        <v>33</v>
      </c>
    </row>
    <row r="234" spans="1:20" ht="23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>
        <f t="shared" si="18"/>
        <v>63.293478260869563</v>
      </c>
      <c r="I234" t="s">
        <v>21</v>
      </c>
      <c r="J234" s="4">
        <f t="shared" si="19"/>
        <v>1.7126470588235294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tr">
        <f t="shared" si="22"/>
        <v>theater</v>
      </c>
      <c r="S234" t="str">
        <f t="shared" si="23"/>
        <v>plays</v>
      </c>
      <c r="T234" t="s">
        <v>33</v>
      </c>
    </row>
    <row r="235" spans="1:20" ht="23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>
        <f t="shared" si="18"/>
        <v>96.774193548387103</v>
      </c>
      <c r="I235" t="s">
        <v>21</v>
      </c>
      <c r="J235" s="4">
        <f t="shared" si="19"/>
        <v>1.5789473684210527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tr">
        <f t="shared" si="22"/>
        <v>film &amp; video</v>
      </c>
      <c r="S235" t="str">
        <f t="shared" si="23"/>
        <v>animation</v>
      </c>
      <c r="T235" t="s">
        <v>71</v>
      </c>
    </row>
    <row r="236" spans="1:20" ht="23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>
        <f t="shared" si="18"/>
        <v>54.906040268456373</v>
      </c>
      <c r="I236" t="s">
        <v>107</v>
      </c>
      <c r="J236" s="4">
        <f t="shared" si="19"/>
        <v>1.0908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tr">
        <f t="shared" si="22"/>
        <v>games</v>
      </c>
      <c r="S236" t="str">
        <f t="shared" si="23"/>
        <v>video games</v>
      </c>
      <c r="T236" t="s">
        <v>89</v>
      </c>
    </row>
    <row r="237" spans="1:20" ht="36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>
        <f t="shared" si="18"/>
        <v>39.010869565217391</v>
      </c>
      <c r="I237" t="s">
        <v>21</v>
      </c>
      <c r="J237" s="4">
        <f t="shared" si="19"/>
        <v>0.41732558139534881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tr">
        <f t="shared" si="22"/>
        <v>film &amp; video</v>
      </c>
      <c r="S237" t="str">
        <f t="shared" si="23"/>
        <v>animation</v>
      </c>
      <c r="T237" t="s">
        <v>71</v>
      </c>
    </row>
    <row r="238" spans="1:20" ht="23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>
        <f t="shared" si="18"/>
        <v>75.84210526315789</v>
      </c>
      <c r="I238" t="s">
        <v>26</v>
      </c>
      <c r="J238" s="4">
        <f t="shared" si="19"/>
        <v>0.10944303797468355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tr">
        <f t="shared" si="22"/>
        <v>music</v>
      </c>
      <c r="S238" t="str">
        <f t="shared" si="23"/>
        <v>rock</v>
      </c>
      <c r="T238" t="s">
        <v>23</v>
      </c>
    </row>
    <row r="239" spans="1:20" ht="36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>
        <f t="shared" si="18"/>
        <v>45.051671732522799</v>
      </c>
      <c r="I239" t="s">
        <v>21</v>
      </c>
      <c r="J239" s="4">
        <f t="shared" si="19"/>
        <v>1.593763440860215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tr">
        <f t="shared" si="22"/>
        <v>film &amp; video</v>
      </c>
      <c r="S239" t="str">
        <f t="shared" si="23"/>
        <v>animation</v>
      </c>
      <c r="T239" t="s">
        <v>71</v>
      </c>
    </row>
    <row r="240" spans="1:20" ht="23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>
        <f t="shared" si="18"/>
        <v>104.51546391752578</v>
      </c>
      <c r="I240" t="s">
        <v>36</v>
      </c>
      <c r="J240" s="4">
        <f t="shared" si="19"/>
        <v>4.2241666666666671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tr">
        <f t="shared" si="22"/>
        <v>theater</v>
      </c>
      <c r="S240" t="str">
        <f t="shared" si="23"/>
        <v>plays</v>
      </c>
      <c r="T240" t="s">
        <v>33</v>
      </c>
    </row>
    <row r="241" spans="1:20" ht="36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>
        <f t="shared" si="18"/>
        <v>76.268292682926827</v>
      </c>
      <c r="I241" t="s">
        <v>21</v>
      </c>
      <c r="J241" s="4">
        <f t="shared" si="19"/>
        <v>0.97718749999999999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tr">
        <f t="shared" si="22"/>
        <v>technology</v>
      </c>
      <c r="S241" t="str">
        <f t="shared" si="23"/>
        <v>wearables</v>
      </c>
      <c r="T241" t="s">
        <v>65</v>
      </c>
    </row>
    <row r="242" spans="1:20" ht="23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>
        <f t="shared" si="18"/>
        <v>69.015695067264573</v>
      </c>
      <c r="I242" t="s">
        <v>21</v>
      </c>
      <c r="J242" s="4">
        <f t="shared" si="19"/>
        <v>4.1878911564625847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tr">
        <f t="shared" si="22"/>
        <v>theater</v>
      </c>
      <c r="S242" t="str">
        <f t="shared" si="23"/>
        <v>plays</v>
      </c>
      <c r="T242" t="s">
        <v>33</v>
      </c>
    </row>
    <row r="243" spans="1:20" ht="23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>
        <f t="shared" si="18"/>
        <v>101.97684085510689</v>
      </c>
      <c r="I243" t="s">
        <v>26</v>
      </c>
      <c r="J243" s="4">
        <f t="shared" si="19"/>
        <v>1.0191632047477746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tr">
        <f t="shared" si="22"/>
        <v>publishing</v>
      </c>
      <c r="S243" t="str">
        <f t="shared" si="23"/>
        <v>nonfiction</v>
      </c>
      <c r="T243" t="s">
        <v>68</v>
      </c>
    </row>
    <row r="244" spans="1:20" ht="23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>
        <f t="shared" si="18"/>
        <v>42.915999999999997</v>
      </c>
      <c r="I244" t="s">
        <v>21</v>
      </c>
      <c r="J244" s="4">
        <f t="shared" si="19"/>
        <v>1.2772619047619047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tr">
        <f t="shared" si="22"/>
        <v>music</v>
      </c>
      <c r="S244" t="str">
        <f t="shared" si="23"/>
        <v>rock</v>
      </c>
      <c r="T244" t="s">
        <v>23</v>
      </c>
    </row>
    <row r="245" spans="1:20" ht="36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>
        <f t="shared" si="18"/>
        <v>43.025210084033617</v>
      </c>
      <c r="I245" t="s">
        <v>21</v>
      </c>
      <c r="J245" s="4">
        <f t="shared" si="19"/>
        <v>4.4521739130434783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tr">
        <f t="shared" si="22"/>
        <v>theater</v>
      </c>
      <c r="S245" t="str">
        <f t="shared" si="23"/>
        <v>plays</v>
      </c>
      <c r="T245" t="s">
        <v>33</v>
      </c>
    </row>
    <row r="246" spans="1:20" ht="36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>
        <f t="shared" si="18"/>
        <v>75.245283018867923</v>
      </c>
      <c r="I246" t="s">
        <v>21</v>
      </c>
      <c r="J246" s="4">
        <f t="shared" si="19"/>
        <v>5.6971428571428575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tr">
        <f t="shared" si="22"/>
        <v>theater</v>
      </c>
      <c r="S246" t="str">
        <f t="shared" si="23"/>
        <v>plays</v>
      </c>
      <c r="T246" t="s">
        <v>33</v>
      </c>
    </row>
    <row r="247" spans="1:20" ht="23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>
        <f t="shared" si="18"/>
        <v>69.023364485981304</v>
      </c>
      <c r="I247" t="s">
        <v>21</v>
      </c>
      <c r="J247" s="4">
        <f t="shared" si="19"/>
        <v>5.0934482758620687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tr">
        <f t="shared" si="22"/>
        <v>theater</v>
      </c>
      <c r="S247" t="str">
        <f t="shared" si="23"/>
        <v>plays</v>
      </c>
      <c r="T247" t="s">
        <v>33</v>
      </c>
    </row>
    <row r="248" spans="1:20" ht="23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>
        <f t="shared" si="18"/>
        <v>65.986486486486484</v>
      </c>
      <c r="I248" t="s">
        <v>21</v>
      </c>
      <c r="J248" s="4">
        <f t="shared" si="19"/>
        <v>3.2553333333333332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tr">
        <f t="shared" si="22"/>
        <v>technology</v>
      </c>
      <c r="S248" t="str">
        <f t="shared" si="23"/>
        <v>web</v>
      </c>
      <c r="T248" t="s">
        <v>28</v>
      </c>
    </row>
    <row r="249" spans="1:20" ht="23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>
        <f t="shared" si="18"/>
        <v>98.013800424628457</v>
      </c>
      <c r="I249" t="s">
        <v>21</v>
      </c>
      <c r="J249" s="4">
        <f t="shared" si="19"/>
        <v>9.3261616161616168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tr">
        <f t="shared" si="22"/>
        <v>publishing</v>
      </c>
      <c r="S249" t="str">
        <f t="shared" si="23"/>
        <v>fiction</v>
      </c>
      <c r="T249" t="s">
        <v>119</v>
      </c>
    </row>
    <row r="250" spans="1:20" ht="23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>
        <f t="shared" si="18"/>
        <v>60.105504587155963</v>
      </c>
      <c r="I250" t="s">
        <v>26</v>
      </c>
      <c r="J250" s="4">
        <f t="shared" si="19"/>
        <v>2.1133870967741935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tr">
        <f t="shared" si="22"/>
        <v>games</v>
      </c>
      <c r="S250" t="str">
        <f t="shared" si="23"/>
        <v>mobile games</v>
      </c>
      <c r="T250" t="s">
        <v>292</v>
      </c>
    </row>
    <row r="251" spans="1:20" ht="23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>
        <f t="shared" si="18"/>
        <v>26.000773395204948</v>
      </c>
      <c r="I251" t="s">
        <v>21</v>
      </c>
      <c r="J251" s="4">
        <f t="shared" si="19"/>
        <v>2.7332520325203253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tr">
        <f t="shared" si="22"/>
        <v>publishing</v>
      </c>
      <c r="S251" t="str">
        <f t="shared" si="23"/>
        <v>translations</v>
      </c>
      <c r="T251" t="s">
        <v>206</v>
      </c>
    </row>
    <row r="252" spans="1:20" ht="23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>
        <f t="shared" si="18"/>
        <v>3</v>
      </c>
      <c r="I252" t="s">
        <v>21</v>
      </c>
      <c r="J252" s="4">
        <f t="shared" si="19"/>
        <v>0.03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tr">
        <f t="shared" si="22"/>
        <v>music</v>
      </c>
      <c r="S252" t="str">
        <f t="shared" si="23"/>
        <v>rock</v>
      </c>
      <c r="T252" t="s">
        <v>23</v>
      </c>
    </row>
    <row r="253" spans="1:20" ht="23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>
        <f t="shared" si="18"/>
        <v>38.019801980198018</v>
      </c>
      <c r="I253" t="s">
        <v>21</v>
      </c>
      <c r="J253" s="4">
        <f t="shared" si="19"/>
        <v>0.54084507042253516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tr">
        <f t="shared" si="22"/>
        <v>theater</v>
      </c>
      <c r="S253" t="str">
        <f t="shared" si="23"/>
        <v>plays</v>
      </c>
      <c r="T253" t="s">
        <v>33</v>
      </c>
    </row>
    <row r="254" spans="1:20" ht="36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>
        <f t="shared" si="18"/>
        <v>106.15254237288136</v>
      </c>
      <c r="I254" t="s">
        <v>21</v>
      </c>
      <c r="J254" s="4">
        <f t="shared" si="19"/>
        <v>6.2629999999999999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tr">
        <f t="shared" si="22"/>
        <v>theater</v>
      </c>
      <c r="S254" t="str">
        <f t="shared" si="23"/>
        <v>plays</v>
      </c>
      <c r="T254" t="s">
        <v>33</v>
      </c>
    </row>
    <row r="255" spans="1:20" ht="23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>
        <f t="shared" si="18"/>
        <v>81.019475655430711</v>
      </c>
      <c r="I255" t="s">
        <v>15</v>
      </c>
      <c r="J255" s="4">
        <f t="shared" si="19"/>
        <v>0.8902139917695473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tr">
        <f t="shared" si="22"/>
        <v>film &amp; video</v>
      </c>
      <c r="S255" t="str">
        <f t="shared" si="23"/>
        <v>drama</v>
      </c>
      <c r="T255" t="s">
        <v>53</v>
      </c>
    </row>
    <row r="256" spans="1:20" ht="36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>
        <f t="shared" si="18"/>
        <v>96.647727272727266</v>
      </c>
      <c r="I256" t="s">
        <v>21</v>
      </c>
      <c r="J256" s="4">
        <f t="shared" si="19"/>
        <v>1.8489130434782608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tr">
        <f t="shared" si="22"/>
        <v>publishing</v>
      </c>
      <c r="S256" t="str">
        <f t="shared" si="23"/>
        <v>nonfiction</v>
      </c>
      <c r="T256" t="s">
        <v>68</v>
      </c>
    </row>
    <row r="257" spans="1:20" ht="36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>
        <f t="shared" si="18"/>
        <v>57.003535651149086</v>
      </c>
      <c r="I257" t="s">
        <v>21</v>
      </c>
      <c r="J257" s="4">
        <f t="shared" si="19"/>
        <v>1.2016770186335404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tr">
        <f t="shared" si="22"/>
        <v>music</v>
      </c>
      <c r="S257" t="str">
        <f t="shared" si="23"/>
        <v>rock</v>
      </c>
      <c r="T257" t="s">
        <v>23</v>
      </c>
    </row>
    <row r="258" spans="1:20" ht="23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>
        <f t="shared" si="18"/>
        <v>63.93333333333333</v>
      </c>
      <c r="I258" t="s">
        <v>40</v>
      </c>
      <c r="J258" s="4">
        <f t="shared" si="19"/>
        <v>0.23390243902439026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tr">
        <f t="shared" si="22"/>
        <v>music</v>
      </c>
      <c r="S258" t="str">
        <f t="shared" si="23"/>
        <v>rock</v>
      </c>
      <c r="T258" t="s">
        <v>23</v>
      </c>
    </row>
    <row r="259" spans="1:20" ht="23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>
        <f t="shared" ref="H259:H322" si="24">IF(G259,E259/G259,0)</f>
        <v>90.456521739130437</v>
      </c>
      <c r="I259" t="s">
        <v>21</v>
      </c>
      <c r="J259" s="4">
        <f t="shared" ref="J259:J322" si="25">E259/D259</f>
        <v>1.46</v>
      </c>
      <c r="K259" t="s">
        <v>22</v>
      </c>
      <c r="L259">
        <v>1362463200</v>
      </c>
      <c r="M259">
        <v>1363669200</v>
      </c>
      <c r="N259" s="5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tr">
        <f t="shared" ref="R259:R322" si="28">LEFT(T259,FIND("/",T259)-1)</f>
        <v>theater</v>
      </c>
      <c r="S259" t="str">
        <f t="shared" si="23"/>
        <v>plays</v>
      </c>
      <c r="T259" t="s">
        <v>33</v>
      </c>
    </row>
    <row r="260" spans="1:20" ht="23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>
        <f t="shared" si="24"/>
        <v>72.172043010752688</v>
      </c>
      <c r="I260" t="s">
        <v>21</v>
      </c>
      <c r="J260" s="4">
        <f t="shared" si="25"/>
        <v>2.6848000000000001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tr">
        <f t="shared" si="28"/>
        <v>theater</v>
      </c>
      <c r="S260" t="str">
        <f t="shared" ref="S260:S323" si="29">RIGHT(T260,LEN(T260)-FIND("/",T260))</f>
        <v>plays</v>
      </c>
      <c r="T260" t="s">
        <v>33</v>
      </c>
    </row>
    <row r="261" spans="1:20" ht="36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>
        <f t="shared" si="24"/>
        <v>77.934782608695656</v>
      </c>
      <c r="I261" t="s">
        <v>21</v>
      </c>
      <c r="J261" s="4">
        <f t="shared" si="25"/>
        <v>5.9749999999999996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tr">
        <f t="shared" si="28"/>
        <v>photography</v>
      </c>
      <c r="S261" t="str">
        <f t="shared" si="29"/>
        <v>photography books</v>
      </c>
      <c r="T261" t="s">
        <v>122</v>
      </c>
    </row>
    <row r="262" spans="1:20" ht="23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>
        <f t="shared" si="24"/>
        <v>38.065134099616856</v>
      </c>
      <c r="I262" t="s">
        <v>21</v>
      </c>
      <c r="J262" s="4">
        <f t="shared" si="25"/>
        <v>1.5769841269841269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tr">
        <f t="shared" si="28"/>
        <v>music</v>
      </c>
      <c r="S262" t="str">
        <f t="shared" si="29"/>
        <v>rock</v>
      </c>
      <c r="T262" t="s">
        <v>23</v>
      </c>
    </row>
    <row r="263" spans="1:20" ht="36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>
        <f t="shared" si="24"/>
        <v>57.936123348017624</v>
      </c>
      <c r="I263" t="s">
        <v>21</v>
      </c>
      <c r="J263" s="4">
        <f t="shared" si="25"/>
        <v>0.31201660735468567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tr">
        <f t="shared" si="28"/>
        <v>music</v>
      </c>
      <c r="S263" t="str">
        <f t="shared" si="29"/>
        <v>rock</v>
      </c>
      <c r="T263" t="s">
        <v>23</v>
      </c>
    </row>
    <row r="264" spans="1:20" ht="23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>
        <f t="shared" si="24"/>
        <v>49.794392523364486</v>
      </c>
      <c r="I264" t="s">
        <v>21</v>
      </c>
      <c r="J264" s="4">
        <f t="shared" si="25"/>
        <v>3.1341176470588237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tr">
        <f t="shared" si="28"/>
        <v>music</v>
      </c>
      <c r="S264" t="str">
        <f t="shared" si="29"/>
        <v>indie rock</v>
      </c>
      <c r="T264" t="s">
        <v>60</v>
      </c>
    </row>
    <row r="265" spans="1:20" ht="23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>
        <f t="shared" si="24"/>
        <v>54.050251256281406</v>
      </c>
      <c r="I265" t="s">
        <v>21</v>
      </c>
      <c r="J265" s="4">
        <f t="shared" si="25"/>
        <v>3.7089655172413791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tr">
        <f t="shared" si="28"/>
        <v>photography</v>
      </c>
      <c r="S265" t="str">
        <f t="shared" si="29"/>
        <v>photography books</v>
      </c>
      <c r="T265" t="s">
        <v>122</v>
      </c>
    </row>
    <row r="266" spans="1:20" ht="23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>
        <f t="shared" si="24"/>
        <v>30.002721335268504</v>
      </c>
      <c r="I266" t="s">
        <v>21</v>
      </c>
      <c r="J266" s="4">
        <f t="shared" si="25"/>
        <v>3.6266447368421053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tr">
        <f t="shared" si="28"/>
        <v>theater</v>
      </c>
      <c r="S266" t="str">
        <f t="shared" si="29"/>
        <v>plays</v>
      </c>
      <c r="T266" t="s">
        <v>33</v>
      </c>
    </row>
    <row r="267" spans="1:20" ht="23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>
        <f t="shared" si="24"/>
        <v>70.127906976744185</v>
      </c>
      <c r="I267" t="s">
        <v>21</v>
      </c>
      <c r="J267" s="4">
        <f t="shared" si="25"/>
        <v>1.2308163265306122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tr">
        <f t="shared" si="28"/>
        <v>theater</v>
      </c>
      <c r="S267" t="str">
        <f t="shared" si="29"/>
        <v>plays</v>
      </c>
      <c r="T267" t="s">
        <v>33</v>
      </c>
    </row>
    <row r="268" spans="1:20" ht="23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>
        <f t="shared" si="24"/>
        <v>26.996228786926462</v>
      </c>
      <c r="I268" t="s">
        <v>107</v>
      </c>
      <c r="J268" s="4">
        <f t="shared" si="25"/>
        <v>0.76766756032171579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tr">
        <f t="shared" si="28"/>
        <v>music</v>
      </c>
      <c r="S268" t="str">
        <f t="shared" si="29"/>
        <v>jazz</v>
      </c>
      <c r="T268" t="s">
        <v>159</v>
      </c>
    </row>
    <row r="269" spans="1:20" ht="23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>
        <f t="shared" si="24"/>
        <v>51.990606936416185</v>
      </c>
      <c r="I269" t="s">
        <v>26</v>
      </c>
      <c r="J269" s="4">
        <f t="shared" si="25"/>
        <v>2.3362012987012988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tr">
        <f t="shared" si="28"/>
        <v>theater</v>
      </c>
      <c r="S269" t="str">
        <f t="shared" si="29"/>
        <v>plays</v>
      </c>
      <c r="T269" t="s">
        <v>33</v>
      </c>
    </row>
    <row r="270" spans="1:20" ht="23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>
        <f t="shared" si="24"/>
        <v>56.416666666666664</v>
      </c>
      <c r="I270" t="s">
        <v>21</v>
      </c>
      <c r="J270" s="4">
        <f t="shared" si="25"/>
        <v>1.8053333333333332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tr">
        <f t="shared" si="28"/>
        <v>film &amp; video</v>
      </c>
      <c r="S270" t="str">
        <f t="shared" si="29"/>
        <v>documentary</v>
      </c>
      <c r="T270" t="s">
        <v>42</v>
      </c>
    </row>
    <row r="271" spans="1:20" ht="23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>
        <f t="shared" si="24"/>
        <v>101.63218390804597</v>
      </c>
      <c r="I271" t="s">
        <v>21</v>
      </c>
      <c r="J271" s="4">
        <f t="shared" si="25"/>
        <v>2.5262857142857142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tr">
        <f t="shared" si="28"/>
        <v>film &amp; video</v>
      </c>
      <c r="S271" t="str">
        <f t="shared" si="29"/>
        <v>television</v>
      </c>
      <c r="T271" t="s">
        <v>269</v>
      </c>
    </row>
    <row r="272" spans="1:20" ht="23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>
        <f t="shared" si="24"/>
        <v>25.005291005291006</v>
      </c>
      <c r="I272" t="s">
        <v>21</v>
      </c>
      <c r="J272" s="4">
        <f t="shared" si="25"/>
        <v>0.27176538240368026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tr">
        <f t="shared" si="28"/>
        <v>games</v>
      </c>
      <c r="S272" t="str">
        <f t="shared" si="29"/>
        <v>video games</v>
      </c>
      <c r="T272" t="s">
        <v>89</v>
      </c>
    </row>
    <row r="273" spans="1:20" ht="36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>
        <f t="shared" si="24"/>
        <v>32.016393442622949</v>
      </c>
      <c r="I273" t="s">
        <v>21</v>
      </c>
      <c r="J273" s="4">
        <f t="shared" si="25"/>
        <v>1.2706571242680547E-2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tr">
        <f t="shared" si="28"/>
        <v>photography</v>
      </c>
      <c r="S273" t="str">
        <f t="shared" si="29"/>
        <v>photography books</v>
      </c>
      <c r="T273" t="s">
        <v>122</v>
      </c>
    </row>
    <row r="274" spans="1:20" ht="23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>
        <f t="shared" si="24"/>
        <v>82.021647307286173</v>
      </c>
      <c r="I274" t="s">
        <v>21</v>
      </c>
      <c r="J274" s="4">
        <f t="shared" si="25"/>
        <v>3.0400978473581213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tr">
        <f t="shared" si="28"/>
        <v>theater</v>
      </c>
      <c r="S274" t="str">
        <f t="shared" si="29"/>
        <v>plays</v>
      </c>
      <c r="T274" t="s">
        <v>33</v>
      </c>
    </row>
    <row r="275" spans="1:20" ht="23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>
        <f t="shared" si="24"/>
        <v>37.957446808510639</v>
      </c>
      <c r="I275" t="s">
        <v>15</v>
      </c>
      <c r="J275" s="4">
        <f t="shared" si="25"/>
        <v>1.3723076923076922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tr">
        <f t="shared" si="28"/>
        <v>theater</v>
      </c>
      <c r="S275" t="str">
        <f t="shared" si="29"/>
        <v>plays</v>
      </c>
      <c r="T275" t="s">
        <v>33</v>
      </c>
    </row>
    <row r="276" spans="1:20" ht="36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>
        <f t="shared" si="24"/>
        <v>51.533333333333331</v>
      </c>
      <c r="I276" t="s">
        <v>21</v>
      </c>
      <c r="J276" s="4">
        <f t="shared" si="25"/>
        <v>0.32208333333333333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tr">
        <f t="shared" si="28"/>
        <v>theater</v>
      </c>
      <c r="S276" t="str">
        <f t="shared" si="29"/>
        <v>plays</v>
      </c>
      <c r="T276" t="s">
        <v>33</v>
      </c>
    </row>
    <row r="277" spans="1:20" ht="36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>
        <f t="shared" si="24"/>
        <v>81.198275862068968</v>
      </c>
      <c r="I277" t="s">
        <v>21</v>
      </c>
      <c r="J277" s="4">
        <f t="shared" si="25"/>
        <v>2.4151282051282053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tr">
        <f t="shared" si="28"/>
        <v>publishing</v>
      </c>
      <c r="S277" t="str">
        <f t="shared" si="29"/>
        <v>translations</v>
      </c>
      <c r="T277" t="s">
        <v>206</v>
      </c>
    </row>
    <row r="278" spans="1:20" ht="23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>
        <f t="shared" si="24"/>
        <v>40.030075187969928</v>
      </c>
      <c r="I278" t="s">
        <v>21</v>
      </c>
      <c r="J278" s="4">
        <f t="shared" si="25"/>
        <v>0.96799999999999997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tr">
        <f t="shared" si="28"/>
        <v>games</v>
      </c>
      <c r="S278" t="str">
        <f t="shared" si="29"/>
        <v>video games</v>
      </c>
      <c r="T278" t="s">
        <v>89</v>
      </c>
    </row>
    <row r="279" spans="1:20" ht="36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>
        <f t="shared" si="24"/>
        <v>89.939759036144579</v>
      </c>
      <c r="I279" t="s">
        <v>21</v>
      </c>
      <c r="J279" s="4">
        <f t="shared" si="25"/>
        <v>10.664285714285715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tr">
        <f t="shared" si="28"/>
        <v>theater</v>
      </c>
      <c r="S279" t="str">
        <f t="shared" si="29"/>
        <v>plays</v>
      </c>
      <c r="T279" t="s">
        <v>33</v>
      </c>
    </row>
    <row r="280" spans="1:20" ht="23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>
        <f t="shared" si="24"/>
        <v>96.692307692307693</v>
      </c>
      <c r="I280" t="s">
        <v>21</v>
      </c>
      <c r="J280" s="4">
        <f t="shared" si="25"/>
        <v>3.2588888888888889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tr">
        <f t="shared" si="28"/>
        <v>technology</v>
      </c>
      <c r="S280" t="str">
        <f t="shared" si="29"/>
        <v>web</v>
      </c>
      <c r="T280" t="s">
        <v>28</v>
      </c>
    </row>
    <row r="281" spans="1:20" ht="23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>
        <f t="shared" si="24"/>
        <v>25.010989010989011</v>
      </c>
      <c r="I281" t="s">
        <v>21</v>
      </c>
      <c r="J281" s="4">
        <f t="shared" si="25"/>
        <v>1.7070000000000001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tr">
        <f t="shared" si="28"/>
        <v>theater</v>
      </c>
      <c r="S281" t="str">
        <f t="shared" si="29"/>
        <v>plays</v>
      </c>
      <c r="T281" t="s">
        <v>33</v>
      </c>
    </row>
    <row r="282" spans="1:20" ht="36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>
        <f t="shared" si="24"/>
        <v>36.987277353689571</v>
      </c>
      <c r="I282" t="s">
        <v>21</v>
      </c>
      <c r="J282" s="4">
        <f t="shared" si="25"/>
        <v>5.8144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tr">
        <f t="shared" si="28"/>
        <v>film &amp; video</v>
      </c>
      <c r="S282" t="str">
        <f t="shared" si="29"/>
        <v>animation</v>
      </c>
      <c r="T282" t="s">
        <v>71</v>
      </c>
    </row>
    <row r="283" spans="1:20" ht="23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>
        <f t="shared" si="24"/>
        <v>73.012609117361791</v>
      </c>
      <c r="I283" t="s">
        <v>21</v>
      </c>
      <c r="J283" s="4">
        <f t="shared" si="25"/>
        <v>0.91520972644376897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tr">
        <f t="shared" si="28"/>
        <v>theater</v>
      </c>
      <c r="S283" t="str">
        <f t="shared" si="29"/>
        <v>plays</v>
      </c>
      <c r="T283" t="s">
        <v>33</v>
      </c>
    </row>
    <row r="284" spans="1:20" ht="23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>
        <f t="shared" si="24"/>
        <v>68.240601503759393</v>
      </c>
      <c r="I284" t="s">
        <v>21</v>
      </c>
      <c r="J284" s="4">
        <f t="shared" si="25"/>
        <v>1.0804761904761904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tr">
        <f t="shared" si="28"/>
        <v>film &amp; video</v>
      </c>
      <c r="S284" t="str">
        <f t="shared" si="29"/>
        <v>television</v>
      </c>
      <c r="T284" t="s">
        <v>269</v>
      </c>
    </row>
    <row r="285" spans="1:20" ht="36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>
        <f t="shared" si="24"/>
        <v>52.310344827586206</v>
      </c>
      <c r="I285" t="s">
        <v>36</v>
      </c>
      <c r="J285" s="4">
        <f t="shared" si="25"/>
        <v>0.18728395061728395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tr">
        <f t="shared" si="28"/>
        <v>music</v>
      </c>
      <c r="S285" t="str">
        <f t="shared" si="29"/>
        <v>rock</v>
      </c>
      <c r="T285" t="s">
        <v>23</v>
      </c>
    </row>
    <row r="286" spans="1:20" ht="23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>
        <f t="shared" si="24"/>
        <v>61.765151515151516</v>
      </c>
      <c r="I286" t="s">
        <v>21</v>
      </c>
      <c r="J286" s="4">
        <f t="shared" si="25"/>
        <v>0.83193877551020412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tr">
        <f t="shared" si="28"/>
        <v>technology</v>
      </c>
      <c r="S286" t="str">
        <f t="shared" si="29"/>
        <v>web</v>
      </c>
      <c r="T286" t="s">
        <v>28</v>
      </c>
    </row>
    <row r="287" spans="1:20" ht="23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>
        <f t="shared" si="24"/>
        <v>25.027559055118111</v>
      </c>
      <c r="I287" t="s">
        <v>21</v>
      </c>
      <c r="J287" s="4">
        <f t="shared" si="25"/>
        <v>7.0633333333333335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tr">
        <f t="shared" si="28"/>
        <v>theater</v>
      </c>
      <c r="S287" t="str">
        <f t="shared" si="29"/>
        <v>plays</v>
      </c>
      <c r="T287" t="s">
        <v>33</v>
      </c>
    </row>
    <row r="288" spans="1:20" ht="23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>
        <f t="shared" si="24"/>
        <v>106.28804347826087</v>
      </c>
      <c r="I288" t="s">
        <v>21</v>
      </c>
      <c r="J288" s="4">
        <f t="shared" si="25"/>
        <v>0.17446030330062445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tr">
        <f t="shared" si="28"/>
        <v>theater</v>
      </c>
      <c r="S288" t="str">
        <f t="shared" si="29"/>
        <v>plays</v>
      </c>
      <c r="T288" t="s">
        <v>33</v>
      </c>
    </row>
    <row r="289" spans="1:20" ht="23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>
        <f t="shared" si="24"/>
        <v>75.07386363636364</v>
      </c>
      <c r="I289" t="s">
        <v>21</v>
      </c>
      <c r="J289" s="4">
        <f t="shared" si="25"/>
        <v>2.0973015873015872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tr">
        <f t="shared" si="28"/>
        <v>music</v>
      </c>
      <c r="S289" t="str">
        <f t="shared" si="29"/>
        <v>electric music</v>
      </c>
      <c r="T289" t="s">
        <v>50</v>
      </c>
    </row>
    <row r="290" spans="1:20" ht="23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>
        <f t="shared" si="24"/>
        <v>39.970802919708028</v>
      </c>
      <c r="I290" t="s">
        <v>36</v>
      </c>
      <c r="J290" s="4">
        <f t="shared" si="25"/>
        <v>0.97785714285714287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tr">
        <f t="shared" si="28"/>
        <v>music</v>
      </c>
      <c r="S290" t="str">
        <f t="shared" si="29"/>
        <v>metal</v>
      </c>
      <c r="T290" t="s">
        <v>148</v>
      </c>
    </row>
    <row r="291" spans="1:20" ht="23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>
        <f t="shared" si="24"/>
        <v>39.982195845697326</v>
      </c>
      <c r="I291" t="s">
        <v>15</v>
      </c>
      <c r="J291" s="4">
        <f t="shared" si="25"/>
        <v>16.842500000000001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tr">
        <f t="shared" si="28"/>
        <v>theater</v>
      </c>
      <c r="S291" t="str">
        <f t="shared" si="29"/>
        <v>plays</v>
      </c>
      <c r="T291" t="s">
        <v>33</v>
      </c>
    </row>
    <row r="292" spans="1:20" ht="23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>
        <f t="shared" si="24"/>
        <v>101.01541850220265</v>
      </c>
      <c r="I292" t="s">
        <v>21</v>
      </c>
      <c r="J292" s="4">
        <f t="shared" si="25"/>
        <v>0.54402135231316728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tr">
        <f t="shared" si="28"/>
        <v>film &amp; video</v>
      </c>
      <c r="S292" t="str">
        <f t="shared" si="29"/>
        <v>documentary</v>
      </c>
      <c r="T292" t="s">
        <v>42</v>
      </c>
    </row>
    <row r="293" spans="1:20" ht="23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>
        <f t="shared" si="24"/>
        <v>76.813084112149539</v>
      </c>
      <c r="I293" t="s">
        <v>21</v>
      </c>
      <c r="J293" s="4">
        <f t="shared" si="25"/>
        <v>4.5661111111111108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tr">
        <f t="shared" si="28"/>
        <v>technology</v>
      </c>
      <c r="S293" t="str">
        <f t="shared" si="29"/>
        <v>web</v>
      </c>
      <c r="T293" t="s">
        <v>28</v>
      </c>
    </row>
    <row r="294" spans="1:20" ht="23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>
        <f t="shared" si="24"/>
        <v>71.7</v>
      </c>
      <c r="I294" t="s">
        <v>21</v>
      </c>
      <c r="J294" s="4">
        <f t="shared" si="25"/>
        <v>9.8219178082191785E-2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tr">
        <f t="shared" si="28"/>
        <v>food</v>
      </c>
      <c r="S294" t="str">
        <f t="shared" si="29"/>
        <v>food trucks</v>
      </c>
      <c r="T294" t="s">
        <v>17</v>
      </c>
    </row>
    <row r="295" spans="1:20" ht="23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>
        <f t="shared" si="24"/>
        <v>33.28125</v>
      </c>
      <c r="I295" t="s">
        <v>107</v>
      </c>
      <c r="J295" s="4">
        <f t="shared" si="25"/>
        <v>0.16384615384615384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tr">
        <f t="shared" si="28"/>
        <v>theater</v>
      </c>
      <c r="S295" t="str">
        <f t="shared" si="29"/>
        <v>plays</v>
      </c>
      <c r="T295" t="s">
        <v>33</v>
      </c>
    </row>
    <row r="296" spans="1:20" ht="23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>
        <f t="shared" si="24"/>
        <v>43.923497267759565</v>
      </c>
      <c r="I296" t="s">
        <v>21</v>
      </c>
      <c r="J296" s="4">
        <f t="shared" si="25"/>
        <v>13.396666666666667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tr">
        <f t="shared" si="28"/>
        <v>theater</v>
      </c>
      <c r="S296" t="str">
        <f t="shared" si="29"/>
        <v>plays</v>
      </c>
      <c r="T296" t="s">
        <v>33</v>
      </c>
    </row>
    <row r="297" spans="1:20" ht="36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>
        <f t="shared" si="24"/>
        <v>36.004712041884815</v>
      </c>
      <c r="I297" t="s">
        <v>98</v>
      </c>
      <c r="J297" s="4">
        <f t="shared" si="25"/>
        <v>0.35650077760497667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tr">
        <f t="shared" si="28"/>
        <v>theater</v>
      </c>
      <c r="S297" t="str">
        <f t="shared" si="29"/>
        <v>plays</v>
      </c>
      <c r="T297" t="s">
        <v>33</v>
      </c>
    </row>
    <row r="298" spans="1:20" ht="36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>
        <f t="shared" si="24"/>
        <v>88.21052631578948</v>
      </c>
      <c r="I298" t="s">
        <v>26</v>
      </c>
      <c r="J298" s="4">
        <f t="shared" si="25"/>
        <v>0.54950819672131146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tr">
        <f t="shared" si="28"/>
        <v>theater</v>
      </c>
      <c r="S298" t="str">
        <f t="shared" si="29"/>
        <v>plays</v>
      </c>
      <c r="T298" t="s">
        <v>33</v>
      </c>
    </row>
    <row r="299" spans="1:20" ht="23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>
        <f t="shared" si="24"/>
        <v>65.240384615384613</v>
      </c>
      <c r="I299" t="s">
        <v>26</v>
      </c>
      <c r="J299" s="4">
        <f t="shared" si="25"/>
        <v>0.94236111111111109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tr">
        <f t="shared" si="28"/>
        <v>theater</v>
      </c>
      <c r="S299" t="str">
        <f t="shared" si="29"/>
        <v>plays</v>
      </c>
      <c r="T299" t="s">
        <v>33</v>
      </c>
    </row>
    <row r="300" spans="1:20" ht="23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>
        <f t="shared" si="24"/>
        <v>69.958333333333329</v>
      </c>
      <c r="I300" t="s">
        <v>21</v>
      </c>
      <c r="J300" s="4">
        <f t="shared" si="25"/>
        <v>1.4391428571428571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tr">
        <f t="shared" si="28"/>
        <v>music</v>
      </c>
      <c r="S300" t="str">
        <f t="shared" si="29"/>
        <v>rock</v>
      </c>
      <c r="T300" t="s">
        <v>23</v>
      </c>
    </row>
    <row r="301" spans="1:20" ht="36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>
        <f t="shared" si="24"/>
        <v>39.877551020408163</v>
      </c>
      <c r="I301" t="s">
        <v>21</v>
      </c>
      <c r="J301" s="4">
        <f t="shared" si="25"/>
        <v>0.51421052631578945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tr">
        <f t="shared" si="28"/>
        <v>food</v>
      </c>
      <c r="S301" t="str">
        <f t="shared" si="29"/>
        <v>food trucks</v>
      </c>
      <c r="T301" t="s">
        <v>17</v>
      </c>
    </row>
    <row r="302" spans="1:20" ht="23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>
        <f t="shared" si="24"/>
        <v>5</v>
      </c>
      <c r="I302" t="s">
        <v>36</v>
      </c>
      <c r="J302" s="4">
        <f t="shared" si="25"/>
        <v>0.05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tr">
        <f t="shared" si="28"/>
        <v>publishing</v>
      </c>
      <c r="S302" t="str">
        <f t="shared" si="29"/>
        <v>nonfiction</v>
      </c>
      <c r="T302" t="s">
        <v>68</v>
      </c>
    </row>
    <row r="303" spans="1:20" ht="36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>
        <f t="shared" si="24"/>
        <v>41.023728813559323</v>
      </c>
      <c r="I303" t="s">
        <v>21</v>
      </c>
      <c r="J303" s="4">
        <f t="shared" si="25"/>
        <v>13.446666666666667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tr">
        <f t="shared" si="28"/>
        <v>film &amp; video</v>
      </c>
      <c r="S303" t="str">
        <f t="shared" si="29"/>
        <v>documentary</v>
      </c>
      <c r="T303" t="s">
        <v>42</v>
      </c>
    </row>
    <row r="304" spans="1:20" ht="23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>
        <f t="shared" si="24"/>
        <v>98.914285714285711</v>
      </c>
      <c r="I304" t="s">
        <v>21</v>
      </c>
      <c r="J304" s="4">
        <f t="shared" si="25"/>
        <v>0.31844940867279897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tr">
        <f t="shared" si="28"/>
        <v>theater</v>
      </c>
      <c r="S304" t="str">
        <f t="shared" si="29"/>
        <v>plays</v>
      </c>
      <c r="T304" t="s">
        <v>33</v>
      </c>
    </row>
    <row r="305" spans="1:20" ht="23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>
        <f t="shared" si="24"/>
        <v>87.78125</v>
      </c>
      <c r="I305" t="s">
        <v>21</v>
      </c>
      <c r="J305" s="4">
        <f t="shared" si="25"/>
        <v>0.82617647058823529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tr">
        <f t="shared" si="28"/>
        <v>music</v>
      </c>
      <c r="S305" t="str">
        <f t="shared" si="29"/>
        <v>indie rock</v>
      </c>
      <c r="T305" t="s">
        <v>60</v>
      </c>
    </row>
    <row r="306" spans="1:20" ht="23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>
        <f t="shared" si="24"/>
        <v>80.767605633802816</v>
      </c>
      <c r="I306" t="s">
        <v>21</v>
      </c>
      <c r="J306" s="4">
        <f t="shared" si="25"/>
        <v>5.4614285714285717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tr">
        <f t="shared" si="28"/>
        <v>film &amp; video</v>
      </c>
      <c r="S306" t="str">
        <f t="shared" si="29"/>
        <v>documentary</v>
      </c>
      <c r="T306" t="s">
        <v>42</v>
      </c>
    </row>
    <row r="307" spans="1:20" ht="23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>
        <f t="shared" si="24"/>
        <v>94.28235294117647</v>
      </c>
      <c r="I307" t="s">
        <v>21</v>
      </c>
      <c r="J307" s="4">
        <f t="shared" si="25"/>
        <v>2.8621428571428571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tr">
        <f t="shared" si="28"/>
        <v>theater</v>
      </c>
      <c r="S307" t="str">
        <f t="shared" si="29"/>
        <v>plays</v>
      </c>
      <c r="T307" t="s">
        <v>33</v>
      </c>
    </row>
    <row r="308" spans="1:20" ht="36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>
        <f t="shared" si="24"/>
        <v>73.428571428571431</v>
      </c>
      <c r="I308" t="s">
        <v>21</v>
      </c>
      <c r="J308" s="4">
        <f t="shared" si="25"/>
        <v>7.9076923076923072E-2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tr">
        <f t="shared" si="28"/>
        <v>theater</v>
      </c>
      <c r="S308" t="str">
        <f t="shared" si="29"/>
        <v>plays</v>
      </c>
      <c r="T308" t="s">
        <v>33</v>
      </c>
    </row>
    <row r="309" spans="1:20" ht="23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>
        <f t="shared" si="24"/>
        <v>65.968133535660087</v>
      </c>
      <c r="I309" t="s">
        <v>36</v>
      </c>
      <c r="J309" s="4">
        <f t="shared" si="25"/>
        <v>1.3213677811550153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tr">
        <f t="shared" si="28"/>
        <v>publishing</v>
      </c>
      <c r="S309" t="str">
        <f t="shared" si="29"/>
        <v>fiction</v>
      </c>
      <c r="T309" t="s">
        <v>119</v>
      </c>
    </row>
    <row r="310" spans="1:20" ht="23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>
        <f t="shared" si="24"/>
        <v>109.04109589041096</v>
      </c>
      <c r="I310" t="s">
        <v>21</v>
      </c>
      <c r="J310" s="4">
        <f t="shared" si="25"/>
        <v>0.74077834179357027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tr">
        <f t="shared" si="28"/>
        <v>theater</v>
      </c>
      <c r="S310" t="str">
        <f t="shared" si="29"/>
        <v>plays</v>
      </c>
      <c r="T310" t="s">
        <v>33</v>
      </c>
    </row>
    <row r="311" spans="1:20" ht="23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>
        <f t="shared" si="24"/>
        <v>41.16</v>
      </c>
      <c r="I311" t="s">
        <v>21</v>
      </c>
      <c r="J311" s="4">
        <f t="shared" si="25"/>
        <v>0.75292682926829269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tr">
        <f t="shared" si="28"/>
        <v>music</v>
      </c>
      <c r="S311" t="str">
        <f t="shared" si="29"/>
        <v>indie rock</v>
      </c>
      <c r="T311" t="s">
        <v>60</v>
      </c>
    </row>
    <row r="312" spans="1:20" ht="23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>
        <f t="shared" si="24"/>
        <v>99.125</v>
      </c>
      <c r="I312" t="s">
        <v>21</v>
      </c>
      <c r="J312" s="4">
        <f t="shared" si="25"/>
        <v>0.20333333333333334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tr">
        <f t="shared" si="28"/>
        <v>games</v>
      </c>
      <c r="S312" t="str">
        <f t="shared" si="29"/>
        <v>video games</v>
      </c>
      <c r="T312" t="s">
        <v>89</v>
      </c>
    </row>
    <row r="313" spans="1:20" ht="23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>
        <f t="shared" si="24"/>
        <v>105.88429752066116</v>
      </c>
      <c r="I313" t="s">
        <v>21</v>
      </c>
      <c r="J313" s="4">
        <f t="shared" si="25"/>
        <v>2.0336507936507937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tr">
        <f t="shared" si="28"/>
        <v>theater</v>
      </c>
      <c r="S313" t="str">
        <f t="shared" si="29"/>
        <v>plays</v>
      </c>
      <c r="T313" t="s">
        <v>33</v>
      </c>
    </row>
    <row r="314" spans="1:20" ht="23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>
        <f t="shared" si="24"/>
        <v>48.996525921966864</v>
      </c>
      <c r="I314" t="s">
        <v>21</v>
      </c>
      <c r="J314" s="4">
        <f t="shared" si="25"/>
        <v>3.1022842639593908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tr">
        <f t="shared" si="28"/>
        <v>theater</v>
      </c>
      <c r="S314" t="str">
        <f t="shared" si="29"/>
        <v>plays</v>
      </c>
      <c r="T314" t="s">
        <v>33</v>
      </c>
    </row>
    <row r="315" spans="1:20" ht="23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>
        <f t="shared" si="24"/>
        <v>39</v>
      </c>
      <c r="I315" t="s">
        <v>21</v>
      </c>
      <c r="J315" s="4">
        <f t="shared" si="25"/>
        <v>3.9531818181818181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tr">
        <f t="shared" si="28"/>
        <v>music</v>
      </c>
      <c r="S315" t="str">
        <f t="shared" si="29"/>
        <v>rock</v>
      </c>
      <c r="T315" t="s">
        <v>23</v>
      </c>
    </row>
    <row r="316" spans="1:20" ht="23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>
        <f t="shared" si="24"/>
        <v>31.022556390977442</v>
      </c>
      <c r="I316" t="s">
        <v>21</v>
      </c>
      <c r="J316" s="4">
        <f t="shared" si="25"/>
        <v>2.9471428571428571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tr">
        <f t="shared" si="28"/>
        <v>film &amp; video</v>
      </c>
      <c r="S316" t="str">
        <f t="shared" si="29"/>
        <v>documentary</v>
      </c>
      <c r="T316" t="s">
        <v>42</v>
      </c>
    </row>
    <row r="317" spans="1:20" ht="36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>
        <f t="shared" si="24"/>
        <v>103.87096774193549</v>
      </c>
      <c r="I317" t="s">
        <v>21</v>
      </c>
      <c r="J317" s="4">
        <f t="shared" si="25"/>
        <v>0.33894736842105261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tr">
        <f t="shared" si="28"/>
        <v>theater</v>
      </c>
      <c r="S317" t="str">
        <f t="shared" si="29"/>
        <v>plays</v>
      </c>
      <c r="T317" t="s">
        <v>33</v>
      </c>
    </row>
    <row r="318" spans="1:20" ht="23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>
        <f t="shared" si="24"/>
        <v>59.268518518518519</v>
      </c>
      <c r="I318" t="s">
        <v>107</v>
      </c>
      <c r="J318" s="4">
        <f t="shared" si="25"/>
        <v>0.66677083333333331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tr">
        <f t="shared" si="28"/>
        <v>food</v>
      </c>
      <c r="S318" t="str">
        <f t="shared" si="29"/>
        <v>food trucks</v>
      </c>
      <c r="T318" t="s">
        <v>17</v>
      </c>
    </row>
    <row r="319" spans="1:20" ht="23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>
        <f t="shared" si="24"/>
        <v>42.3</v>
      </c>
      <c r="I319" t="s">
        <v>21</v>
      </c>
      <c r="J319" s="4">
        <f t="shared" si="25"/>
        <v>0.19227272727272726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tr">
        <f t="shared" si="28"/>
        <v>theater</v>
      </c>
      <c r="S319" t="str">
        <f t="shared" si="29"/>
        <v>plays</v>
      </c>
      <c r="T319" t="s">
        <v>33</v>
      </c>
    </row>
    <row r="320" spans="1:20" ht="36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>
        <f t="shared" si="24"/>
        <v>53.117647058823529</v>
      </c>
      <c r="I320" t="s">
        <v>21</v>
      </c>
      <c r="J320" s="4">
        <f t="shared" si="25"/>
        <v>0.15842105263157893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tr">
        <f t="shared" si="28"/>
        <v>music</v>
      </c>
      <c r="S320" t="str">
        <f t="shared" si="29"/>
        <v>rock</v>
      </c>
      <c r="T320" t="s">
        <v>23</v>
      </c>
    </row>
    <row r="321" spans="1:20" ht="23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>
        <f t="shared" si="24"/>
        <v>50.796875</v>
      </c>
      <c r="I321" t="s">
        <v>21</v>
      </c>
      <c r="J321" s="4">
        <f t="shared" si="25"/>
        <v>0.38702380952380955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tr">
        <f t="shared" si="28"/>
        <v>technology</v>
      </c>
      <c r="S321" t="str">
        <f t="shared" si="29"/>
        <v>web</v>
      </c>
      <c r="T321" t="s">
        <v>28</v>
      </c>
    </row>
    <row r="322" spans="1:20" ht="23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>
        <f t="shared" si="24"/>
        <v>101.15</v>
      </c>
      <c r="I322" t="s">
        <v>21</v>
      </c>
      <c r="J322" s="4">
        <f t="shared" si="25"/>
        <v>9.5876777251184833E-2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tr">
        <f t="shared" si="28"/>
        <v>publishing</v>
      </c>
      <c r="S322" t="str">
        <f t="shared" si="29"/>
        <v>fiction</v>
      </c>
      <c r="T322" t="s">
        <v>119</v>
      </c>
    </row>
    <row r="323" spans="1:20" ht="36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>
        <f t="shared" ref="H323:H386" si="30">IF(G323,E323/G323,0)</f>
        <v>65.000810372771468</v>
      </c>
      <c r="I323" t="s">
        <v>21</v>
      </c>
      <c r="J323" s="4">
        <f t="shared" ref="J323:J386" si="31">E323/D323</f>
        <v>0.94144366197183094</v>
      </c>
      <c r="K323" t="s">
        <v>22</v>
      </c>
      <c r="L323">
        <v>1301634000</v>
      </c>
      <c r="M323">
        <v>1302325200</v>
      </c>
      <c r="N323" s="5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tr">
        <f t="shared" ref="R323:R386" si="34">LEFT(T323,FIND("/",T323)-1)</f>
        <v>film &amp; video</v>
      </c>
      <c r="S323" t="str">
        <f t="shared" si="29"/>
        <v>shorts</v>
      </c>
      <c r="T323" t="s">
        <v>100</v>
      </c>
    </row>
    <row r="324" spans="1:20" ht="36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>
        <f t="shared" si="30"/>
        <v>37.998645510835914</v>
      </c>
      <c r="I324" t="s">
        <v>21</v>
      </c>
      <c r="J324" s="4">
        <f t="shared" si="31"/>
        <v>1.6656234096692113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tr">
        <f t="shared" si="34"/>
        <v>theater</v>
      </c>
      <c r="S324" t="str">
        <f t="shared" ref="S324:S387" si="35">RIGHT(T324,LEN(T324)-FIND("/",T324))</f>
        <v>plays</v>
      </c>
      <c r="T324" t="s">
        <v>33</v>
      </c>
    </row>
    <row r="325" spans="1:20" ht="23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>
        <f t="shared" si="30"/>
        <v>82.615384615384613</v>
      </c>
      <c r="I325" t="s">
        <v>40</v>
      </c>
      <c r="J325" s="4">
        <f t="shared" si="31"/>
        <v>0.24134831460674158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tr">
        <f t="shared" si="34"/>
        <v>film &amp; video</v>
      </c>
      <c r="S325" t="str">
        <f t="shared" si="35"/>
        <v>documentary</v>
      </c>
      <c r="T325" t="s">
        <v>42</v>
      </c>
    </row>
    <row r="326" spans="1:20" ht="23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>
        <f t="shared" si="30"/>
        <v>37.941368078175898</v>
      </c>
      <c r="I326" t="s">
        <v>21</v>
      </c>
      <c r="J326" s="4">
        <f t="shared" si="31"/>
        <v>1.6405633802816901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tr">
        <f t="shared" si="34"/>
        <v>theater</v>
      </c>
      <c r="S326" t="str">
        <f t="shared" si="35"/>
        <v>plays</v>
      </c>
      <c r="T326" t="s">
        <v>33</v>
      </c>
    </row>
    <row r="327" spans="1:20" ht="36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>
        <f t="shared" si="30"/>
        <v>80.780821917808225</v>
      </c>
      <c r="I327" t="s">
        <v>21</v>
      </c>
      <c r="J327" s="4">
        <f t="shared" si="31"/>
        <v>0.90723076923076929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tr">
        <f t="shared" si="34"/>
        <v>theater</v>
      </c>
      <c r="S327" t="str">
        <f t="shared" si="35"/>
        <v>plays</v>
      </c>
      <c r="T327" t="s">
        <v>33</v>
      </c>
    </row>
    <row r="328" spans="1:20" ht="36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>
        <f t="shared" si="30"/>
        <v>25.984375</v>
      </c>
      <c r="I328" t="s">
        <v>21</v>
      </c>
      <c r="J328" s="4">
        <f t="shared" si="31"/>
        <v>0.46194444444444444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tr">
        <f t="shared" si="34"/>
        <v>film &amp; video</v>
      </c>
      <c r="S328" t="str">
        <f t="shared" si="35"/>
        <v>animation</v>
      </c>
      <c r="T328" t="s">
        <v>71</v>
      </c>
    </row>
    <row r="329" spans="1:20" ht="23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>
        <f t="shared" si="30"/>
        <v>30.363636363636363</v>
      </c>
      <c r="I329" t="s">
        <v>21</v>
      </c>
      <c r="J329" s="4">
        <f t="shared" si="31"/>
        <v>0.38538461538461538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tr">
        <f t="shared" si="34"/>
        <v>theater</v>
      </c>
      <c r="S329" t="str">
        <f t="shared" si="35"/>
        <v>plays</v>
      </c>
      <c r="T329" t="s">
        <v>33</v>
      </c>
    </row>
    <row r="330" spans="1:20" ht="36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>
        <f t="shared" si="30"/>
        <v>54.004916018025398</v>
      </c>
      <c r="I330" t="s">
        <v>21</v>
      </c>
      <c r="J330" s="4">
        <f t="shared" si="31"/>
        <v>1.3356231003039514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tr">
        <f t="shared" si="34"/>
        <v>music</v>
      </c>
      <c r="S330" t="str">
        <f t="shared" si="35"/>
        <v>rock</v>
      </c>
      <c r="T330" t="s">
        <v>23</v>
      </c>
    </row>
    <row r="331" spans="1:20" ht="23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>
        <f t="shared" si="30"/>
        <v>101.78672985781991</v>
      </c>
      <c r="I331" t="s">
        <v>21</v>
      </c>
      <c r="J331" s="4">
        <f t="shared" si="31"/>
        <v>0.22896588486140726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tr">
        <f t="shared" si="34"/>
        <v>games</v>
      </c>
      <c r="S331" t="str">
        <f t="shared" si="35"/>
        <v>video games</v>
      </c>
      <c r="T331" t="s">
        <v>89</v>
      </c>
    </row>
    <row r="332" spans="1:20" ht="36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>
        <f t="shared" si="30"/>
        <v>45.003610108303249</v>
      </c>
      <c r="I332" t="s">
        <v>40</v>
      </c>
      <c r="J332" s="4">
        <f t="shared" si="31"/>
        <v>1.8495548961424333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tr">
        <f t="shared" si="34"/>
        <v>film &amp; video</v>
      </c>
      <c r="S332" t="str">
        <f t="shared" si="35"/>
        <v>documentary</v>
      </c>
      <c r="T332" t="s">
        <v>42</v>
      </c>
    </row>
    <row r="333" spans="1:20" ht="23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>
        <f t="shared" si="30"/>
        <v>77.068421052631578</v>
      </c>
      <c r="I333" t="s">
        <v>21</v>
      </c>
      <c r="J333" s="4">
        <f t="shared" si="31"/>
        <v>4.4372727272727275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tr">
        <f t="shared" si="34"/>
        <v>food</v>
      </c>
      <c r="S333" t="str">
        <f t="shared" si="35"/>
        <v>food trucks</v>
      </c>
      <c r="T333" t="s">
        <v>17</v>
      </c>
    </row>
    <row r="334" spans="1:20" ht="36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>
        <f t="shared" si="30"/>
        <v>88.076595744680844</v>
      </c>
      <c r="I334" t="s">
        <v>21</v>
      </c>
      <c r="J334" s="4">
        <f t="shared" si="31"/>
        <v>1.999806763285024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tr">
        <f t="shared" si="34"/>
        <v>technology</v>
      </c>
      <c r="S334" t="str">
        <f t="shared" si="35"/>
        <v>wearables</v>
      </c>
      <c r="T334" t="s">
        <v>65</v>
      </c>
    </row>
    <row r="335" spans="1:20" ht="23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>
        <f t="shared" si="30"/>
        <v>47.035573122529641</v>
      </c>
      <c r="I335" t="s">
        <v>21</v>
      </c>
      <c r="J335" s="4">
        <f t="shared" si="31"/>
        <v>1.2395833333333333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tr">
        <f t="shared" si="34"/>
        <v>theater</v>
      </c>
      <c r="S335" t="str">
        <f t="shared" si="35"/>
        <v>plays</v>
      </c>
      <c r="T335" t="s">
        <v>33</v>
      </c>
    </row>
    <row r="336" spans="1:20" ht="23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>
        <f t="shared" si="30"/>
        <v>110.99550763701707</v>
      </c>
      <c r="I336" t="s">
        <v>21</v>
      </c>
      <c r="J336" s="4">
        <f t="shared" si="31"/>
        <v>1.8661329305135952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tr">
        <f t="shared" si="34"/>
        <v>music</v>
      </c>
      <c r="S336" t="str">
        <f t="shared" si="35"/>
        <v>rock</v>
      </c>
      <c r="T336" t="s">
        <v>23</v>
      </c>
    </row>
    <row r="337" spans="1:20" ht="23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>
        <f t="shared" si="30"/>
        <v>87.003066141042481</v>
      </c>
      <c r="I337" t="s">
        <v>21</v>
      </c>
      <c r="J337" s="4">
        <f t="shared" si="31"/>
        <v>1.1428538550057536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tr">
        <f t="shared" si="34"/>
        <v>music</v>
      </c>
      <c r="S337" t="str">
        <f t="shared" si="35"/>
        <v>rock</v>
      </c>
      <c r="T337" t="s">
        <v>23</v>
      </c>
    </row>
    <row r="338" spans="1:20" ht="23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>
        <f t="shared" si="30"/>
        <v>63.994402985074629</v>
      </c>
      <c r="I338" t="s">
        <v>21</v>
      </c>
      <c r="J338" s="4">
        <f t="shared" si="31"/>
        <v>0.97032531824611035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tr">
        <f t="shared" si="34"/>
        <v>music</v>
      </c>
      <c r="S338" t="str">
        <f t="shared" si="35"/>
        <v>rock</v>
      </c>
      <c r="T338" t="s">
        <v>23</v>
      </c>
    </row>
    <row r="339" spans="1:20" ht="23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>
        <f t="shared" si="30"/>
        <v>105.9945205479452</v>
      </c>
      <c r="I339" t="s">
        <v>21</v>
      </c>
      <c r="J339" s="4">
        <f t="shared" si="31"/>
        <v>1.2281904761904763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tr">
        <f t="shared" si="34"/>
        <v>theater</v>
      </c>
      <c r="S339" t="str">
        <f t="shared" si="35"/>
        <v>plays</v>
      </c>
      <c r="T339" t="s">
        <v>33</v>
      </c>
    </row>
    <row r="340" spans="1:20" ht="23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>
        <f t="shared" si="30"/>
        <v>73.989349112426041</v>
      </c>
      <c r="I340" t="s">
        <v>21</v>
      </c>
      <c r="J340" s="4">
        <f t="shared" si="31"/>
        <v>1.7914326647564469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tr">
        <f t="shared" si="34"/>
        <v>theater</v>
      </c>
      <c r="S340" t="str">
        <f t="shared" si="35"/>
        <v>plays</v>
      </c>
      <c r="T340" t="s">
        <v>33</v>
      </c>
    </row>
    <row r="341" spans="1:20" ht="23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>
        <f t="shared" si="30"/>
        <v>84.02004626060139</v>
      </c>
      <c r="I341" t="s">
        <v>15</v>
      </c>
      <c r="J341" s="4">
        <f t="shared" si="31"/>
        <v>0.79951577402787966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tr">
        <f t="shared" si="34"/>
        <v>theater</v>
      </c>
      <c r="S341" t="str">
        <f t="shared" si="35"/>
        <v>plays</v>
      </c>
      <c r="T341" t="s">
        <v>33</v>
      </c>
    </row>
    <row r="342" spans="1:20" ht="23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>
        <f t="shared" si="30"/>
        <v>88.966921119592882</v>
      </c>
      <c r="I342" t="s">
        <v>21</v>
      </c>
      <c r="J342" s="4">
        <f t="shared" si="31"/>
        <v>0.94242587601078165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tr">
        <f t="shared" si="34"/>
        <v>photography</v>
      </c>
      <c r="S342" t="str">
        <f t="shared" si="35"/>
        <v>photography books</v>
      </c>
      <c r="T342" t="s">
        <v>122</v>
      </c>
    </row>
    <row r="343" spans="1:20" ht="36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>
        <f t="shared" si="30"/>
        <v>76.990453460620529</v>
      </c>
      <c r="I343" t="s">
        <v>21</v>
      </c>
      <c r="J343" s="4">
        <f t="shared" si="31"/>
        <v>0.84669291338582675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tr">
        <f t="shared" si="34"/>
        <v>music</v>
      </c>
      <c r="S343" t="str">
        <f t="shared" si="35"/>
        <v>indie rock</v>
      </c>
      <c r="T343" t="s">
        <v>60</v>
      </c>
    </row>
    <row r="344" spans="1:20" ht="23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>
        <f t="shared" si="30"/>
        <v>97.146341463414629</v>
      </c>
      <c r="I344" t="s">
        <v>21</v>
      </c>
      <c r="J344" s="4">
        <f t="shared" si="31"/>
        <v>0.66521920668058454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tr">
        <f t="shared" si="34"/>
        <v>theater</v>
      </c>
      <c r="S344" t="str">
        <f t="shared" si="35"/>
        <v>plays</v>
      </c>
      <c r="T344" t="s">
        <v>33</v>
      </c>
    </row>
    <row r="345" spans="1:20" ht="23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>
        <f t="shared" si="30"/>
        <v>33.013605442176868</v>
      </c>
      <c r="I345" t="s">
        <v>21</v>
      </c>
      <c r="J345" s="4">
        <f t="shared" si="31"/>
        <v>0.53922222222222227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tr">
        <f t="shared" si="34"/>
        <v>theater</v>
      </c>
      <c r="S345" t="str">
        <f t="shared" si="35"/>
        <v>plays</v>
      </c>
      <c r="T345" t="s">
        <v>33</v>
      </c>
    </row>
    <row r="346" spans="1:20" ht="23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>
        <f t="shared" si="30"/>
        <v>99.950602409638549</v>
      </c>
      <c r="I346" t="s">
        <v>21</v>
      </c>
      <c r="J346" s="4">
        <f t="shared" si="31"/>
        <v>0.41983299595141699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tr">
        <f t="shared" si="34"/>
        <v>games</v>
      </c>
      <c r="S346" t="str">
        <f t="shared" si="35"/>
        <v>video games</v>
      </c>
      <c r="T346" t="s">
        <v>89</v>
      </c>
    </row>
    <row r="347" spans="1:20" ht="23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>
        <f t="shared" si="30"/>
        <v>69.966767371601208</v>
      </c>
      <c r="I347" t="s">
        <v>40</v>
      </c>
      <c r="J347" s="4">
        <f t="shared" si="31"/>
        <v>0.14694796954314721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tr">
        <f t="shared" si="34"/>
        <v>film &amp; video</v>
      </c>
      <c r="S347" t="str">
        <f t="shared" si="35"/>
        <v>drama</v>
      </c>
      <c r="T347" t="s">
        <v>53</v>
      </c>
    </row>
    <row r="348" spans="1:20" ht="23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>
        <f t="shared" si="30"/>
        <v>110.32</v>
      </c>
      <c r="I348" t="s">
        <v>21</v>
      </c>
      <c r="J348" s="4">
        <f t="shared" si="31"/>
        <v>0.34475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tr">
        <f t="shared" si="34"/>
        <v>music</v>
      </c>
      <c r="S348" t="str">
        <f t="shared" si="35"/>
        <v>indie rock</v>
      </c>
      <c r="T348" t="s">
        <v>60</v>
      </c>
    </row>
    <row r="349" spans="1:20" ht="23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>
        <f t="shared" si="30"/>
        <v>66.005235602094245</v>
      </c>
      <c r="I349" t="s">
        <v>21</v>
      </c>
      <c r="J349" s="4">
        <f t="shared" si="31"/>
        <v>14.007777777777777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tr">
        <f t="shared" si="34"/>
        <v>technology</v>
      </c>
      <c r="S349" t="str">
        <f t="shared" si="35"/>
        <v>web</v>
      </c>
      <c r="T349" t="s">
        <v>28</v>
      </c>
    </row>
    <row r="350" spans="1:20" ht="23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>
        <f t="shared" si="30"/>
        <v>41.005742176284812</v>
      </c>
      <c r="I350" t="s">
        <v>21</v>
      </c>
      <c r="J350" s="4">
        <f t="shared" si="31"/>
        <v>0.71770351758793971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tr">
        <f t="shared" si="34"/>
        <v>food</v>
      </c>
      <c r="S350" t="str">
        <f t="shared" si="35"/>
        <v>food trucks</v>
      </c>
      <c r="T350" t="s">
        <v>17</v>
      </c>
    </row>
    <row r="351" spans="1:20" ht="23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>
        <f t="shared" si="30"/>
        <v>103.96316359696641</v>
      </c>
      <c r="I351" t="s">
        <v>21</v>
      </c>
      <c r="J351" s="4">
        <f t="shared" si="31"/>
        <v>0.53074115044247783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tr">
        <f t="shared" si="34"/>
        <v>theater</v>
      </c>
      <c r="S351" t="str">
        <f t="shared" si="35"/>
        <v>plays</v>
      </c>
      <c r="T351" t="s">
        <v>33</v>
      </c>
    </row>
    <row r="352" spans="1:20" ht="23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>
        <f t="shared" si="30"/>
        <v>5</v>
      </c>
      <c r="I352" t="s">
        <v>21</v>
      </c>
      <c r="J352" s="4">
        <f t="shared" si="31"/>
        <v>0.05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tr">
        <f t="shared" si="34"/>
        <v>music</v>
      </c>
      <c r="S352" t="str">
        <f t="shared" si="35"/>
        <v>jazz</v>
      </c>
      <c r="T352" t="s">
        <v>159</v>
      </c>
    </row>
    <row r="353" spans="1:20" ht="23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>
        <f t="shared" si="30"/>
        <v>47.009935419771487</v>
      </c>
      <c r="I353" t="s">
        <v>21</v>
      </c>
      <c r="J353" s="4">
        <f t="shared" si="31"/>
        <v>1.2770715249662619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tr">
        <f t="shared" si="34"/>
        <v>music</v>
      </c>
      <c r="S353" t="str">
        <f t="shared" si="35"/>
        <v>rock</v>
      </c>
      <c r="T353" t="s">
        <v>23</v>
      </c>
    </row>
    <row r="354" spans="1:20" ht="23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>
        <f t="shared" si="30"/>
        <v>29.606060606060606</v>
      </c>
      <c r="I354" t="s">
        <v>15</v>
      </c>
      <c r="J354" s="4">
        <f t="shared" si="31"/>
        <v>0.34892857142857142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tr">
        <f t="shared" si="34"/>
        <v>theater</v>
      </c>
      <c r="S354" t="str">
        <f t="shared" si="35"/>
        <v>plays</v>
      </c>
      <c r="T354" t="s">
        <v>33</v>
      </c>
    </row>
    <row r="355" spans="1:20" ht="23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>
        <f t="shared" si="30"/>
        <v>81.010569583088667</v>
      </c>
      <c r="I355" t="s">
        <v>21</v>
      </c>
      <c r="J355" s="4">
        <f t="shared" si="31"/>
        <v>4.105982142857143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tr">
        <f t="shared" si="34"/>
        <v>theater</v>
      </c>
      <c r="S355" t="str">
        <f t="shared" si="35"/>
        <v>plays</v>
      </c>
      <c r="T355" t="s">
        <v>33</v>
      </c>
    </row>
    <row r="356" spans="1:20" ht="23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>
        <f t="shared" si="30"/>
        <v>94.35</v>
      </c>
      <c r="I356" t="s">
        <v>36</v>
      </c>
      <c r="J356" s="4">
        <f t="shared" si="31"/>
        <v>1.2373770491803278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tr">
        <f t="shared" si="34"/>
        <v>film &amp; video</v>
      </c>
      <c r="S356" t="str">
        <f t="shared" si="35"/>
        <v>documentary</v>
      </c>
      <c r="T356" t="s">
        <v>42</v>
      </c>
    </row>
    <row r="357" spans="1:20" ht="23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>
        <f t="shared" si="30"/>
        <v>26.058139534883722</v>
      </c>
      <c r="I357" t="s">
        <v>21</v>
      </c>
      <c r="J357" s="4">
        <f t="shared" si="31"/>
        <v>0.58973684210526311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tr">
        <f t="shared" si="34"/>
        <v>technology</v>
      </c>
      <c r="S357" t="str">
        <f t="shared" si="35"/>
        <v>wearables</v>
      </c>
      <c r="T357" t="s">
        <v>65</v>
      </c>
    </row>
    <row r="358" spans="1:20" ht="23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>
        <f t="shared" si="30"/>
        <v>85.775000000000006</v>
      </c>
      <c r="I358" t="s">
        <v>107</v>
      </c>
      <c r="J358" s="4">
        <f t="shared" si="31"/>
        <v>0.36892473118279567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tr">
        <f t="shared" si="34"/>
        <v>theater</v>
      </c>
      <c r="S358" t="str">
        <f t="shared" si="35"/>
        <v>plays</v>
      </c>
      <c r="T358" t="s">
        <v>33</v>
      </c>
    </row>
    <row r="359" spans="1:20" ht="23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>
        <f t="shared" si="30"/>
        <v>103.73170731707317</v>
      </c>
      <c r="I359" t="s">
        <v>21</v>
      </c>
      <c r="J359" s="4">
        <f t="shared" si="31"/>
        <v>1.8491304347826087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tr">
        <f t="shared" si="34"/>
        <v>games</v>
      </c>
      <c r="S359" t="str">
        <f t="shared" si="35"/>
        <v>video games</v>
      </c>
      <c r="T359" t="s">
        <v>89</v>
      </c>
    </row>
    <row r="360" spans="1:20" ht="23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>
        <f t="shared" si="30"/>
        <v>49.826086956521742</v>
      </c>
      <c r="I360" t="s">
        <v>15</v>
      </c>
      <c r="J360" s="4">
        <f t="shared" si="31"/>
        <v>0.11814432989690722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tr">
        <f t="shared" si="34"/>
        <v>photography</v>
      </c>
      <c r="S360" t="str">
        <f t="shared" si="35"/>
        <v>photography books</v>
      </c>
      <c r="T360" t="s">
        <v>122</v>
      </c>
    </row>
    <row r="361" spans="1:20" ht="23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>
        <f t="shared" si="30"/>
        <v>63.893048128342244</v>
      </c>
      <c r="I361" t="s">
        <v>21</v>
      </c>
      <c r="J361" s="4">
        <f t="shared" si="31"/>
        <v>2.9870000000000001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tr">
        <f t="shared" si="34"/>
        <v>film &amp; video</v>
      </c>
      <c r="S361" t="str">
        <f t="shared" si="35"/>
        <v>animation</v>
      </c>
      <c r="T361" t="s">
        <v>71</v>
      </c>
    </row>
    <row r="362" spans="1:20" ht="23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>
        <f t="shared" si="30"/>
        <v>47.002434782608695</v>
      </c>
      <c r="I362" t="s">
        <v>40</v>
      </c>
      <c r="J362" s="4">
        <f t="shared" si="31"/>
        <v>2.2635175879396985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tr">
        <f t="shared" si="34"/>
        <v>theater</v>
      </c>
      <c r="S362" t="str">
        <f t="shared" si="35"/>
        <v>plays</v>
      </c>
      <c r="T362" t="s">
        <v>33</v>
      </c>
    </row>
    <row r="363" spans="1:20" ht="23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>
        <f t="shared" si="30"/>
        <v>108.47727272727273</v>
      </c>
      <c r="I363" t="s">
        <v>21</v>
      </c>
      <c r="J363" s="4">
        <f t="shared" si="31"/>
        <v>1.7356363636363636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tr">
        <f t="shared" si="34"/>
        <v>theater</v>
      </c>
      <c r="S363" t="str">
        <f t="shared" si="35"/>
        <v>plays</v>
      </c>
      <c r="T363" t="s">
        <v>33</v>
      </c>
    </row>
    <row r="364" spans="1:20" ht="23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>
        <f t="shared" si="30"/>
        <v>72.015706806282722</v>
      </c>
      <c r="I364" t="s">
        <v>21</v>
      </c>
      <c r="J364" s="4">
        <f t="shared" si="31"/>
        <v>3.7175675675675675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tr">
        <f t="shared" si="34"/>
        <v>music</v>
      </c>
      <c r="S364" t="str">
        <f t="shared" si="35"/>
        <v>rock</v>
      </c>
      <c r="T364" t="s">
        <v>23</v>
      </c>
    </row>
    <row r="365" spans="1:20" ht="23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>
        <f t="shared" si="30"/>
        <v>59.928057553956833</v>
      </c>
      <c r="I365" t="s">
        <v>21</v>
      </c>
      <c r="J365" s="4">
        <f t="shared" si="31"/>
        <v>1.601923076923077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tr">
        <f t="shared" si="34"/>
        <v>music</v>
      </c>
      <c r="S365" t="str">
        <f t="shared" si="35"/>
        <v>rock</v>
      </c>
      <c r="T365" t="s">
        <v>23</v>
      </c>
    </row>
    <row r="366" spans="1:20" ht="23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>
        <f t="shared" si="30"/>
        <v>78.209677419354833</v>
      </c>
      <c r="I366" t="s">
        <v>21</v>
      </c>
      <c r="J366" s="4">
        <f t="shared" si="31"/>
        <v>16.163333333333334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tr">
        <f t="shared" si="34"/>
        <v>music</v>
      </c>
      <c r="S366" t="str">
        <f t="shared" si="35"/>
        <v>indie rock</v>
      </c>
      <c r="T366" t="s">
        <v>60</v>
      </c>
    </row>
    <row r="367" spans="1:20" ht="23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>
        <f t="shared" si="30"/>
        <v>104.77678571428571</v>
      </c>
      <c r="I367" t="s">
        <v>26</v>
      </c>
      <c r="J367" s="4">
        <f t="shared" si="31"/>
        <v>7.3343749999999996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tr">
        <f t="shared" si="34"/>
        <v>theater</v>
      </c>
      <c r="S367" t="str">
        <f t="shared" si="35"/>
        <v>plays</v>
      </c>
      <c r="T367" t="s">
        <v>33</v>
      </c>
    </row>
    <row r="368" spans="1:20" ht="23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>
        <f t="shared" si="30"/>
        <v>105.52475247524752</v>
      </c>
      <c r="I368" t="s">
        <v>21</v>
      </c>
      <c r="J368" s="4">
        <f t="shared" si="31"/>
        <v>5.9211111111111112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tr">
        <f t="shared" si="34"/>
        <v>theater</v>
      </c>
      <c r="S368" t="str">
        <f t="shared" si="35"/>
        <v>plays</v>
      </c>
      <c r="T368" t="s">
        <v>33</v>
      </c>
    </row>
    <row r="369" spans="1:20" ht="23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>
        <f t="shared" si="30"/>
        <v>24.933333333333334</v>
      </c>
      <c r="I369" t="s">
        <v>21</v>
      </c>
      <c r="J369" s="4">
        <f t="shared" si="31"/>
        <v>0.18888888888888888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tr">
        <f t="shared" si="34"/>
        <v>theater</v>
      </c>
      <c r="S369" t="str">
        <f t="shared" si="35"/>
        <v>plays</v>
      </c>
      <c r="T369" t="s">
        <v>33</v>
      </c>
    </row>
    <row r="370" spans="1:20" ht="23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>
        <f t="shared" si="30"/>
        <v>69.873786407766985</v>
      </c>
      <c r="I370" t="s">
        <v>40</v>
      </c>
      <c r="J370" s="4">
        <f t="shared" si="31"/>
        <v>2.7680769230769231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tr">
        <f t="shared" si="34"/>
        <v>film &amp; video</v>
      </c>
      <c r="S370" t="str">
        <f t="shared" si="35"/>
        <v>documentary</v>
      </c>
      <c r="T370" t="s">
        <v>42</v>
      </c>
    </row>
    <row r="371" spans="1:20" ht="23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>
        <f t="shared" si="30"/>
        <v>95.733766233766232</v>
      </c>
      <c r="I371" t="s">
        <v>21</v>
      </c>
      <c r="J371" s="4">
        <f t="shared" si="31"/>
        <v>2.730185185185185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tr">
        <f t="shared" si="34"/>
        <v>film &amp; video</v>
      </c>
      <c r="S371" t="str">
        <f t="shared" si="35"/>
        <v>television</v>
      </c>
      <c r="T371" t="s">
        <v>269</v>
      </c>
    </row>
    <row r="372" spans="1:20" ht="23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>
        <f t="shared" si="30"/>
        <v>29.997485752598056</v>
      </c>
      <c r="I372" t="s">
        <v>21</v>
      </c>
      <c r="J372" s="4">
        <f t="shared" si="31"/>
        <v>1.593633125556545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tr">
        <f t="shared" si="34"/>
        <v>theater</v>
      </c>
      <c r="S372" t="str">
        <f t="shared" si="35"/>
        <v>plays</v>
      </c>
      <c r="T372" t="s">
        <v>33</v>
      </c>
    </row>
    <row r="373" spans="1:20" ht="23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>
        <f t="shared" si="30"/>
        <v>59.011948529411768</v>
      </c>
      <c r="I373" t="s">
        <v>21</v>
      </c>
      <c r="J373" s="4">
        <f t="shared" si="31"/>
        <v>0.67869978858350954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tr">
        <f t="shared" si="34"/>
        <v>theater</v>
      </c>
      <c r="S373" t="str">
        <f t="shared" si="35"/>
        <v>plays</v>
      </c>
      <c r="T373" t="s">
        <v>33</v>
      </c>
    </row>
    <row r="374" spans="1:20" ht="36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>
        <f t="shared" si="30"/>
        <v>84.757396449704146</v>
      </c>
      <c r="I374" t="s">
        <v>21</v>
      </c>
      <c r="J374" s="4">
        <f t="shared" si="31"/>
        <v>15.915555555555555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tr">
        <f t="shared" si="34"/>
        <v>film &amp; video</v>
      </c>
      <c r="S374" t="str">
        <f t="shared" si="35"/>
        <v>documentary</v>
      </c>
      <c r="T374" t="s">
        <v>42</v>
      </c>
    </row>
    <row r="375" spans="1:20" ht="23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>
        <f t="shared" si="30"/>
        <v>78.010921177587846</v>
      </c>
      <c r="I375" t="s">
        <v>21</v>
      </c>
      <c r="J375" s="4">
        <f t="shared" si="31"/>
        <v>7.3018222222222224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tr">
        <f t="shared" si="34"/>
        <v>theater</v>
      </c>
      <c r="S375" t="str">
        <f t="shared" si="35"/>
        <v>plays</v>
      </c>
      <c r="T375" t="s">
        <v>33</v>
      </c>
    </row>
    <row r="376" spans="1:20" ht="36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>
        <f t="shared" si="30"/>
        <v>50.05215419501134</v>
      </c>
      <c r="I376" t="s">
        <v>21</v>
      </c>
      <c r="J376" s="4">
        <f t="shared" si="31"/>
        <v>0.13185782556750297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tr">
        <f t="shared" si="34"/>
        <v>film &amp; video</v>
      </c>
      <c r="S376" t="str">
        <f t="shared" si="35"/>
        <v>documentary</v>
      </c>
      <c r="T376" t="s">
        <v>42</v>
      </c>
    </row>
    <row r="377" spans="1:20" ht="36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>
        <f t="shared" si="30"/>
        <v>59.16</v>
      </c>
      <c r="I377" t="s">
        <v>21</v>
      </c>
      <c r="J377" s="4">
        <f t="shared" si="31"/>
        <v>0.54777777777777781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tr">
        <f t="shared" si="34"/>
        <v>music</v>
      </c>
      <c r="S377" t="str">
        <f t="shared" si="35"/>
        <v>indie rock</v>
      </c>
      <c r="T377" t="s">
        <v>60</v>
      </c>
    </row>
    <row r="378" spans="1:20" ht="23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>
        <f t="shared" si="30"/>
        <v>93.702290076335885</v>
      </c>
      <c r="I378" t="s">
        <v>21</v>
      </c>
      <c r="J378" s="4">
        <f t="shared" si="31"/>
        <v>3.6102941176470589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tr">
        <f t="shared" si="34"/>
        <v>music</v>
      </c>
      <c r="S378" t="str">
        <f t="shared" si="35"/>
        <v>rock</v>
      </c>
      <c r="T378" t="s">
        <v>23</v>
      </c>
    </row>
    <row r="379" spans="1:20" ht="23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>
        <f t="shared" si="30"/>
        <v>40.14173228346457</v>
      </c>
      <c r="I379" t="s">
        <v>21</v>
      </c>
      <c r="J379" s="4">
        <f t="shared" si="31"/>
        <v>0.10257545271629778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tr">
        <f t="shared" si="34"/>
        <v>theater</v>
      </c>
      <c r="S379" t="str">
        <f t="shared" si="35"/>
        <v>plays</v>
      </c>
      <c r="T379" t="s">
        <v>33</v>
      </c>
    </row>
    <row r="380" spans="1:20" ht="23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>
        <f t="shared" si="30"/>
        <v>70.090140845070422</v>
      </c>
      <c r="I380" t="s">
        <v>21</v>
      </c>
      <c r="J380" s="4">
        <f t="shared" si="31"/>
        <v>0.13962962962962963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tr">
        <f t="shared" si="34"/>
        <v>film &amp; video</v>
      </c>
      <c r="S380" t="str">
        <f t="shared" si="35"/>
        <v>documentary</v>
      </c>
      <c r="T380" t="s">
        <v>42</v>
      </c>
    </row>
    <row r="381" spans="1:20" ht="23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>
        <f t="shared" si="30"/>
        <v>66.181818181818187</v>
      </c>
      <c r="I381" t="s">
        <v>40</v>
      </c>
      <c r="J381" s="4">
        <f t="shared" si="31"/>
        <v>0.40444444444444444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tr">
        <f t="shared" si="34"/>
        <v>theater</v>
      </c>
      <c r="S381" t="str">
        <f t="shared" si="35"/>
        <v>plays</v>
      </c>
      <c r="T381" t="s">
        <v>33</v>
      </c>
    </row>
    <row r="382" spans="1:20" ht="36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>
        <f t="shared" si="30"/>
        <v>47.714285714285715</v>
      </c>
      <c r="I382" t="s">
        <v>21</v>
      </c>
      <c r="J382" s="4">
        <f t="shared" si="31"/>
        <v>1.6032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tr">
        <f t="shared" si="34"/>
        <v>theater</v>
      </c>
      <c r="S382" t="str">
        <f t="shared" si="35"/>
        <v>plays</v>
      </c>
      <c r="T382" t="s">
        <v>33</v>
      </c>
    </row>
    <row r="383" spans="1:20" ht="23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>
        <f t="shared" si="30"/>
        <v>62.896774193548389</v>
      </c>
      <c r="I383" t="s">
        <v>21</v>
      </c>
      <c r="J383" s="4">
        <f t="shared" si="31"/>
        <v>1.8394339622641509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tr">
        <f t="shared" si="34"/>
        <v>theater</v>
      </c>
      <c r="S383" t="str">
        <f t="shared" si="35"/>
        <v>plays</v>
      </c>
      <c r="T383" t="s">
        <v>33</v>
      </c>
    </row>
    <row r="384" spans="1:20" ht="36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>
        <f t="shared" si="30"/>
        <v>86.611940298507463</v>
      </c>
      <c r="I384" t="s">
        <v>21</v>
      </c>
      <c r="J384" s="4">
        <f t="shared" si="31"/>
        <v>0.63769230769230767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tr">
        <f t="shared" si="34"/>
        <v>photography</v>
      </c>
      <c r="S384" t="str">
        <f t="shared" si="35"/>
        <v>photography books</v>
      </c>
      <c r="T384" t="s">
        <v>122</v>
      </c>
    </row>
    <row r="385" spans="1:20" ht="23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>
        <f t="shared" si="30"/>
        <v>75.126984126984127</v>
      </c>
      <c r="I385" t="s">
        <v>21</v>
      </c>
      <c r="J385" s="4">
        <f t="shared" si="31"/>
        <v>2.2538095238095237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tr">
        <f t="shared" si="34"/>
        <v>food</v>
      </c>
      <c r="S385" t="str">
        <f t="shared" si="35"/>
        <v>food trucks</v>
      </c>
      <c r="T385" t="s">
        <v>17</v>
      </c>
    </row>
    <row r="386" spans="1:20" ht="23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>
        <f t="shared" si="30"/>
        <v>41.004167534903104</v>
      </c>
      <c r="I386" t="s">
        <v>21</v>
      </c>
      <c r="J386" s="4">
        <f t="shared" si="31"/>
        <v>1.7200961538461539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tr">
        <f t="shared" si="34"/>
        <v>film &amp; video</v>
      </c>
      <c r="S386" t="str">
        <f t="shared" si="35"/>
        <v>documentary</v>
      </c>
      <c r="T386" t="s">
        <v>42</v>
      </c>
    </row>
    <row r="387" spans="1:20" ht="36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>
        <f t="shared" ref="H387:H450" si="36">IF(G387,E387/G387,0)</f>
        <v>50.007915567282325</v>
      </c>
      <c r="I387" t="s">
        <v>21</v>
      </c>
      <c r="J387" s="4">
        <f t="shared" ref="J387:J450" si="37">E387/D387</f>
        <v>1.4616709511568124</v>
      </c>
      <c r="K387" t="s">
        <v>22</v>
      </c>
      <c r="L387">
        <v>1553835600</v>
      </c>
      <c r="M387">
        <v>1556600400</v>
      </c>
      <c r="N387" s="5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tr">
        <f t="shared" ref="R387:R450" si="40">LEFT(T387,FIND("/",T387)-1)</f>
        <v>publishing</v>
      </c>
      <c r="S387" t="str">
        <f t="shared" si="35"/>
        <v>nonfiction</v>
      </c>
      <c r="T387" t="s">
        <v>68</v>
      </c>
    </row>
    <row r="388" spans="1:20" ht="36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>
        <f t="shared" si="36"/>
        <v>96.960674157303373</v>
      </c>
      <c r="I388" t="s">
        <v>21</v>
      </c>
      <c r="J388" s="4">
        <f t="shared" si="37"/>
        <v>0.76423616236162362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tr">
        <f t="shared" si="40"/>
        <v>theater</v>
      </c>
      <c r="S388" t="str">
        <f t="shared" ref="S388:S451" si="41">RIGHT(T388,LEN(T388)-FIND("/",T388))</f>
        <v>plays</v>
      </c>
      <c r="T388" t="s">
        <v>33</v>
      </c>
    </row>
    <row r="389" spans="1:20" ht="23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>
        <f t="shared" si="36"/>
        <v>100.93160377358491</v>
      </c>
      <c r="I389" t="s">
        <v>21</v>
      </c>
      <c r="J389" s="4">
        <f t="shared" si="37"/>
        <v>0.39261467889908258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tr">
        <f t="shared" si="40"/>
        <v>technology</v>
      </c>
      <c r="S389" t="str">
        <f t="shared" si="41"/>
        <v>wearables</v>
      </c>
      <c r="T389" t="s">
        <v>65</v>
      </c>
    </row>
    <row r="390" spans="1:20" ht="23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>
        <f t="shared" si="36"/>
        <v>89.227586206896547</v>
      </c>
      <c r="I390" t="s">
        <v>98</v>
      </c>
      <c r="J390" s="4">
        <f t="shared" si="37"/>
        <v>0.11270034843205574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tr">
        <f t="shared" si="40"/>
        <v>music</v>
      </c>
      <c r="S390" t="str">
        <f t="shared" si="41"/>
        <v>indie rock</v>
      </c>
      <c r="T390" t="s">
        <v>60</v>
      </c>
    </row>
    <row r="391" spans="1:20" ht="23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>
        <f t="shared" si="36"/>
        <v>87.979166666666671</v>
      </c>
      <c r="I391" t="s">
        <v>21</v>
      </c>
      <c r="J391" s="4">
        <f t="shared" si="37"/>
        <v>1.2211084337349398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tr">
        <f t="shared" si="40"/>
        <v>theater</v>
      </c>
      <c r="S391" t="str">
        <f t="shared" si="41"/>
        <v>plays</v>
      </c>
      <c r="T391" t="s">
        <v>33</v>
      </c>
    </row>
    <row r="392" spans="1:20" ht="23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>
        <f t="shared" si="36"/>
        <v>89.54</v>
      </c>
      <c r="I392" t="s">
        <v>21</v>
      </c>
      <c r="J392" s="4">
        <f t="shared" si="37"/>
        <v>1.8654166666666667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tr">
        <f t="shared" si="40"/>
        <v>photography</v>
      </c>
      <c r="S392" t="str">
        <f t="shared" si="41"/>
        <v>photography books</v>
      </c>
      <c r="T392" t="s">
        <v>122</v>
      </c>
    </row>
    <row r="393" spans="1:20" ht="23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>
        <f t="shared" si="36"/>
        <v>29.09271523178808</v>
      </c>
      <c r="I393" t="s">
        <v>21</v>
      </c>
      <c r="J393" s="4">
        <f t="shared" si="37"/>
        <v>7.27317880794702E-2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tr">
        <f t="shared" si="40"/>
        <v>publishing</v>
      </c>
      <c r="S393" t="str">
        <f t="shared" si="41"/>
        <v>nonfiction</v>
      </c>
      <c r="T393" t="s">
        <v>68</v>
      </c>
    </row>
    <row r="394" spans="1:20" ht="36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>
        <f t="shared" si="36"/>
        <v>42.006218905472636</v>
      </c>
      <c r="I394" t="s">
        <v>21</v>
      </c>
      <c r="J394" s="4">
        <f t="shared" si="37"/>
        <v>0.65642371234207963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tr">
        <f t="shared" si="40"/>
        <v>technology</v>
      </c>
      <c r="S394" t="str">
        <f t="shared" si="41"/>
        <v>wearables</v>
      </c>
      <c r="T394" t="s">
        <v>65</v>
      </c>
    </row>
    <row r="395" spans="1:20" ht="23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>
        <f t="shared" si="36"/>
        <v>47.004903563255965</v>
      </c>
      <c r="I395" t="s">
        <v>15</v>
      </c>
      <c r="J395" s="4">
        <f t="shared" si="37"/>
        <v>2.2896178343949045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tr">
        <f t="shared" si="40"/>
        <v>music</v>
      </c>
      <c r="S395" t="str">
        <f t="shared" si="41"/>
        <v>jazz</v>
      </c>
      <c r="T395" t="s">
        <v>159</v>
      </c>
    </row>
    <row r="396" spans="1:20" ht="23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>
        <f t="shared" si="36"/>
        <v>110.44117647058823</v>
      </c>
      <c r="I396" t="s">
        <v>21</v>
      </c>
      <c r="J396" s="4">
        <f t="shared" si="37"/>
        <v>4.6937499999999996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tr">
        <f t="shared" si="40"/>
        <v>film &amp; video</v>
      </c>
      <c r="S396" t="str">
        <f t="shared" si="41"/>
        <v>documentary</v>
      </c>
      <c r="T396" t="s">
        <v>42</v>
      </c>
    </row>
    <row r="397" spans="1:20" ht="36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>
        <f t="shared" si="36"/>
        <v>41.990909090909092</v>
      </c>
      <c r="I397" t="s">
        <v>21</v>
      </c>
      <c r="J397" s="4">
        <f t="shared" si="37"/>
        <v>1.3011267605633803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tr">
        <f t="shared" si="40"/>
        <v>theater</v>
      </c>
      <c r="S397" t="str">
        <f t="shared" si="41"/>
        <v>plays</v>
      </c>
      <c r="T397" t="s">
        <v>33</v>
      </c>
    </row>
    <row r="398" spans="1:20" ht="23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>
        <f t="shared" si="36"/>
        <v>48.012468827930178</v>
      </c>
      <c r="I398" t="s">
        <v>26</v>
      </c>
      <c r="J398" s="4">
        <f t="shared" si="37"/>
        <v>1.6705422993492407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tr">
        <f t="shared" si="40"/>
        <v>film &amp; video</v>
      </c>
      <c r="S398" t="str">
        <f t="shared" si="41"/>
        <v>drama</v>
      </c>
      <c r="T398" t="s">
        <v>53</v>
      </c>
    </row>
    <row r="399" spans="1:20" ht="23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>
        <f t="shared" si="36"/>
        <v>31.019823788546255</v>
      </c>
      <c r="I399" t="s">
        <v>21</v>
      </c>
      <c r="J399" s="4">
        <f t="shared" si="37"/>
        <v>1.738641975308642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tr">
        <f t="shared" si="40"/>
        <v>music</v>
      </c>
      <c r="S399" t="str">
        <f t="shared" si="41"/>
        <v>rock</v>
      </c>
      <c r="T399" t="s">
        <v>23</v>
      </c>
    </row>
    <row r="400" spans="1:20" ht="36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>
        <f t="shared" si="36"/>
        <v>99.203252032520325</v>
      </c>
      <c r="I400" t="s">
        <v>107</v>
      </c>
      <c r="J400" s="4">
        <f t="shared" si="37"/>
        <v>7.1776470588235295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tr">
        <f t="shared" si="40"/>
        <v>film &amp; video</v>
      </c>
      <c r="S400" t="str">
        <f t="shared" si="41"/>
        <v>animation</v>
      </c>
      <c r="T400" t="s">
        <v>71</v>
      </c>
    </row>
    <row r="401" spans="1:20" ht="23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>
        <f t="shared" si="36"/>
        <v>66.022316684378325</v>
      </c>
      <c r="I401" t="s">
        <v>21</v>
      </c>
      <c r="J401" s="4">
        <f t="shared" si="37"/>
        <v>0.63850976361767731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tr">
        <f t="shared" si="40"/>
        <v>music</v>
      </c>
      <c r="S401" t="str">
        <f t="shared" si="41"/>
        <v>indie rock</v>
      </c>
      <c r="T401" t="s">
        <v>60</v>
      </c>
    </row>
    <row r="402" spans="1:20" ht="36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>
        <f t="shared" si="36"/>
        <v>2</v>
      </c>
      <c r="I402" t="s">
        <v>21</v>
      </c>
      <c r="J402" s="4">
        <f t="shared" si="37"/>
        <v>0.02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tr">
        <f t="shared" si="40"/>
        <v>photography</v>
      </c>
      <c r="S402" t="str">
        <f t="shared" si="41"/>
        <v>photography books</v>
      </c>
      <c r="T402" t="s">
        <v>122</v>
      </c>
    </row>
    <row r="403" spans="1:20" ht="23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>
        <f t="shared" si="36"/>
        <v>46.060200668896321</v>
      </c>
      <c r="I403" t="s">
        <v>21</v>
      </c>
      <c r="J403" s="4">
        <f t="shared" si="37"/>
        <v>15.302222222222222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tr">
        <f t="shared" si="40"/>
        <v>theater</v>
      </c>
      <c r="S403" t="str">
        <f t="shared" si="41"/>
        <v>plays</v>
      </c>
      <c r="T403" t="s">
        <v>33</v>
      </c>
    </row>
    <row r="404" spans="1:20" ht="23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>
        <f t="shared" si="36"/>
        <v>73.650000000000006</v>
      </c>
      <c r="I404" t="s">
        <v>21</v>
      </c>
      <c r="J404" s="4">
        <f t="shared" si="37"/>
        <v>0.40356164383561643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tr">
        <f t="shared" si="40"/>
        <v>film &amp; video</v>
      </c>
      <c r="S404" t="str">
        <f t="shared" si="41"/>
        <v>shorts</v>
      </c>
      <c r="T404" t="s">
        <v>100</v>
      </c>
    </row>
    <row r="405" spans="1:20" ht="23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>
        <f t="shared" si="36"/>
        <v>55.99336650082919</v>
      </c>
      <c r="I405" t="s">
        <v>15</v>
      </c>
      <c r="J405" s="4">
        <f t="shared" si="37"/>
        <v>0.86220633299284988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tr">
        <f t="shared" si="40"/>
        <v>theater</v>
      </c>
      <c r="S405" t="str">
        <f t="shared" si="41"/>
        <v>plays</v>
      </c>
      <c r="T405" t="s">
        <v>33</v>
      </c>
    </row>
    <row r="406" spans="1:20" ht="23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>
        <f t="shared" si="36"/>
        <v>68.985695127402778</v>
      </c>
      <c r="I406" t="s">
        <v>21</v>
      </c>
      <c r="J406" s="4">
        <f t="shared" si="37"/>
        <v>3.1558486707566464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tr">
        <f t="shared" si="40"/>
        <v>theater</v>
      </c>
      <c r="S406" t="str">
        <f t="shared" si="41"/>
        <v>plays</v>
      </c>
      <c r="T406" t="s">
        <v>33</v>
      </c>
    </row>
    <row r="407" spans="1:20" ht="23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>
        <f t="shared" si="36"/>
        <v>60.981609195402299</v>
      </c>
      <c r="I407" t="s">
        <v>21</v>
      </c>
      <c r="J407" s="4">
        <f t="shared" si="37"/>
        <v>0.89618243243243245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tr">
        <f t="shared" si="40"/>
        <v>theater</v>
      </c>
      <c r="S407" t="str">
        <f t="shared" si="41"/>
        <v>plays</v>
      </c>
      <c r="T407" t="s">
        <v>33</v>
      </c>
    </row>
    <row r="408" spans="1:20" ht="23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>
        <f t="shared" si="36"/>
        <v>110.98139534883721</v>
      </c>
      <c r="I408" t="s">
        <v>21</v>
      </c>
      <c r="J408" s="4">
        <f t="shared" si="37"/>
        <v>1.8214503816793892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tr">
        <f t="shared" si="40"/>
        <v>film &amp; video</v>
      </c>
      <c r="S408" t="str">
        <f t="shared" si="41"/>
        <v>documentary</v>
      </c>
      <c r="T408" t="s">
        <v>42</v>
      </c>
    </row>
    <row r="409" spans="1:20" ht="23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>
        <f t="shared" si="36"/>
        <v>25</v>
      </c>
      <c r="I409" t="s">
        <v>36</v>
      </c>
      <c r="J409" s="4">
        <f t="shared" si="37"/>
        <v>3.5588235294117645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tr">
        <f t="shared" si="40"/>
        <v>theater</v>
      </c>
      <c r="S409" t="str">
        <f t="shared" si="41"/>
        <v>plays</v>
      </c>
      <c r="T409" t="s">
        <v>33</v>
      </c>
    </row>
    <row r="410" spans="1:20" ht="23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>
        <f t="shared" si="36"/>
        <v>78.759740259740255</v>
      </c>
      <c r="I410" t="s">
        <v>15</v>
      </c>
      <c r="J410" s="4">
        <f t="shared" si="37"/>
        <v>1.3183695652173912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tr">
        <f t="shared" si="40"/>
        <v>film &amp; video</v>
      </c>
      <c r="S410" t="str">
        <f t="shared" si="41"/>
        <v>documentary</v>
      </c>
      <c r="T410" t="s">
        <v>42</v>
      </c>
    </row>
    <row r="411" spans="1:20" ht="23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>
        <f t="shared" si="36"/>
        <v>87.960784313725483</v>
      </c>
      <c r="I411" t="s">
        <v>21</v>
      </c>
      <c r="J411" s="4">
        <f t="shared" si="37"/>
        <v>0.46315634218289087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tr">
        <f t="shared" si="40"/>
        <v>music</v>
      </c>
      <c r="S411" t="str">
        <f t="shared" si="41"/>
        <v>rock</v>
      </c>
      <c r="T411" t="s">
        <v>23</v>
      </c>
    </row>
    <row r="412" spans="1:20" ht="23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>
        <f t="shared" si="36"/>
        <v>49.987398739873989</v>
      </c>
      <c r="I412" t="s">
        <v>21</v>
      </c>
      <c r="J412" s="4">
        <f t="shared" si="37"/>
        <v>0.36132726089785294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tr">
        <f t="shared" si="40"/>
        <v>games</v>
      </c>
      <c r="S412" t="str">
        <f t="shared" si="41"/>
        <v>mobile games</v>
      </c>
      <c r="T412" t="s">
        <v>292</v>
      </c>
    </row>
    <row r="413" spans="1:20" ht="23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>
        <f t="shared" si="36"/>
        <v>99.524390243902445</v>
      </c>
      <c r="I413" t="s">
        <v>21</v>
      </c>
      <c r="J413" s="4">
        <f t="shared" si="37"/>
        <v>1.0462820512820512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tr">
        <f t="shared" si="40"/>
        <v>theater</v>
      </c>
      <c r="S413" t="str">
        <f t="shared" si="41"/>
        <v>plays</v>
      </c>
      <c r="T413" t="s">
        <v>33</v>
      </c>
    </row>
    <row r="414" spans="1:20" ht="23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>
        <f t="shared" si="36"/>
        <v>104.82089552238806</v>
      </c>
      <c r="I414" t="s">
        <v>21</v>
      </c>
      <c r="J414" s="4">
        <f t="shared" si="37"/>
        <v>6.6885714285714286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tr">
        <f t="shared" si="40"/>
        <v>publishing</v>
      </c>
      <c r="S414" t="str">
        <f t="shared" si="41"/>
        <v>fiction</v>
      </c>
      <c r="T414" t="s">
        <v>119</v>
      </c>
    </row>
    <row r="415" spans="1:20" ht="23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>
        <f t="shared" si="36"/>
        <v>108.01469237832875</v>
      </c>
      <c r="I415" t="s">
        <v>21</v>
      </c>
      <c r="J415" s="4">
        <f t="shared" si="37"/>
        <v>0.62072823218997364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tr">
        <f t="shared" si="40"/>
        <v>film &amp; video</v>
      </c>
      <c r="S415" t="str">
        <f t="shared" si="41"/>
        <v>animation</v>
      </c>
      <c r="T415" t="s">
        <v>71</v>
      </c>
    </row>
    <row r="416" spans="1:20" ht="23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>
        <f t="shared" si="36"/>
        <v>28.998544660724033</v>
      </c>
      <c r="I416" t="s">
        <v>21</v>
      </c>
      <c r="J416" s="4">
        <f t="shared" si="37"/>
        <v>0.84699787460148779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tr">
        <f t="shared" si="40"/>
        <v>food</v>
      </c>
      <c r="S416" t="str">
        <f t="shared" si="41"/>
        <v>food trucks</v>
      </c>
      <c r="T416" t="s">
        <v>17</v>
      </c>
    </row>
    <row r="417" spans="1:20" ht="23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>
        <f t="shared" si="36"/>
        <v>30.028708133971293</v>
      </c>
      <c r="I417" t="s">
        <v>21</v>
      </c>
      <c r="J417" s="4">
        <f t="shared" si="37"/>
        <v>0.11059030837004405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tr">
        <f t="shared" si="40"/>
        <v>theater</v>
      </c>
      <c r="S417" t="str">
        <f t="shared" si="41"/>
        <v>plays</v>
      </c>
      <c r="T417" t="s">
        <v>33</v>
      </c>
    </row>
    <row r="418" spans="1:20" ht="36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>
        <f t="shared" si="36"/>
        <v>41.005559416261292</v>
      </c>
      <c r="I418" t="s">
        <v>21</v>
      </c>
      <c r="J418" s="4">
        <f t="shared" si="37"/>
        <v>0.43838781575037145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tr">
        <f t="shared" si="40"/>
        <v>film &amp; video</v>
      </c>
      <c r="S418" t="str">
        <f t="shared" si="41"/>
        <v>documentary</v>
      </c>
      <c r="T418" t="s">
        <v>42</v>
      </c>
    </row>
    <row r="419" spans="1:20" ht="23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>
        <f t="shared" si="36"/>
        <v>62.866666666666667</v>
      </c>
      <c r="I419" t="s">
        <v>21</v>
      </c>
      <c r="J419" s="4">
        <f t="shared" si="37"/>
        <v>0.55470588235294116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tr">
        <f t="shared" si="40"/>
        <v>theater</v>
      </c>
      <c r="S419" t="str">
        <f t="shared" si="41"/>
        <v>plays</v>
      </c>
      <c r="T419" t="s">
        <v>33</v>
      </c>
    </row>
    <row r="420" spans="1:20" ht="23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>
        <f t="shared" si="36"/>
        <v>47.005002501250623</v>
      </c>
      <c r="I420" t="s">
        <v>15</v>
      </c>
      <c r="J420" s="4">
        <f t="shared" si="37"/>
        <v>0.57399511301160655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tr">
        <f t="shared" si="40"/>
        <v>film &amp; video</v>
      </c>
      <c r="S420" t="str">
        <f t="shared" si="41"/>
        <v>documentary</v>
      </c>
      <c r="T420" t="s">
        <v>42</v>
      </c>
    </row>
    <row r="421" spans="1:20" ht="23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>
        <f t="shared" si="36"/>
        <v>26.997693638285604</v>
      </c>
      <c r="I421" t="s">
        <v>21</v>
      </c>
      <c r="J421" s="4">
        <f t="shared" si="37"/>
        <v>1.2343497363796134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tr">
        <f t="shared" si="40"/>
        <v>technology</v>
      </c>
      <c r="S421" t="str">
        <f t="shared" si="41"/>
        <v>web</v>
      </c>
      <c r="T421" t="s">
        <v>28</v>
      </c>
    </row>
    <row r="422" spans="1:20" ht="23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>
        <f t="shared" si="36"/>
        <v>68.329787234042556</v>
      </c>
      <c r="I422" t="s">
        <v>21</v>
      </c>
      <c r="J422" s="4">
        <f t="shared" si="37"/>
        <v>1.2846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tr">
        <f t="shared" si="40"/>
        <v>theater</v>
      </c>
      <c r="S422" t="str">
        <f t="shared" si="41"/>
        <v>plays</v>
      </c>
      <c r="T422" t="s">
        <v>33</v>
      </c>
    </row>
    <row r="423" spans="1:20" ht="23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>
        <f t="shared" si="36"/>
        <v>50.974576271186443</v>
      </c>
      <c r="I423" t="s">
        <v>21</v>
      </c>
      <c r="J423" s="4">
        <f t="shared" si="37"/>
        <v>0.63989361702127656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tr">
        <f t="shared" si="40"/>
        <v>technology</v>
      </c>
      <c r="S423" t="str">
        <f t="shared" si="41"/>
        <v>wearables</v>
      </c>
      <c r="T423" t="s">
        <v>65</v>
      </c>
    </row>
    <row r="424" spans="1:20" ht="36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>
        <f t="shared" si="36"/>
        <v>54.024390243902438</v>
      </c>
      <c r="I424" t="s">
        <v>21</v>
      </c>
      <c r="J424" s="4">
        <f t="shared" si="37"/>
        <v>1.2729885057471264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tr">
        <f t="shared" si="40"/>
        <v>theater</v>
      </c>
      <c r="S424" t="str">
        <f t="shared" si="41"/>
        <v>plays</v>
      </c>
      <c r="T424" t="s">
        <v>33</v>
      </c>
    </row>
    <row r="425" spans="1:20" ht="23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>
        <f t="shared" si="36"/>
        <v>97.055555555555557</v>
      </c>
      <c r="I425" t="s">
        <v>21</v>
      </c>
      <c r="J425" s="4">
        <f t="shared" si="37"/>
        <v>0.10638024357239513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tr">
        <f t="shared" si="40"/>
        <v>food</v>
      </c>
      <c r="S425" t="str">
        <f t="shared" si="41"/>
        <v>food trucks</v>
      </c>
      <c r="T425" t="s">
        <v>17</v>
      </c>
    </row>
    <row r="426" spans="1:20" ht="23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>
        <f t="shared" si="36"/>
        <v>24.867469879518072</v>
      </c>
      <c r="I426" t="s">
        <v>21</v>
      </c>
      <c r="J426" s="4">
        <f t="shared" si="37"/>
        <v>0.40470588235294119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tr">
        <f t="shared" si="40"/>
        <v>music</v>
      </c>
      <c r="S426" t="str">
        <f t="shared" si="41"/>
        <v>indie rock</v>
      </c>
      <c r="T426" t="s">
        <v>60</v>
      </c>
    </row>
    <row r="427" spans="1:20" ht="23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>
        <f t="shared" si="36"/>
        <v>84.423913043478265</v>
      </c>
      <c r="I427" t="s">
        <v>21</v>
      </c>
      <c r="J427" s="4">
        <f t="shared" si="37"/>
        <v>2.8766666666666665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tr">
        <f t="shared" si="40"/>
        <v>photography</v>
      </c>
      <c r="S427" t="str">
        <f t="shared" si="41"/>
        <v>photography books</v>
      </c>
      <c r="T427" t="s">
        <v>122</v>
      </c>
    </row>
    <row r="428" spans="1:20" ht="23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>
        <f t="shared" si="36"/>
        <v>47.091324200913242</v>
      </c>
      <c r="I428" t="s">
        <v>21</v>
      </c>
      <c r="J428" s="4">
        <f t="shared" si="37"/>
        <v>5.7294444444444448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tr">
        <f t="shared" si="40"/>
        <v>theater</v>
      </c>
      <c r="S428" t="str">
        <f t="shared" si="41"/>
        <v>plays</v>
      </c>
      <c r="T428" t="s">
        <v>33</v>
      </c>
    </row>
    <row r="429" spans="1:20" ht="23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>
        <f t="shared" si="36"/>
        <v>77.996041171813147</v>
      </c>
      <c r="I429" t="s">
        <v>21</v>
      </c>
      <c r="J429" s="4">
        <f t="shared" si="37"/>
        <v>1.1290429799426933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tr">
        <f t="shared" si="40"/>
        <v>theater</v>
      </c>
      <c r="S429" t="str">
        <f t="shared" si="41"/>
        <v>plays</v>
      </c>
      <c r="T429" t="s">
        <v>33</v>
      </c>
    </row>
    <row r="430" spans="1:20" ht="23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>
        <f t="shared" si="36"/>
        <v>62.967871485943775</v>
      </c>
      <c r="I430" t="s">
        <v>21</v>
      </c>
      <c r="J430" s="4">
        <f t="shared" si="37"/>
        <v>0.46387573964497042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tr">
        <f t="shared" si="40"/>
        <v>film &amp; video</v>
      </c>
      <c r="S430" t="str">
        <f t="shared" si="41"/>
        <v>animation</v>
      </c>
      <c r="T430" t="s">
        <v>71</v>
      </c>
    </row>
    <row r="431" spans="1:20" ht="23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>
        <f t="shared" si="36"/>
        <v>81.006080449017773</v>
      </c>
      <c r="I431" t="s">
        <v>21</v>
      </c>
      <c r="J431" s="4">
        <f t="shared" si="37"/>
        <v>0.90675916230366493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tr">
        <f t="shared" si="40"/>
        <v>photography</v>
      </c>
      <c r="S431" t="str">
        <f t="shared" si="41"/>
        <v>photography books</v>
      </c>
      <c r="T431" t="s">
        <v>122</v>
      </c>
    </row>
    <row r="432" spans="1:20" ht="36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>
        <f t="shared" si="36"/>
        <v>65.321428571428569</v>
      </c>
      <c r="I432" t="s">
        <v>21</v>
      </c>
      <c r="J432" s="4">
        <f t="shared" si="37"/>
        <v>0.67740740740740746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tr">
        <f t="shared" si="40"/>
        <v>theater</v>
      </c>
      <c r="S432" t="str">
        <f t="shared" si="41"/>
        <v>plays</v>
      </c>
      <c r="T432" t="s">
        <v>33</v>
      </c>
    </row>
    <row r="433" spans="1:20" ht="23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>
        <f t="shared" si="36"/>
        <v>104.43617021276596</v>
      </c>
      <c r="I433" t="s">
        <v>21</v>
      </c>
      <c r="J433" s="4">
        <f t="shared" si="37"/>
        <v>1.9249019607843136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tr">
        <f t="shared" si="40"/>
        <v>theater</v>
      </c>
      <c r="S433" t="str">
        <f t="shared" si="41"/>
        <v>plays</v>
      </c>
      <c r="T433" t="s">
        <v>33</v>
      </c>
    </row>
    <row r="434" spans="1:20" ht="23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>
        <f t="shared" si="36"/>
        <v>69.989010989010993</v>
      </c>
      <c r="I434" t="s">
        <v>21</v>
      </c>
      <c r="J434" s="4">
        <f t="shared" si="37"/>
        <v>0.82714285714285718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tr">
        <f t="shared" si="40"/>
        <v>theater</v>
      </c>
      <c r="S434" t="str">
        <f t="shared" si="41"/>
        <v>plays</v>
      </c>
      <c r="T434" t="s">
        <v>33</v>
      </c>
    </row>
    <row r="435" spans="1:20" ht="23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>
        <f t="shared" si="36"/>
        <v>83.023989898989896</v>
      </c>
      <c r="I435" t="s">
        <v>21</v>
      </c>
      <c r="J435" s="4">
        <f t="shared" si="37"/>
        <v>0.54163920922570019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tr">
        <f t="shared" si="40"/>
        <v>film &amp; video</v>
      </c>
      <c r="S435" t="str">
        <f t="shared" si="41"/>
        <v>documentary</v>
      </c>
      <c r="T435" t="s">
        <v>42</v>
      </c>
    </row>
    <row r="436" spans="1:20" ht="23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>
        <f t="shared" si="36"/>
        <v>90.3</v>
      </c>
      <c r="I436" t="s">
        <v>15</v>
      </c>
      <c r="J436" s="4">
        <f t="shared" si="37"/>
        <v>0.16722222222222222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tr">
        <f t="shared" si="40"/>
        <v>theater</v>
      </c>
      <c r="S436" t="str">
        <f t="shared" si="41"/>
        <v>plays</v>
      </c>
      <c r="T436" t="s">
        <v>33</v>
      </c>
    </row>
    <row r="437" spans="1:20" ht="23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>
        <f t="shared" si="36"/>
        <v>103.98131932282546</v>
      </c>
      <c r="I437" t="s">
        <v>107</v>
      </c>
      <c r="J437" s="4">
        <f t="shared" si="37"/>
        <v>1.168766404199475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tr">
        <f t="shared" si="40"/>
        <v>theater</v>
      </c>
      <c r="S437" t="str">
        <f t="shared" si="41"/>
        <v>plays</v>
      </c>
      <c r="T437" t="s">
        <v>33</v>
      </c>
    </row>
    <row r="438" spans="1:20" ht="23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>
        <f t="shared" si="36"/>
        <v>54.931726907630519</v>
      </c>
      <c r="I438" t="s">
        <v>21</v>
      </c>
      <c r="J438" s="4">
        <f t="shared" si="37"/>
        <v>10.521538461538462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tr">
        <f t="shared" si="40"/>
        <v>music</v>
      </c>
      <c r="S438" t="str">
        <f t="shared" si="41"/>
        <v>jazz</v>
      </c>
      <c r="T438" t="s">
        <v>159</v>
      </c>
    </row>
    <row r="439" spans="1:20" ht="23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>
        <f t="shared" si="36"/>
        <v>51.921875</v>
      </c>
      <c r="I439" t="s">
        <v>21</v>
      </c>
      <c r="J439" s="4">
        <f t="shared" si="37"/>
        <v>1.2307407407407407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tr">
        <f t="shared" si="40"/>
        <v>film &amp; video</v>
      </c>
      <c r="S439" t="str">
        <f t="shared" si="41"/>
        <v>animation</v>
      </c>
      <c r="T439" t="s">
        <v>71</v>
      </c>
    </row>
    <row r="440" spans="1:20" ht="36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>
        <f t="shared" si="36"/>
        <v>60.02834008097166</v>
      </c>
      <c r="I440" t="s">
        <v>21</v>
      </c>
      <c r="J440" s="4">
        <f t="shared" si="37"/>
        <v>1.7863855421686747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tr">
        <f t="shared" si="40"/>
        <v>theater</v>
      </c>
      <c r="S440" t="str">
        <f t="shared" si="41"/>
        <v>plays</v>
      </c>
      <c r="T440" t="s">
        <v>33</v>
      </c>
    </row>
    <row r="441" spans="1:20" ht="23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>
        <f t="shared" si="36"/>
        <v>44.003488879197555</v>
      </c>
      <c r="I441" t="s">
        <v>21</v>
      </c>
      <c r="J441" s="4">
        <f t="shared" si="37"/>
        <v>3.5528169014084505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tr">
        <f t="shared" si="40"/>
        <v>film &amp; video</v>
      </c>
      <c r="S441" t="str">
        <f t="shared" si="41"/>
        <v>science fiction</v>
      </c>
      <c r="T441" t="s">
        <v>474</v>
      </c>
    </row>
    <row r="442" spans="1:20" ht="23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>
        <f t="shared" si="36"/>
        <v>53.003513254551258</v>
      </c>
      <c r="I442" t="s">
        <v>21</v>
      </c>
      <c r="J442" s="4">
        <f t="shared" si="37"/>
        <v>1.6190634146341463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tr">
        <f t="shared" si="40"/>
        <v>film &amp; video</v>
      </c>
      <c r="S442" t="str">
        <f t="shared" si="41"/>
        <v>television</v>
      </c>
      <c r="T442" t="s">
        <v>269</v>
      </c>
    </row>
    <row r="443" spans="1:20" ht="23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>
        <f t="shared" si="36"/>
        <v>54.5</v>
      </c>
      <c r="I443" t="s">
        <v>21</v>
      </c>
      <c r="J443" s="4">
        <f t="shared" si="37"/>
        <v>0.24914285714285714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tr">
        <f t="shared" si="40"/>
        <v>technology</v>
      </c>
      <c r="S443" t="str">
        <f t="shared" si="41"/>
        <v>wearables</v>
      </c>
      <c r="T443" t="s">
        <v>65</v>
      </c>
    </row>
    <row r="444" spans="1:20" ht="23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>
        <f t="shared" si="36"/>
        <v>75.04195804195804</v>
      </c>
      <c r="I444" t="s">
        <v>107</v>
      </c>
      <c r="J444" s="4">
        <f t="shared" si="37"/>
        <v>1.9872222222222222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tr">
        <f t="shared" si="40"/>
        <v>theater</v>
      </c>
      <c r="S444" t="str">
        <f t="shared" si="41"/>
        <v>plays</v>
      </c>
      <c r="T444" t="s">
        <v>33</v>
      </c>
    </row>
    <row r="445" spans="1:20" ht="23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>
        <f t="shared" si="36"/>
        <v>35.911111111111111</v>
      </c>
      <c r="I445" t="s">
        <v>21</v>
      </c>
      <c r="J445" s="4">
        <f t="shared" si="37"/>
        <v>0.34752688172043011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tr">
        <f t="shared" si="40"/>
        <v>theater</v>
      </c>
      <c r="S445" t="str">
        <f t="shared" si="41"/>
        <v>plays</v>
      </c>
      <c r="T445" t="s">
        <v>33</v>
      </c>
    </row>
    <row r="446" spans="1:20" ht="23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>
        <f t="shared" si="36"/>
        <v>36.952702702702702</v>
      </c>
      <c r="I446" t="s">
        <v>21</v>
      </c>
      <c r="J446" s="4">
        <f t="shared" si="37"/>
        <v>1.7641935483870967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tr">
        <f t="shared" si="40"/>
        <v>music</v>
      </c>
      <c r="S446" t="str">
        <f t="shared" si="41"/>
        <v>indie rock</v>
      </c>
      <c r="T446" t="s">
        <v>60</v>
      </c>
    </row>
    <row r="447" spans="1:20" ht="36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>
        <f t="shared" si="36"/>
        <v>63.170588235294119</v>
      </c>
      <c r="I447" t="s">
        <v>21</v>
      </c>
      <c r="J447" s="4">
        <f t="shared" si="37"/>
        <v>5.1138095238095236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tr">
        <f t="shared" si="40"/>
        <v>theater</v>
      </c>
      <c r="S447" t="str">
        <f t="shared" si="41"/>
        <v>plays</v>
      </c>
      <c r="T447" t="s">
        <v>33</v>
      </c>
    </row>
    <row r="448" spans="1:20" ht="23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>
        <f t="shared" si="36"/>
        <v>29.99462365591398</v>
      </c>
      <c r="I448" t="s">
        <v>21</v>
      </c>
      <c r="J448" s="4">
        <f t="shared" si="37"/>
        <v>0.82044117647058823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tr">
        <f t="shared" si="40"/>
        <v>technology</v>
      </c>
      <c r="S448" t="str">
        <f t="shared" si="41"/>
        <v>wearables</v>
      </c>
      <c r="T448" t="s">
        <v>65</v>
      </c>
    </row>
    <row r="449" spans="1:20" ht="36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>
        <f t="shared" si="36"/>
        <v>86</v>
      </c>
      <c r="I449" t="s">
        <v>40</v>
      </c>
      <c r="J449" s="4">
        <f t="shared" si="37"/>
        <v>0.24326030927835052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tr">
        <f t="shared" si="40"/>
        <v>film &amp; video</v>
      </c>
      <c r="S449" t="str">
        <f t="shared" si="41"/>
        <v>television</v>
      </c>
      <c r="T449" t="s">
        <v>269</v>
      </c>
    </row>
    <row r="450" spans="1:20" ht="23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>
        <f t="shared" si="36"/>
        <v>75.014876033057845</v>
      </c>
      <c r="I450" t="s">
        <v>21</v>
      </c>
      <c r="J450" s="4">
        <f t="shared" si="37"/>
        <v>0.50482758620689661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tr">
        <f t="shared" si="40"/>
        <v>games</v>
      </c>
      <c r="S450" t="str">
        <f t="shared" si="41"/>
        <v>video games</v>
      </c>
      <c r="T450" t="s">
        <v>89</v>
      </c>
    </row>
    <row r="451" spans="1:20" ht="23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>
        <f t="shared" ref="H451:H514" si="42">IF(G451,E451/G451,0)</f>
        <v>101.19767441860465</v>
      </c>
      <c r="I451" t="s">
        <v>36</v>
      </c>
      <c r="J451" s="4">
        <f t="shared" ref="J451:J514" si="43">E451/D451</f>
        <v>9.67</v>
      </c>
      <c r="K451" t="s">
        <v>37</v>
      </c>
      <c r="L451">
        <v>1551852000</v>
      </c>
      <c r="M451">
        <v>1553317200</v>
      </c>
      <c r="N451" s="5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tr">
        <f t="shared" ref="R451:R514" si="46">LEFT(T451,FIND("/",T451)-1)</f>
        <v>games</v>
      </c>
      <c r="S451" t="str">
        <f t="shared" si="41"/>
        <v>video games</v>
      </c>
      <c r="T451" t="s">
        <v>89</v>
      </c>
    </row>
    <row r="452" spans="1:20" ht="23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>
        <f t="shared" si="42"/>
        <v>4</v>
      </c>
      <c r="I452" t="s">
        <v>15</v>
      </c>
      <c r="J452" s="4">
        <f t="shared" si="43"/>
        <v>0.04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tr">
        <f t="shared" si="46"/>
        <v>film &amp; video</v>
      </c>
      <c r="S452" t="str">
        <f t="shared" ref="S452:S515" si="47">RIGHT(T452,LEN(T452)-FIND("/",T452))</f>
        <v>animation</v>
      </c>
      <c r="T452" t="s">
        <v>71</v>
      </c>
    </row>
    <row r="453" spans="1:20" ht="23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>
        <f t="shared" si="42"/>
        <v>29.001272669424118</v>
      </c>
      <c r="I453" t="s">
        <v>21</v>
      </c>
      <c r="J453" s="4">
        <f t="shared" si="43"/>
        <v>1.2284501347708894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tr">
        <f t="shared" si="46"/>
        <v>music</v>
      </c>
      <c r="S453" t="str">
        <f t="shared" si="47"/>
        <v>rock</v>
      </c>
      <c r="T453" t="s">
        <v>23</v>
      </c>
    </row>
    <row r="454" spans="1:20" ht="36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>
        <f t="shared" si="42"/>
        <v>98.225806451612897</v>
      </c>
      <c r="I454" t="s">
        <v>21</v>
      </c>
      <c r="J454" s="4">
        <f t="shared" si="43"/>
        <v>0.63437500000000002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tr">
        <f t="shared" si="46"/>
        <v>film &amp; video</v>
      </c>
      <c r="S454" t="str">
        <f t="shared" si="47"/>
        <v>drama</v>
      </c>
      <c r="T454" t="s">
        <v>53</v>
      </c>
    </row>
    <row r="455" spans="1:20" ht="36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>
        <f t="shared" si="42"/>
        <v>87.001693480101608</v>
      </c>
      <c r="I455" t="s">
        <v>21</v>
      </c>
      <c r="J455" s="4">
        <f t="shared" si="43"/>
        <v>0.56331688596491225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tr">
        <f t="shared" si="46"/>
        <v>film &amp; video</v>
      </c>
      <c r="S455" t="str">
        <f t="shared" si="47"/>
        <v>science fiction</v>
      </c>
      <c r="T455" t="s">
        <v>474</v>
      </c>
    </row>
    <row r="456" spans="1:20" ht="23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>
        <f t="shared" si="42"/>
        <v>45.205128205128204</v>
      </c>
      <c r="I456" t="s">
        <v>21</v>
      </c>
      <c r="J456" s="4">
        <f t="shared" si="43"/>
        <v>0.44074999999999998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tr">
        <f t="shared" si="46"/>
        <v>film &amp; video</v>
      </c>
      <c r="S456" t="str">
        <f t="shared" si="47"/>
        <v>drama</v>
      </c>
      <c r="T456" t="s">
        <v>53</v>
      </c>
    </row>
    <row r="457" spans="1:20" ht="23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>
        <f t="shared" si="42"/>
        <v>37.001341561577675</v>
      </c>
      <c r="I457" t="s">
        <v>21</v>
      </c>
      <c r="J457" s="4">
        <f t="shared" si="43"/>
        <v>1.1837253218884121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tr">
        <f t="shared" si="46"/>
        <v>theater</v>
      </c>
      <c r="S457" t="str">
        <f t="shared" si="47"/>
        <v>plays</v>
      </c>
      <c r="T457" t="s">
        <v>33</v>
      </c>
    </row>
    <row r="458" spans="1:20" ht="36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>
        <f t="shared" si="42"/>
        <v>94.976947040498445</v>
      </c>
      <c r="I458" t="s">
        <v>21</v>
      </c>
      <c r="J458" s="4">
        <f t="shared" si="43"/>
        <v>1.041243169398907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tr">
        <f t="shared" si="46"/>
        <v>music</v>
      </c>
      <c r="S458" t="str">
        <f t="shared" si="47"/>
        <v>indie rock</v>
      </c>
      <c r="T458" t="s">
        <v>60</v>
      </c>
    </row>
    <row r="459" spans="1:20" ht="23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>
        <f t="shared" si="42"/>
        <v>28.956521739130434</v>
      </c>
      <c r="I459" t="s">
        <v>21</v>
      </c>
      <c r="J459" s="4">
        <f t="shared" si="43"/>
        <v>0.26640000000000003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tr">
        <f t="shared" si="46"/>
        <v>theater</v>
      </c>
      <c r="S459" t="str">
        <f t="shared" si="47"/>
        <v>plays</v>
      </c>
      <c r="T459" t="s">
        <v>33</v>
      </c>
    </row>
    <row r="460" spans="1:20" ht="23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>
        <f t="shared" si="42"/>
        <v>55.993396226415094</v>
      </c>
      <c r="I460" t="s">
        <v>21</v>
      </c>
      <c r="J460" s="4">
        <f t="shared" si="43"/>
        <v>3.5120118343195266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tr">
        <f t="shared" si="46"/>
        <v>theater</v>
      </c>
      <c r="S460" t="str">
        <f t="shared" si="47"/>
        <v>plays</v>
      </c>
      <c r="T460" t="s">
        <v>33</v>
      </c>
    </row>
    <row r="461" spans="1:20" ht="23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>
        <f t="shared" si="42"/>
        <v>54.038095238095238</v>
      </c>
      <c r="I461" t="s">
        <v>21</v>
      </c>
      <c r="J461" s="4">
        <f t="shared" si="43"/>
        <v>0.90063492063492068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tr">
        <f t="shared" si="46"/>
        <v>film &amp; video</v>
      </c>
      <c r="S461" t="str">
        <f t="shared" si="47"/>
        <v>documentary</v>
      </c>
      <c r="T461" t="s">
        <v>42</v>
      </c>
    </row>
    <row r="462" spans="1:20" ht="23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>
        <f t="shared" si="42"/>
        <v>82.38</v>
      </c>
      <c r="I462" t="s">
        <v>21</v>
      </c>
      <c r="J462" s="4">
        <f t="shared" si="43"/>
        <v>1.7162500000000001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tr">
        <f t="shared" si="46"/>
        <v>theater</v>
      </c>
      <c r="S462" t="str">
        <f t="shared" si="47"/>
        <v>plays</v>
      </c>
      <c r="T462" t="s">
        <v>33</v>
      </c>
    </row>
    <row r="463" spans="1:20" ht="23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>
        <f t="shared" si="42"/>
        <v>66.997115384615384</v>
      </c>
      <c r="I463" t="s">
        <v>21</v>
      </c>
      <c r="J463" s="4">
        <f t="shared" si="43"/>
        <v>1.4104655870445344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tr">
        <f t="shared" si="46"/>
        <v>film &amp; video</v>
      </c>
      <c r="S463" t="str">
        <f t="shared" si="47"/>
        <v>drama</v>
      </c>
      <c r="T463" t="s">
        <v>53</v>
      </c>
    </row>
    <row r="464" spans="1:20" ht="23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>
        <f t="shared" si="42"/>
        <v>107.91401869158878</v>
      </c>
      <c r="I464" t="s">
        <v>21</v>
      </c>
      <c r="J464" s="4">
        <f t="shared" si="43"/>
        <v>0.30579449152542371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tr">
        <f t="shared" si="46"/>
        <v>games</v>
      </c>
      <c r="S464" t="str">
        <f t="shared" si="47"/>
        <v>mobile games</v>
      </c>
      <c r="T464" t="s">
        <v>292</v>
      </c>
    </row>
    <row r="465" spans="1:20" ht="36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>
        <f t="shared" si="42"/>
        <v>69.009501187648453</v>
      </c>
      <c r="I465" t="s">
        <v>21</v>
      </c>
      <c r="J465" s="4">
        <f t="shared" si="43"/>
        <v>1.0816455696202532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tr">
        <f t="shared" si="46"/>
        <v>film &amp; video</v>
      </c>
      <c r="S465" t="str">
        <f t="shared" si="47"/>
        <v>animation</v>
      </c>
      <c r="T465" t="s">
        <v>71</v>
      </c>
    </row>
    <row r="466" spans="1:20" ht="23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>
        <f t="shared" si="42"/>
        <v>39.006568144499177</v>
      </c>
      <c r="I466" t="s">
        <v>21</v>
      </c>
      <c r="J466" s="4">
        <f t="shared" si="43"/>
        <v>1.3345505617977529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tr">
        <f t="shared" si="46"/>
        <v>theater</v>
      </c>
      <c r="S466" t="str">
        <f t="shared" si="47"/>
        <v>plays</v>
      </c>
      <c r="T466" t="s">
        <v>33</v>
      </c>
    </row>
    <row r="467" spans="1:20" ht="23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>
        <f t="shared" si="42"/>
        <v>110.3625</v>
      </c>
      <c r="I467" t="s">
        <v>21</v>
      </c>
      <c r="J467" s="4">
        <f t="shared" si="43"/>
        <v>1.8785106382978722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tr">
        <f t="shared" si="46"/>
        <v>publishing</v>
      </c>
      <c r="S467" t="str">
        <f t="shared" si="47"/>
        <v>translations</v>
      </c>
      <c r="T467" t="s">
        <v>206</v>
      </c>
    </row>
    <row r="468" spans="1:20" ht="23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>
        <f t="shared" si="42"/>
        <v>94.857142857142861</v>
      </c>
      <c r="I468" t="s">
        <v>21</v>
      </c>
      <c r="J468" s="4">
        <f t="shared" si="43"/>
        <v>3.32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tr">
        <f t="shared" si="46"/>
        <v>technology</v>
      </c>
      <c r="S468" t="str">
        <f t="shared" si="47"/>
        <v>wearables</v>
      </c>
      <c r="T468" t="s">
        <v>65</v>
      </c>
    </row>
    <row r="469" spans="1:20" ht="36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>
        <f t="shared" si="42"/>
        <v>57.935251798561154</v>
      </c>
      <c r="I469" t="s">
        <v>15</v>
      </c>
      <c r="J469" s="4">
        <f t="shared" si="43"/>
        <v>5.7521428571428572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tr">
        <f t="shared" si="46"/>
        <v>technology</v>
      </c>
      <c r="S469" t="str">
        <f t="shared" si="47"/>
        <v>web</v>
      </c>
      <c r="T469" t="s">
        <v>28</v>
      </c>
    </row>
    <row r="470" spans="1:20" ht="23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>
        <f t="shared" si="42"/>
        <v>101.25</v>
      </c>
      <c r="I470" t="s">
        <v>21</v>
      </c>
      <c r="J470" s="4">
        <f t="shared" si="43"/>
        <v>0.40500000000000003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tr">
        <f t="shared" si="46"/>
        <v>theater</v>
      </c>
      <c r="S470" t="str">
        <f t="shared" si="47"/>
        <v>plays</v>
      </c>
      <c r="T470" t="s">
        <v>33</v>
      </c>
    </row>
    <row r="471" spans="1:20" ht="23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>
        <f t="shared" si="42"/>
        <v>64.95597484276729</v>
      </c>
      <c r="I471" t="s">
        <v>21</v>
      </c>
      <c r="J471" s="4">
        <f t="shared" si="43"/>
        <v>1.8442857142857143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tr">
        <f t="shared" si="46"/>
        <v>film &amp; video</v>
      </c>
      <c r="S471" t="str">
        <f t="shared" si="47"/>
        <v>drama</v>
      </c>
      <c r="T471" t="s">
        <v>53</v>
      </c>
    </row>
    <row r="472" spans="1:20" ht="23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>
        <f t="shared" si="42"/>
        <v>27.00524934383202</v>
      </c>
      <c r="I472" t="s">
        <v>21</v>
      </c>
      <c r="J472" s="4">
        <f t="shared" si="43"/>
        <v>2.8580555555555556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tr">
        <f t="shared" si="46"/>
        <v>technology</v>
      </c>
      <c r="S472" t="str">
        <f t="shared" si="47"/>
        <v>wearables</v>
      </c>
      <c r="T472" t="s">
        <v>65</v>
      </c>
    </row>
    <row r="473" spans="1:20" ht="23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>
        <f t="shared" si="42"/>
        <v>50.97422680412371</v>
      </c>
      <c r="I473" t="s">
        <v>40</v>
      </c>
      <c r="J473" s="4">
        <f t="shared" si="43"/>
        <v>3.19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tr">
        <f t="shared" si="46"/>
        <v>food</v>
      </c>
      <c r="S473" t="str">
        <f t="shared" si="47"/>
        <v>food trucks</v>
      </c>
      <c r="T473" t="s">
        <v>17</v>
      </c>
    </row>
    <row r="474" spans="1:20" ht="36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>
        <f t="shared" si="42"/>
        <v>104.94260869565217</v>
      </c>
      <c r="I474" t="s">
        <v>21</v>
      </c>
      <c r="J474" s="4">
        <f t="shared" si="43"/>
        <v>0.39234070221066319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tr">
        <f t="shared" si="46"/>
        <v>music</v>
      </c>
      <c r="S474" t="str">
        <f t="shared" si="47"/>
        <v>rock</v>
      </c>
      <c r="T474" t="s">
        <v>23</v>
      </c>
    </row>
    <row r="475" spans="1:20" ht="23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>
        <f t="shared" si="42"/>
        <v>84.028301886792448</v>
      </c>
      <c r="I475" t="s">
        <v>21</v>
      </c>
      <c r="J475" s="4">
        <f t="shared" si="43"/>
        <v>1.7814000000000001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tr">
        <f t="shared" si="46"/>
        <v>music</v>
      </c>
      <c r="S475" t="str">
        <f t="shared" si="47"/>
        <v>electric music</v>
      </c>
      <c r="T475" t="s">
        <v>50</v>
      </c>
    </row>
    <row r="476" spans="1:20" ht="23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>
        <f t="shared" si="42"/>
        <v>102.85915492957747</v>
      </c>
      <c r="I476" t="s">
        <v>21</v>
      </c>
      <c r="J476" s="4">
        <f t="shared" si="43"/>
        <v>3.6515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tr">
        <f t="shared" si="46"/>
        <v>film &amp; video</v>
      </c>
      <c r="S476" t="str">
        <f t="shared" si="47"/>
        <v>television</v>
      </c>
      <c r="T476" t="s">
        <v>269</v>
      </c>
    </row>
    <row r="477" spans="1:20" ht="36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>
        <f t="shared" si="42"/>
        <v>39.962085308056871</v>
      </c>
      <c r="I477" t="s">
        <v>21</v>
      </c>
      <c r="J477" s="4">
        <f t="shared" si="43"/>
        <v>1.1394594594594594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tr">
        <f t="shared" si="46"/>
        <v>publishing</v>
      </c>
      <c r="S477" t="str">
        <f t="shared" si="47"/>
        <v>translations</v>
      </c>
      <c r="T477" t="s">
        <v>206</v>
      </c>
    </row>
    <row r="478" spans="1:20" ht="36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>
        <f t="shared" si="42"/>
        <v>51.001785714285717</v>
      </c>
      <c r="I478" t="s">
        <v>21</v>
      </c>
      <c r="J478" s="4">
        <f t="shared" si="43"/>
        <v>0.29828720626631855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tr">
        <f t="shared" si="46"/>
        <v>publishing</v>
      </c>
      <c r="S478" t="str">
        <f t="shared" si="47"/>
        <v>fiction</v>
      </c>
      <c r="T478" t="s">
        <v>119</v>
      </c>
    </row>
    <row r="479" spans="1:20" ht="23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>
        <f t="shared" si="42"/>
        <v>40.823008849557525</v>
      </c>
      <c r="I479" t="s">
        <v>21</v>
      </c>
      <c r="J479" s="4">
        <f t="shared" si="43"/>
        <v>0.54270588235294115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tr">
        <f t="shared" si="46"/>
        <v>film &amp; video</v>
      </c>
      <c r="S479" t="str">
        <f t="shared" si="47"/>
        <v>science fiction</v>
      </c>
      <c r="T479" t="s">
        <v>474</v>
      </c>
    </row>
    <row r="480" spans="1:20" ht="23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>
        <f t="shared" si="42"/>
        <v>58.999637155297535</v>
      </c>
      <c r="I480" t="s">
        <v>21</v>
      </c>
      <c r="J480" s="4">
        <f t="shared" si="43"/>
        <v>2.3634156976744185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tr">
        <f t="shared" si="46"/>
        <v>technology</v>
      </c>
      <c r="S480" t="str">
        <f t="shared" si="47"/>
        <v>wearables</v>
      </c>
      <c r="T480" t="s">
        <v>65</v>
      </c>
    </row>
    <row r="481" spans="1:20" ht="23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>
        <f t="shared" si="42"/>
        <v>71.156069364161851</v>
      </c>
      <c r="I481" t="s">
        <v>40</v>
      </c>
      <c r="J481" s="4">
        <f t="shared" si="43"/>
        <v>5.1291666666666664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tr">
        <f t="shared" si="46"/>
        <v>food</v>
      </c>
      <c r="S481" t="str">
        <f t="shared" si="47"/>
        <v>food trucks</v>
      </c>
      <c r="T481" t="s">
        <v>17</v>
      </c>
    </row>
    <row r="482" spans="1:20" ht="23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>
        <f t="shared" si="42"/>
        <v>99.494252873563212</v>
      </c>
      <c r="I482" t="s">
        <v>21</v>
      </c>
      <c r="J482" s="4">
        <f t="shared" si="43"/>
        <v>1.0065116279069768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tr">
        <f t="shared" si="46"/>
        <v>photography</v>
      </c>
      <c r="S482" t="str">
        <f t="shared" si="47"/>
        <v>photography books</v>
      </c>
      <c r="T482" t="s">
        <v>122</v>
      </c>
    </row>
    <row r="483" spans="1:20" ht="36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>
        <f t="shared" si="42"/>
        <v>103.98634590377114</v>
      </c>
      <c r="I483" t="s">
        <v>21</v>
      </c>
      <c r="J483" s="4">
        <f t="shared" si="43"/>
        <v>0.81348423194303154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tr">
        <f t="shared" si="46"/>
        <v>theater</v>
      </c>
      <c r="S483" t="str">
        <f t="shared" si="47"/>
        <v>plays</v>
      </c>
      <c r="T483" t="s">
        <v>33</v>
      </c>
    </row>
    <row r="484" spans="1:20" ht="36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>
        <f t="shared" si="42"/>
        <v>76.555555555555557</v>
      </c>
      <c r="I484" t="s">
        <v>21</v>
      </c>
      <c r="J484" s="4">
        <f t="shared" si="43"/>
        <v>0.16404761904761905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tr">
        <f t="shared" si="46"/>
        <v>publishing</v>
      </c>
      <c r="S484" t="str">
        <f t="shared" si="47"/>
        <v>fiction</v>
      </c>
      <c r="T484" t="s">
        <v>119</v>
      </c>
    </row>
    <row r="485" spans="1:20" ht="23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>
        <f t="shared" si="42"/>
        <v>87.068592057761734</v>
      </c>
      <c r="I485" t="s">
        <v>21</v>
      </c>
      <c r="J485" s="4">
        <f t="shared" si="43"/>
        <v>0.52774617067833696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tr">
        <f t="shared" si="46"/>
        <v>theater</v>
      </c>
      <c r="S485" t="str">
        <f t="shared" si="47"/>
        <v>plays</v>
      </c>
      <c r="T485" t="s">
        <v>33</v>
      </c>
    </row>
    <row r="486" spans="1:20" ht="23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>
        <f t="shared" si="42"/>
        <v>48.99554707379135</v>
      </c>
      <c r="I486" t="s">
        <v>40</v>
      </c>
      <c r="J486" s="4">
        <f t="shared" si="43"/>
        <v>2.6020608108108108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tr">
        <f t="shared" si="46"/>
        <v>food</v>
      </c>
      <c r="S486" t="str">
        <f t="shared" si="47"/>
        <v>food trucks</v>
      </c>
      <c r="T486" t="s">
        <v>17</v>
      </c>
    </row>
    <row r="487" spans="1:20" ht="36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>
        <f t="shared" si="42"/>
        <v>42.969135802469133</v>
      </c>
      <c r="I487" t="s">
        <v>40</v>
      </c>
      <c r="J487" s="4">
        <f t="shared" si="43"/>
        <v>0.30732891832229581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tr">
        <f t="shared" si="46"/>
        <v>theater</v>
      </c>
      <c r="S487" t="str">
        <f t="shared" si="47"/>
        <v>plays</v>
      </c>
      <c r="T487" t="s">
        <v>33</v>
      </c>
    </row>
    <row r="488" spans="1:20" ht="36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>
        <f t="shared" si="42"/>
        <v>33.428571428571431</v>
      </c>
      <c r="I488" t="s">
        <v>40</v>
      </c>
      <c r="J488" s="4">
        <f t="shared" si="43"/>
        <v>0.13500000000000001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tr">
        <f t="shared" si="46"/>
        <v>publishing</v>
      </c>
      <c r="S488" t="str">
        <f t="shared" si="47"/>
        <v>translations</v>
      </c>
      <c r="T488" t="s">
        <v>206</v>
      </c>
    </row>
    <row r="489" spans="1:20" ht="23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>
        <f t="shared" si="42"/>
        <v>83.982949701619773</v>
      </c>
      <c r="I489" t="s">
        <v>21</v>
      </c>
      <c r="J489" s="4">
        <f t="shared" si="43"/>
        <v>1.7862556663644606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tr">
        <f t="shared" si="46"/>
        <v>theater</v>
      </c>
      <c r="S489" t="str">
        <f t="shared" si="47"/>
        <v>plays</v>
      </c>
      <c r="T489" t="s">
        <v>33</v>
      </c>
    </row>
    <row r="490" spans="1:20" ht="23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>
        <f t="shared" si="42"/>
        <v>101.41739130434783</v>
      </c>
      <c r="I490" t="s">
        <v>21</v>
      </c>
      <c r="J490" s="4">
        <f t="shared" si="43"/>
        <v>2.2005660377358489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tr">
        <f t="shared" si="46"/>
        <v>theater</v>
      </c>
      <c r="S490" t="str">
        <f t="shared" si="47"/>
        <v>plays</v>
      </c>
      <c r="T490" t="s">
        <v>33</v>
      </c>
    </row>
    <row r="491" spans="1:20" ht="23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>
        <f t="shared" si="42"/>
        <v>109.87058823529412</v>
      </c>
      <c r="I491" t="s">
        <v>107</v>
      </c>
      <c r="J491" s="4">
        <f t="shared" si="43"/>
        <v>1.015108695652174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tr">
        <f t="shared" si="46"/>
        <v>technology</v>
      </c>
      <c r="S491" t="str">
        <f t="shared" si="47"/>
        <v>wearables</v>
      </c>
      <c r="T491" t="s">
        <v>65</v>
      </c>
    </row>
    <row r="492" spans="1:20" ht="23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>
        <f t="shared" si="42"/>
        <v>31.916666666666668</v>
      </c>
      <c r="I492" t="s">
        <v>21</v>
      </c>
      <c r="J492" s="4">
        <f t="shared" si="43"/>
        <v>1.915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tr">
        <f t="shared" si="46"/>
        <v>journalism</v>
      </c>
      <c r="S492" t="str">
        <f t="shared" si="47"/>
        <v>audio</v>
      </c>
      <c r="T492" t="s">
        <v>1029</v>
      </c>
    </row>
    <row r="493" spans="1:20" ht="36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>
        <f t="shared" si="42"/>
        <v>70.993450675399103</v>
      </c>
      <c r="I493" t="s">
        <v>21</v>
      </c>
      <c r="J493" s="4">
        <f t="shared" si="43"/>
        <v>3.0534683098591549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tr">
        <f t="shared" si="46"/>
        <v>food</v>
      </c>
      <c r="S493" t="str">
        <f t="shared" si="47"/>
        <v>food trucks</v>
      </c>
      <c r="T493" t="s">
        <v>17</v>
      </c>
    </row>
    <row r="494" spans="1:20" ht="23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>
        <f t="shared" si="42"/>
        <v>77.026890756302521</v>
      </c>
      <c r="I494" t="s">
        <v>21</v>
      </c>
      <c r="J494" s="4">
        <f t="shared" si="43"/>
        <v>0.23995287958115183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tr">
        <f t="shared" si="46"/>
        <v>film &amp; video</v>
      </c>
      <c r="S494" t="str">
        <f t="shared" si="47"/>
        <v>shorts</v>
      </c>
      <c r="T494" t="s">
        <v>100</v>
      </c>
    </row>
    <row r="495" spans="1:20" ht="23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>
        <f t="shared" si="42"/>
        <v>101.78125</v>
      </c>
      <c r="I495" t="s">
        <v>21</v>
      </c>
      <c r="J495" s="4">
        <f t="shared" si="43"/>
        <v>7.2377777777777776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tr">
        <f t="shared" si="46"/>
        <v>photography</v>
      </c>
      <c r="S495" t="str">
        <f t="shared" si="47"/>
        <v>photography books</v>
      </c>
      <c r="T495" t="s">
        <v>122</v>
      </c>
    </row>
    <row r="496" spans="1:20" ht="23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>
        <f t="shared" si="42"/>
        <v>51.059701492537314</v>
      </c>
      <c r="I496" t="s">
        <v>21</v>
      </c>
      <c r="J496" s="4">
        <f t="shared" si="43"/>
        <v>5.4736000000000002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tr">
        <f t="shared" si="46"/>
        <v>technology</v>
      </c>
      <c r="S496" t="str">
        <f t="shared" si="47"/>
        <v>wearables</v>
      </c>
      <c r="T496" t="s">
        <v>65</v>
      </c>
    </row>
    <row r="497" spans="1:20" ht="23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>
        <f t="shared" si="42"/>
        <v>68.02051282051282</v>
      </c>
      <c r="I497" t="s">
        <v>36</v>
      </c>
      <c r="J497" s="4">
        <f t="shared" si="43"/>
        <v>4.1449999999999996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tr">
        <f t="shared" si="46"/>
        <v>theater</v>
      </c>
      <c r="S497" t="str">
        <f t="shared" si="47"/>
        <v>plays</v>
      </c>
      <c r="T497" t="s">
        <v>33</v>
      </c>
    </row>
    <row r="498" spans="1:20" ht="23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>
        <f t="shared" si="42"/>
        <v>30.87037037037037</v>
      </c>
      <c r="I498" t="s">
        <v>21</v>
      </c>
      <c r="J498" s="4">
        <f t="shared" si="43"/>
        <v>9.0696409140369975E-3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tr">
        <f t="shared" si="46"/>
        <v>film &amp; video</v>
      </c>
      <c r="S498" t="str">
        <f t="shared" si="47"/>
        <v>animation</v>
      </c>
      <c r="T498" t="s">
        <v>71</v>
      </c>
    </row>
    <row r="499" spans="1:20" ht="23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>
        <f t="shared" si="42"/>
        <v>27.908333333333335</v>
      </c>
      <c r="I499" t="s">
        <v>21</v>
      </c>
      <c r="J499" s="4">
        <f t="shared" si="43"/>
        <v>0.34173469387755101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tr">
        <f t="shared" si="46"/>
        <v>technology</v>
      </c>
      <c r="S499" t="str">
        <f t="shared" si="47"/>
        <v>wearables</v>
      </c>
      <c r="T499" t="s">
        <v>65</v>
      </c>
    </row>
    <row r="500" spans="1:20" ht="23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>
        <f t="shared" si="42"/>
        <v>79.994818652849744</v>
      </c>
      <c r="I500" t="s">
        <v>36</v>
      </c>
      <c r="J500" s="4">
        <f t="shared" si="43"/>
        <v>0.239488107549121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tr">
        <f t="shared" si="46"/>
        <v>technology</v>
      </c>
      <c r="S500" t="str">
        <f t="shared" si="47"/>
        <v>web</v>
      </c>
      <c r="T500" t="s">
        <v>28</v>
      </c>
    </row>
    <row r="501" spans="1:20" ht="36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>
        <f t="shared" si="42"/>
        <v>38.003378378378379</v>
      </c>
      <c r="I501" t="s">
        <v>21</v>
      </c>
      <c r="J501" s="4">
        <f t="shared" si="43"/>
        <v>0.48072649572649573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tr">
        <f t="shared" si="46"/>
        <v>film &amp; video</v>
      </c>
      <c r="S501" t="str">
        <f t="shared" si="47"/>
        <v>documentary</v>
      </c>
      <c r="T501" t="s">
        <v>42</v>
      </c>
    </row>
    <row r="502" spans="1:20" ht="23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>
        <f t="shared" si="42"/>
        <v>0</v>
      </c>
      <c r="I502" t="s">
        <v>21</v>
      </c>
      <c r="J502" s="4">
        <f t="shared" si="43"/>
        <v>0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tr">
        <f t="shared" si="46"/>
        <v>theater</v>
      </c>
      <c r="S502" t="str">
        <f t="shared" si="47"/>
        <v>plays</v>
      </c>
      <c r="T502" t="s">
        <v>33</v>
      </c>
    </row>
    <row r="503" spans="1:20" ht="23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>
        <f t="shared" si="42"/>
        <v>59.990534521158132</v>
      </c>
      <c r="I503" t="s">
        <v>21</v>
      </c>
      <c r="J503" s="4">
        <f t="shared" si="43"/>
        <v>0.70145182291666663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tr">
        <f t="shared" si="46"/>
        <v>film &amp; video</v>
      </c>
      <c r="S503" t="str">
        <f t="shared" si="47"/>
        <v>documentary</v>
      </c>
      <c r="T503" t="s">
        <v>42</v>
      </c>
    </row>
    <row r="504" spans="1:20" ht="23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>
        <f t="shared" si="42"/>
        <v>37.037634408602152</v>
      </c>
      <c r="I504" t="s">
        <v>26</v>
      </c>
      <c r="J504" s="4">
        <f t="shared" si="43"/>
        <v>5.2992307692307694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tr">
        <f t="shared" si="46"/>
        <v>games</v>
      </c>
      <c r="S504" t="str">
        <f t="shared" si="47"/>
        <v>video games</v>
      </c>
      <c r="T504" t="s">
        <v>89</v>
      </c>
    </row>
    <row r="505" spans="1:20" ht="36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>
        <f t="shared" si="42"/>
        <v>99.963043478260872</v>
      </c>
      <c r="I505" t="s">
        <v>21</v>
      </c>
      <c r="J505" s="4">
        <f t="shared" si="43"/>
        <v>1.8032549019607844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tr">
        <f t="shared" si="46"/>
        <v>film &amp; video</v>
      </c>
      <c r="S505" t="str">
        <f t="shared" si="47"/>
        <v>drama</v>
      </c>
      <c r="T505" t="s">
        <v>53</v>
      </c>
    </row>
    <row r="506" spans="1:20" ht="23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>
        <f t="shared" si="42"/>
        <v>111.6774193548387</v>
      </c>
      <c r="I506" t="s">
        <v>107</v>
      </c>
      <c r="J506" s="4">
        <f t="shared" si="43"/>
        <v>0.92320000000000002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tr">
        <f t="shared" si="46"/>
        <v>music</v>
      </c>
      <c r="S506" t="str">
        <f t="shared" si="47"/>
        <v>rock</v>
      </c>
      <c r="T506" t="s">
        <v>23</v>
      </c>
    </row>
    <row r="507" spans="1:20" ht="23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>
        <f t="shared" si="42"/>
        <v>36.014409221902014</v>
      </c>
      <c r="I507" t="s">
        <v>21</v>
      </c>
      <c r="J507" s="4">
        <f t="shared" si="43"/>
        <v>0.13901001112347053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tr">
        <f t="shared" si="46"/>
        <v>publishing</v>
      </c>
      <c r="S507" t="str">
        <f t="shared" si="47"/>
        <v>radio &amp; podcasts</v>
      </c>
      <c r="T507" t="s">
        <v>133</v>
      </c>
    </row>
    <row r="508" spans="1:20" ht="23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>
        <f t="shared" si="42"/>
        <v>66.010284810126578</v>
      </c>
      <c r="I508" t="s">
        <v>21</v>
      </c>
      <c r="J508" s="4">
        <f t="shared" si="43"/>
        <v>9.2707777777777771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tr">
        <f t="shared" si="46"/>
        <v>theater</v>
      </c>
      <c r="S508" t="str">
        <f t="shared" si="47"/>
        <v>plays</v>
      </c>
      <c r="T508" t="s">
        <v>33</v>
      </c>
    </row>
    <row r="509" spans="1:20" ht="36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>
        <f t="shared" si="42"/>
        <v>44.05263157894737</v>
      </c>
      <c r="I509" t="s">
        <v>21</v>
      </c>
      <c r="J509" s="4">
        <f t="shared" si="43"/>
        <v>0.39857142857142858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tr">
        <f t="shared" si="46"/>
        <v>technology</v>
      </c>
      <c r="S509" t="str">
        <f t="shared" si="47"/>
        <v>web</v>
      </c>
      <c r="T509" t="s">
        <v>28</v>
      </c>
    </row>
    <row r="510" spans="1:20" ht="23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>
        <f t="shared" si="42"/>
        <v>52.999726551818434</v>
      </c>
      <c r="I510" t="s">
        <v>21</v>
      </c>
      <c r="J510" s="4">
        <f t="shared" si="43"/>
        <v>1.1222929936305732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tr">
        <f t="shared" si="46"/>
        <v>theater</v>
      </c>
      <c r="S510" t="str">
        <f t="shared" si="47"/>
        <v>plays</v>
      </c>
      <c r="T510" t="s">
        <v>33</v>
      </c>
    </row>
    <row r="511" spans="1:20" ht="23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>
        <f t="shared" si="42"/>
        <v>95</v>
      </c>
      <c r="I511" t="s">
        <v>21</v>
      </c>
      <c r="J511" s="4">
        <f t="shared" si="43"/>
        <v>0.70925816023738875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tr">
        <f t="shared" si="46"/>
        <v>theater</v>
      </c>
      <c r="S511" t="str">
        <f t="shared" si="47"/>
        <v>plays</v>
      </c>
      <c r="T511" t="s">
        <v>33</v>
      </c>
    </row>
    <row r="512" spans="1:20" ht="23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>
        <f t="shared" si="42"/>
        <v>70.908396946564892</v>
      </c>
      <c r="I512" t="s">
        <v>26</v>
      </c>
      <c r="J512" s="4">
        <f t="shared" si="43"/>
        <v>1.1908974358974358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tr">
        <f t="shared" si="46"/>
        <v>film &amp; video</v>
      </c>
      <c r="S512" t="str">
        <f t="shared" si="47"/>
        <v>drama</v>
      </c>
      <c r="T512" t="s">
        <v>53</v>
      </c>
    </row>
    <row r="513" spans="1:20" ht="23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>
        <f t="shared" si="42"/>
        <v>98.060773480662988</v>
      </c>
      <c r="I513" t="s">
        <v>21</v>
      </c>
      <c r="J513" s="4">
        <f t="shared" si="43"/>
        <v>0.24017591339648173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tr">
        <f t="shared" si="46"/>
        <v>theater</v>
      </c>
      <c r="S513" t="str">
        <f t="shared" si="47"/>
        <v>plays</v>
      </c>
      <c r="T513" t="s">
        <v>33</v>
      </c>
    </row>
    <row r="514" spans="1:20" ht="23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>
        <f t="shared" si="42"/>
        <v>53.046025104602514</v>
      </c>
      <c r="I514" t="s">
        <v>21</v>
      </c>
      <c r="J514" s="4">
        <f t="shared" si="43"/>
        <v>1.3931868131868133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tr">
        <f t="shared" si="46"/>
        <v>games</v>
      </c>
      <c r="S514" t="str">
        <f t="shared" si="47"/>
        <v>video games</v>
      </c>
      <c r="T514" t="s">
        <v>89</v>
      </c>
    </row>
    <row r="515" spans="1:20" ht="23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>
        <f t="shared" ref="H515:H578" si="48">IF(G515,E515/G515,0)</f>
        <v>93.142857142857139</v>
      </c>
      <c r="I515" t="s">
        <v>21</v>
      </c>
      <c r="J515" s="4">
        <f t="shared" ref="J515:J578" si="49">E515/D515</f>
        <v>0.39277108433734942</v>
      </c>
      <c r="K515" t="s">
        <v>22</v>
      </c>
      <c r="L515">
        <v>1284008400</v>
      </c>
      <c r="M515">
        <v>1284181200</v>
      </c>
      <c r="N515" s="5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tr">
        <f t="shared" ref="R515:R578" si="52">LEFT(T515,FIND("/",T515)-1)</f>
        <v>film &amp; video</v>
      </c>
      <c r="S515" t="str">
        <f t="shared" si="47"/>
        <v>television</v>
      </c>
      <c r="T515" t="s">
        <v>269</v>
      </c>
    </row>
    <row r="516" spans="1:20" ht="23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>
        <f t="shared" si="48"/>
        <v>58.945075757575758</v>
      </c>
      <c r="I516" t="s">
        <v>98</v>
      </c>
      <c r="J516" s="4">
        <f t="shared" si="49"/>
        <v>0.22439077144917088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tr">
        <f t="shared" si="52"/>
        <v>music</v>
      </c>
      <c r="S516" t="str">
        <f t="shared" ref="S516:S579" si="53">RIGHT(T516,LEN(T516)-FIND("/",T516))</f>
        <v>rock</v>
      </c>
      <c r="T516" t="s">
        <v>23</v>
      </c>
    </row>
    <row r="517" spans="1:20" ht="23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>
        <f t="shared" si="48"/>
        <v>36.067669172932334</v>
      </c>
      <c r="I517" t="s">
        <v>15</v>
      </c>
      <c r="J517" s="4">
        <f t="shared" si="49"/>
        <v>0.55779069767441858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tr">
        <f t="shared" si="52"/>
        <v>theater</v>
      </c>
      <c r="S517" t="str">
        <f t="shared" si="53"/>
        <v>plays</v>
      </c>
      <c r="T517" t="s">
        <v>33</v>
      </c>
    </row>
    <row r="518" spans="1:20" ht="23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>
        <f t="shared" si="48"/>
        <v>63.030732860520096</v>
      </c>
      <c r="I518" t="s">
        <v>21</v>
      </c>
      <c r="J518" s="4">
        <f t="shared" si="49"/>
        <v>0.42523125996810207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tr">
        <f t="shared" si="52"/>
        <v>publishing</v>
      </c>
      <c r="S518" t="str">
        <f t="shared" si="53"/>
        <v>nonfiction</v>
      </c>
      <c r="T518" t="s">
        <v>68</v>
      </c>
    </row>
    <row r="519" spans="1:20" ht="23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>
        <f t="shared" si="48"/>
        <v>84.717948717948715</v>
      </c>
      <c r="I519" t="s">
        <v>21</v>
      </c>
      <c r="J519" s="4">
        <f t="shared" si="49"/>
        <v>1.1200000000000001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tr">
        <f t="shared" si="52"/>
        <v>food</v>
      </c>
      <c r="S519" t="str">
        <f t="shared" si="53"/>
        <v>food trucks</v>
      </c>
      <c r="T519" t="s">
        <v>17</v>
      </c>
    </row>
    <row r="520" spans="1:20" ht="36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>
        <f t="shared" si="48"/>
        <v>62.2</v>
      </c>
      <c r="I520" t="s">
        <v>21</v>
      </c>
      <c r="J520" s="4">
        <f t="shared" si="49"/>
        <v>7.0681818181818179E-2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tr">
        <f t="shared" si="52"/>
        <v>film &amp; video</v>
      </c>
      <c r="S520" t="str">
        <f t="shared" si="53"/>
        <v>animation</v>
      </c>
      <c r="T520" t="s">
        <v>71</v>
      </c>
    </row>
    <row r="521" spans="1:20" ht="23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>
        <f t="shared" si="48"/>
        <v>101.97518330513255</v>
      </c>
      <c r="I521" t="s">
        <v>21</v>
      </c>
      <c r="J521" s="4">
        <f t="shared" si="49"/>
        <v>1.0174563871693867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tr">
        <f t="shared" si="52"/>
        <v>music</v>
      </c>
      <c r="S521" t="str">
        <f t="shared" si="53"/>
        <v>rock</v>
      </c>
      <c r="T521" t="s">
        <v>23</v>
      </c>
    </row>
    <row r="522" spans="1:20" ht="23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>
        <f t="shared" si="48"/>
        <v>106.4375</v>
      </c>
      <c r="I522" t="s">
        <v>21</v>
      </c>
      <c r="J522" s="4">
        <f t="shared" si="49"/>
        <v>4.2575000000000003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tr">
        <f t="shared" si="52"/>
        <v>theater</v>
      </c>
      <c r="S522" t="str">
        <f t="shared" si="53"/>
        <v>plays</v>
      </c>
      <c r="T522" t="s">
        <v>33</v>
      </c>
    </row>
    <row r="523" spans="1:20" ht="23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>
        <f t="shared" si="48"/>
        <v>29.975609756097562</v>
      </c>
      <c r="I523" t="s">
        <v>21</v>
      </c>
      <c r="J523" s="4">
        <f t="shared" si="49"/>
        <v>1.4553947368421052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tr">
        <f t="shared" si="52"/>
        <v>film &amp; video</v>
      </c>
      <c r="S523" t="str">
        <f t="shared" si="53"/>
        <v>drama</v>
      </c>
      <c r="T523" t="s">
        <v>53</v>
      </c>
    </row>
    <row r="524" spans="1:20" ht="36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>
        <f t="shared" si="48"/>
        <v>85.806282722513089</v>
      </c>
      <c r="I524" t="s">
        <v>21</v>
      </c>
      <c r="J524" s="4">
        <f t="shared" si="49"/>
        <v>0.32453465346534655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tr">
        <f t="shared" si="52"/>
        <v>film &amp; video</v>
      </c>
      <c r="S524" t="str">
        <f t="shared" si="53"/>
        <v>shorts</v>
      </c>
      <c r="T524" t="s">
        <v>100</v>
      </c>
    </row>
    <row r="525" spans="1:20" ht="23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>
        <f t="shared" si="48"/>
        <v>70.82022471910112</v>
      </c>
      <c r="I525" t="s">
        <v>21</v>
      </c>
      <c r="J525" s="4">
        <f t="shared" si="49"/>
        <v>7.003333333333333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tr">
        <f t="shared" si="52"/>
        <v>film &amp; video</v>
      </c>
      <c r="S525" t="str">
        <f t="shared" si="53"/>
        <v>shorts</v>
      </c>
      <c r="T525" t="s">
        <v>100</v>
      </c>
    </row>
    <row r="526" spans="1:20" ht="23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>
        <f t="shared" si="48"/>
        <v>40.998484082870135</v>
      </c>
      <c r="I526" t="s">
        <v>21</v>
      </c>
      <c r="J526" s="4">
        <f t="shared" si="49"/>
        <v>0.83904860392967939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tr">
        <f t="shared" si="52"/>
        <v>theater</v>
      </c>
      <c r="S526" t="str">
        <f t="shared" si="53"/>
        <v>plays</v>
      </c>
      <c r="T526" t="s">
        <v>33</v>
      </c>
    </row>
    <row r="527" spans="1:20" ht="36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>
        <f t="shared" si="48"/>
        <v>28.063492063492063</v>
      </c>
      <c r="I527" t="s">
        <v>21</v>
      </c>
      <c r="J527" s="4">
        <f t="shared" si="49"/>
        <v>0.84190476190476193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tr">
        <f t="shared" si="52"/>
        <v>technology</v>
      </c>
      <c r="S527" t="str">
        <f t="shared" si="53"/>
        <v>wearables</v>
      </c>
      <c r="T527" t="s">
        <v>65</v>
      </c>
    </row>
    <row r="528" spans="1:20" ht="36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>
        <f t="shared" si="48"/>
        <v>88.054421768707485</v>
      </c>
      <c r="I528" t="s">
        <v>21</v>
      </c>
      <c r="J528" s="4">
        <f t="shared" si="49"/>
        <v>1.5595180722891566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tr">
        <f t="shared" si="52"/>
        <v>theater</v>
      </c>
      <c r="S528" t="str">
        <f t="shared" si="53"/>
        <v>plays</v>
      </c>
      <c r="T528" t="s">
        <v>33</v>
      </c>
    </row>
    <row r="529" spans="1:20" ht="23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>
        <f t="shared" si="48"/>
        <v>31</v>
      </c>
      <c r="I529" t="s">
        <v>15</v>
      </c>
      <c r="J529" s="4">
        <f t="shared" si="49"/>
        <v>0.99619450317124736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tr">
        <f t="shared" si="52"/>
        <v>film &amp; video</v>
      </c>
      <c r="S529" t="str">
        <f t="shared" si="53"/>
        <v>animation</v>
      </c>
      <c r="T529" t="s">
        <v>71</v>
      </c>
    </row>
    <row r="530" spans="1:20" ht="23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>
        <f t="shared" si="48"/>
        <v>90.337500000000006</v>
      </c>
      <c r="I530" t="s">
        <v>40</v>
      </c>
      <c r="J530" s="4">
        <f t="shared" si="49"/>
        <v>0.80300000000000005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tr">
        <f t="shared" si="52"/>
        <v>music</v>
      </c>
      <c r="S530" t="str">
        <f t="shared" si="53"/>
        <v>indie rock</v>
      </c>
      <c r="T530" t="s">
        <v>60</v>
      </c>
    </row>
    <row r="531" spans="1:20" ht="23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>
        <f t="shared" si="48"/>
        <v>63.777777777777779</v>
      </c>
      <c r="I531" t="s">
        <v>21</v>
      </c>
      <c r="J531" s="4">
        <f t="shared" si="49"/>
        <v>0.11254901960784314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tr">
        <f t="shared" si="52"/>
        <v>games</v>
      </c>
      <c r="S531" t="str">
        <f t="shared" si="53"/>
        <v>video games</v>
      </c>
      <c r="T531" t="s">
        <v>89</v>
      </c>
    </row>
    <row r="532" spans="1:20" ht="36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>
        <f t="shared" si="48"/>
        <v>53.995515695067262</v>
      </c>
      <c r="I532" t="s">
        <v>21</v>
      </c>
      <c r="J532" s="4">
        <f t="shared" si="49"/>
        <v>0.91740952380952379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tr">
        <f t="shared" si="52"/>
        <v>publishing</v>
      </c>
      <c r="S532" t="str">
        <f t="shared" si="53"/>
        <v>fiction</v>
      </c>
      <c r="T532" t="s">
        <v>119</v>
      </c>
    </row>
    <row r="533" spans="1:20" ht="36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>
        <f t="shared" si="48"/>
        <v>48.993956043956047</v>
      </c>
      <c r="I533" t="s">
        <v>98</v>
      </c>
      <c r="J533" s="4">
        <f t="shared" si="49"/>
        <v>0.95521156936261387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tr">
        <f t="shared" si="52"/>
        <v>games</v>
      </c>
      <c r="S533" t="str">
        <f t="shared" si="53"/>
        <v>video games</v>
      </c>
      <c r="T533" t="s">
        <v>89</v>
      </c>
    </row>
    <row r="534" spans="1:20" ht="23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>
        <f t="shared" si="48"/>
        <v>63.857142857142854</v>
      </c>
      <c r="I534" t="s">
        <v>15</v>
      </c>
      <c r="J534" s="4">
        <f t="shared" si="49"/>
        <v>5.0287499999999996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tr">
        <f t="shared" si="52"/>
        <v>theater</v>
      </c>
      <c r="S534" t="str">
        <f t="shared" si="53"/>
        <v>plays</v>
      </c>
      <c r="T534" t="s">
        <v>33</v>
      </c>
    </row>
    <row r="535" spans="1:20" ht="23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>
        <f t="shared" si="48"/>
        <v>82.996393146979258</v>
      </c>
      <c r="I535" t="s">
        <v>40</v>
      </c>
      <c r="J535" s="4">
        <f t="shared" si="49"/>
        <v>1.5924394463667819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tr">
        <f t="shared" si="52"/>
        <v>music</v>
      </c>
      <c r="S535" t="str">
        <f t="shared" si="53"/>
        <v>indie rock</v>
      </c>
      <c r="T535" t="s">
        <v>60</v>
      </c>
    </row>
    <row r="536" spans="1:20" ht="23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>
        <f t="shared" si="48"/>
        <v>55.08230452674897</v>
      </c>
      <c r="I536" t="s">
        <v>21</v>
      </c>
      <c r="J536" s="4">
        <f t="shared" si="49"/>
        <v>0.15022446689113356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tr">
        <f t="shared" si="52"/>
        <v>film &amp; video</v>
      </c>
      <c r="S536" t="str">
        <f t="shared" si="53"/>
        <v>drama</v>
      </c>
      <c r="T536" t="s">
        <v>53</v>
      </c>
    </row>
    <row r="537" spans="1:20" ht="23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>
        <f t="shared" si="48"/>
        <v>62.044554455445542</v>
      </c>
      <c r="I537" t="s">
        <v>107</v>
      </c>
      <c r="J537" s="4">
        <f t="shared" si="49"/>
        <v>4.820384615384615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tr">
        <f t="shared" si="52"/>
        <v>theater</v>
      </c>
      <c r="S537" t="str">
        <f t="shared" si="53"/>
        <v>plays</v>
      </c>
      <c r="T537" t="s">
        <v>33</v>
      </c>
    </row>
    <row r="538" spans="1:20" ht="23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>
        <f t="shared" si="48"/>
        <v>104.97857142857143</v>
      </c>
      <c r="I538" t="s">
        <v>107</v>
      </c>
      <c r="J538" s="4">
        <f t="shared" si="49"/>
        <v>1.4996938775510205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tr">
        <f t="shared" si="52"/>
        <v>publishing</v>
      </c>
      <c r="S538" t="str">
        <f t="shared" si="53"/>
        <v>fiction</v>
      </c>
      <c r="T538" t="s">
        <v>119</v>
      </c>
    </row>
    <row r="539" spans="1:20" ht="23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>
        <f t="shared" si="48"/>
        <v>94.044676806083643</v>
      </c>
      <c r="I539" t="s">
        <v>36</v>
      </c>
      <c r="J539" s="4">
        <f t="shared" si="49"/>
        <v>1.1722156398104266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tr">
        <f t="shared" si="52"/>
        <v>film &amp; video</v>
      </c>
      <c r="S539" t="str">
        <f t="shared" si="53"/>
        <v>documentary</v>
      </c>
      <c r="T539" t="s">
        <v>42</v>
      </c>
    </row>
    <row r="540" spans="1:20" ht="23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>
        <f t="shared" si="48"/>
        <v>44.007716049382715</v>
      </c>
      <c r="I540" t="s">
        <v>21</v>
      </c>
      <c r="J540" s="4">
        <f t="shared" si="49"/>
        <v>0.37695968274950431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tr">
        <f t="shared" si="52"/>
        <v>games</v>
      </c>
      <c r="S540" t="str">
        <f t="shared" si="53"/>
        <v>mobile games</v>
      </c>
      <c r="T540" t="s">
        <v>292</v>
      </c>
    </row>
    <row r="541" spans="1:20" ht="23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>
        <f t="shared" si="48"/>
        <v>92.467532467532465</v>
      </c>
      <c r="I541" t="s">
        <v>21</v>
      </c>
      <c r="J541" s="4">
        <f t="shared" si="49"/>
        <v>0.72653061224489801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tr">
        <f t="shared" si="52"/>
        <v>food</v>
      </c>
      <c r="S541" t="str">
        <f t="shared" si="53"/>
        <v>food trucks</v>
      </c>
      <c r="T541" t="s">
        <v>17</v>
      </c>
    </row>
    <row r="542" spans="1:20" ht="23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>
        <f t="shared" si="48"/>
        <v>57.072874493927124</v>
      </c>
      <c r="I542" t="s">
        <v>21</v>
      </c>
      <c r="J542" s="4">
        <f t="shared" si="49"/>
        <v>2.6598113207547169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tr">
        <f t="shared" si="52"/>
        <v>photography</v>
      </c>
      <c r="S542" t="str">
        <f t="shared" si="53"/>
        <v>photography books</v>
      </c>
      <c r="T542" t="s">
        <v>122</v>
      </c>
    </row>
    <row r="543" spans="1:20" ht="23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>
        <f t="shared" si="48"/>
        <v>109.07848101265823</v>
      </c>
      <c r="I543" t="s">
        <v>107</v>
      </c>
      <c r="J543" s="4">
        <f t="shared" si="49"/>
        <v>0.24205617977528091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tr">
        <f t="shared" si="52"/>
        <v>games</v>
      </c>
      <c r="S543" t="str">
        <f t="shared" si="53"/>
        <v>mobile games</v>
      </c>
      <c r="T543" t="s">
        <v>292</v>
      </c>
    </row>
    <row r="544" spans="1:20" ht="23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>
        <f t="shared" si="48"/>
        <v>39.387755102040813</v>
      </c>
      <c r="I544" t="s">
        <v>40</v>
      </c>
      <c r="J544" s="4">
        <f t="shared" si="49"/>
        <v>2.5064935064935064E-2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tr">
        <f t="shared" si="52"/>
        <v>music</v>
      </c>
      <c r="S544" t="str">
        <f t="shared" si="53"/>
        <v>indie rock</v>
      </c>
      <c r="T544" t="s">
        <v>60</v>
      </c>
    </row>
    <row r="545" spans="1:20" ht="23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>
        <f t="shared" si="48"/>
        <v>77.022222222222226</v>
      </c>
      <c r="I545" t="s">
        <v>21</v>
      </c>
      <c r="J545" s="4">
        <f t="shared" si="49"/>
        <v>0.1632979976442874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tr">
        <f t="shared" si="52"/>
        <v>games</v>
      </c>
      <c r="S545" t="str">
        <f t="shared" si="53"/>
        <v>video games</v>
      </c>
      <c r="T545" t="s">
        <v>89</v>
      </c>
    </row>
    <row r="546" spans="1:20" ht="36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>
        <f t="shared" si="48"/>
        <v>92.166666666666671</v>
      </c>
      <c r="I546" t="s">
        <v>21</v>
      </c>
      <c r="J546" s="4">
        <f t="shared" si="49"/>
        <v>2.7650000000000001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tr">
        <f t="shared" si="52"/>
        <v>music</v>
      </c>
      <c r="S546" t="str">
        <f t="shared" si="53"/>
        <v>rock</v>
      </c>
      <c r="T546" t="s">
        <v>23</v>
      </c>
    </row>
    <row r="547" spans="1:20" ht="23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>
        <f t="shared" si="48"/>
        <v>61.007063197026021</v>
      </c>
      <c r="I547" t="s">
        <v>21</v>
      </c>
      <c r="J547" s="4">
        <f t="shared" si="49"/>
        <v>0.88803571428571426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tr">
        <f t="shared" si="52"/>
        <v>theater</v>
      </c>
      <c r="S547" t="str">
        <f t="shared" si="53"/>
        <v>plays</v>
      </c>
      <c r="T547" t="s">
        <v>33</v>
      </c>
    </row>
    <row r="548" spans="1:20" ht="23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>
        <f t="shared" si="48"/>
        <v>78.068181818181813</v>
      </c>
      <c r="I548" t="s">
        <v>21</v>
      </c>
      <c r="J548" s="4">
        <f t="shared" si="49"/>
        <v>1.6357142857142857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tr">
        <f t="shared" si="52"/>
        <v>theater</v>
      </c>
      <c r="S548" t="str">
        <f t="shared" si="53"/>
        <v>plays</v>
      </c>
      <c r="T548" t="s">
        <v>33</v>
      </c>
    </row>
    <row r="549" spans="1:20" ht="23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>
        <f t="shared" si="48"/>
        <v>80.75</v>
      </c>
      <c r="I549" t="s">
        <v>21</v>
      </c>
      <c r="J549" s="4">
        <f t="shared" si="49"/>
        <v>9.69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tr">
        <f t="shared" si="52"/>
        <v>film &amp; video</v>
      </c>
      <c r="S549" t="str">
        <f t="shared" si="53"/>
        <v>drama</v>
      </c>
      <c r="T549" t="s">
        <v>53</v>
      </c>
    </row>
    <row r="550" spans="1:20" ht="23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>
        <f t="shared" si="48"/>
        <v>59.991289782244557</v>
      </c>
      <c r="I550" t="s">
        <v>21</v>
      </c>
      <c r="J550" s="4">
        <f t="shared" si="49"/>
        <v>2.7091376701966716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tr">
        <f t="shared" si="52"/>
        <v>theater</v>
      </c>
      <c r="S550" t="str">
        <f t="shared" si="53"/>
        <v>plays</v>
      </c>
      <c r="T550" t="s">
        <v>33</v>
      </c>
    </row>
    <row r="551" spans="1:20" ht="36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>
        <f t="shared" si="48"/>
        <v>110.03018372703411</v>
      </c>
      <c r="I551" t="s">
        <v>21</v>
      </c>
      <c r="J551" s="4">
        <f t="shared" si="49"/>
        <v>2.8421355932203389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tr">
        <f t="shared" si="52"/>
        <v>technology</v>
      </c>
      <c r="S551" t="str">
        <f t="shared" si="53"/>
        <v>wearables</v>
      </c>
      <c r="T551" t="s">
        <v>65</v>
      </c>
    </row>
    <row r="552" spans="1:20" ht="36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>
        <f t="shared" si="48"/>
        <v>4</v>
      </c>
      <c r="I552" t="s">
        <v>98</v>
      </c>
      <c r="J552" s="4">
        <f t="shared" si="49"/>
        <v>0.04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tr">
        <f t="shared" si="52"/>
        <v>music</v>
      </c>
      <c r="S552" t="str">
        <f t="shared" si="53"/>
        <v>indie rock</v>
      </c>
      <c r="T552" t="s">
        <v>60</v>
      </c>
    </row>
    <row r="553" spans="1:20" ht="23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>
        <f t="shared" si="48"/>
        <v>37.99856063332134</v>
      </c>
      <c r="I553" t="s">
        <v>26</v>
      </c>
      <c r="J553" s="4">
        <f t="shared" si="49"/>
        <v>0.58632981676846196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tr">
        <f t="shared" si="52"/>
        <v>technology</v>
      </c>
      <c r="S553" t="str">
        <f t="shared" si="53"/>
        <v>web</v>
      </c>
      <c r="T553" t="s">
        <v>28</v>
      </c>
    </row>
    <row r="554" spans="1:20" ht="23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>
        <f t="shared" si="48"/>
        <v>96.369565217391298</v>
      </c>
      <c r="I554" t="s">
        <v>21</v>
      </c>
      <c r="J554" s="4">
        <f t="shared" si="49"/>
        <v>0.98511111111111116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tr">
        <f t="shared" si="52"/>
        <v>theater</v>
      </c>
      <c r="S554" t="str">
        <f t="shared" si="53"/>
        <v>plays</v>
      </c>
      <c r="T554" t="s">
        <v>33</v>
      </c>
    </row>
    <row r="555" spans="1:20" ht="36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>
        <f t="shared" si="48"/>
        <v>72.978599221789878</v>
      </c>
      <c r="I555" t="s">
        <v>21</v>
      </c>
      <c r="J555" s="4">
        <f t="shared" si="49"/>
        <v>0.43975381008206332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tr">
        <f t="shared" si="52"/>
        <v>music</v>
      </c>
      <c r="S555" t="str">
        <f t="shared" si="53"/>
        <v>rock</v>
      </c>
      <c r="T555" t="s">
        <v>23</v>
      </c>
    </row>
    <row r="556" spans="1:20" ht="36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>
        <f t="shared" si="48"/>
        <v>26.007220216606498</v>
      </c>
      <c r="I556" t="s">
        <v>15</v>
      </c>
      <c r="J556" s="4">
        <f t="shared" si="49"/>
        <v>1.5166315789473683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tr">
        <f t="shared" si="52"/>
        <v>music</v>
      </c>
      <c r="S556" t="str">
        <f t="shared" si="53"/>
        <v>indie rock</v>
      </c>
      <c r="T556" t="s">
        <v>60</v>
      </c>
    </row>
    <row r="557" spans="1:20" ht="23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>
        <f t="shared" si="48"/>
        <v>104.36296296296297</v>
      </c>
      <c r="I557" t="s">
        <v>36</v>
      </c>
      <c r="J557" s="4">
        <f t="shared" si="49"/>
        <v>2.2363492063492063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tr">
        <f t="shared" si="52"/>
        <v>music</v>
      </c>
      <c r="S557" t="str">
        <f t="shared" si="53"/>
        <v>rock</v>
      </c>
      <c r="T557" t="s">
        <v>23</v>
      </c>
    </row>
    <row r="558" spans="1:20" ht="23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>
        <f t="shared" si="48"/>
        <v>102.18852459016394</v>
      </c>
      <c r="I558" t="s">
        <v>21</v>
      </c>
      <c r="J558" s="4">
        <f t="shared" si="49"/>
        <v>2.3975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tr">
        <f t="shared" si="52"/>
        <v>publishing</v>
      </c>
      <c r="S558" t="str">
        <f t="shared" si="53"/>
        <v>translations</v>
      </c>
      <c r="T558" t="s">
        <v>206</v>
      </c>
    </row>
    <row r="559" spans="1:20" ht="23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>
        <f t="shared" si="48"/>
        <v>54.117647058823529</v>
      </c>
      <c r="I559" t="s">
        <v>21</v>
      </c>
      <c r="J559" s="4">
        <f t="shared" si="49"/>
        <v>1.9933333333333334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tr">
        <f t="shared" si="52"/>
        <v>film &amp; video</v>
      </c>
      <c r="S559" t="str">
        <f t="shared" si="53"/>
        <v>science fiction</v>
      </c>
      <c r="T559" t="s">
        <v>474</v>
      </c>
    </row>
    <row r="560" spans="1:20" ht="23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>
        <f t="shared" si="48"/>
        <v>63.222222222222221</v>
      </c>
      <c r="I560" t="s">
        <v>21</v>
      </c>
      <c r="J560" s="4">
        <f t="shared" si="49"/>
        <v>1.373448275862069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tr">
        <f t="shared" si="52"/>
        <v>theater</v>
      </c>
      <c r="S560" t="str">
        <f t="shared" si="53"/>
        <v>plays</v>
      </c>
      <c r="T560" t="s">
        <v>33</v>
      </c>
    </row>
    <row r="561" spans="1:20" ht="23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>
        <f t="shared" si="48"/>
        <v>104.03228962818004</v>
      </c>
      <c r="I561" t="s">
        <v>21</v>
      </c>
      <c r="J561" s="4">
        <f t="shared" si="49"/>
        <v>1.009696106362773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tr">
        <f t="shared" si="52"/>
        <v>theater</v>
      </c>
      <c r="S561" t="str">
        <f t="shared" si="53"/>
        <v>plays</v>
      </c>
      <c r="T561" t="s">
        <v>33</v>
      </c>
    </row>
    <row r="562" spans="1:20" ht="23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>
        <f t="shared" si="48"/>
        <v>49.994334277620396</v>
      </c>
      <c r="I562" t="s">
        <v>21</v>
      </c>
      <c r="J562" s="4">
        <f t="shared" si="49"/>
        <v>7.9416000000000002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tr">
        <f t="shared" si="52"/>
        <v>film &amp; video</v>
      </c>
      <c r="S562" t="str">
        <f t="shared" si="53"/>
        <v>animation</v>
      </c>
      <c r="T562" t="s">
        <v>71</v>
      </c>
    </row>
    <row r="563" spans="1:20" ht="23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>
        <f t="shared" si="48"/>
        <v>56.015151515151516</v>
      </c>
      <c r="I563" t="s">
        <v>98</v>
      </c>
      <c r="J563" s="4">
        <f t="shared" si="49"/>
        <v>3.6970000000000001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tr">
        <f t="shared" si="52"/>
        <v>theater</v>
      </c>
      <c r="S563" t="str">
        <f t="shared" si="53"/>
        <v>plays</v>
      </c>
      <c r="T563" t="s">
        <v>33</v>
      </c>
    </row>
    <row r="564" spans="1:20" ht="36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>
        <f t="shared" si="48"/>
        <v>48.807692307692307</v>
      </c>
      <c r="I564" t="s">
        <v>98</v>
      </c>
      <c r="J564" s="4">
        <f t="shared" si="49"/>
        <v>0.12818181818181817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tr">
        <f t="shared" si="52"/>
        <v>music</v>
      </c>
      <c r="S564" t="str">
        <f t="shared" si="53"/>
        <v>rock</v>
      </c>
      <c r="T564" t="s">
        <v>23</v>
      </c>
    </row>
    <row r="565" spans="1:20" ht="23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>
        <f t="shared" si="48"/>
        <v>60.082352941176474</v>
      </c>
      <c r="I565" t="s">
        <v>26</v>
      </c>
      <c r="J565" s="4">
        <f t="shared" si="49"/>
        <v>1.3802702702702703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tr">
        <f t="shared" si="52"/>
        <v>film &amp; video</v>
      </c>
      <c r="S565" t="str">
        <f t="shared" si="53"/>
        <v>documentary</v>
      </c>
      <c r="T565" t="s">
        <v>42</v>
      </c>
    </row>
    <row r="566" spans="1:20" ht="23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>
        <f t="shared" si="48"/>
        <v>78.990502793296088</v>
      </c>
      <c r="I566" t="s">
        <v>21</v>
      </c>
      <c r="J566" s="4">
        <f t="shared" si="49"/>
        <v>0.83813278008298753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tr">
        <f t="shared" si="52"/>
        <v>theater</v>
      </c>
      <c r="S566" t="str">
        <f t="shared" si="53"/>
        <v>plays</v>
      </c>
      <c r="T566" t="s">
        <v>33</v>
      </c>
    </row>
    <row r="567" spans="1:20" ht="23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>
        <f t="shared" si="48"/>
        <v>53.99499443826474</v>
      </c>
      <c r="I567" t="s">
        <v>21</v>
      </c>
      <c r="J567" s="4">
        <f t="shared" si="49"/>
        <v>2.0460063224446787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tr">
        <f t="shared" si="52"/>
        <v>theater</v>
      </c>
      <c r="S567" t="str">
        <f t="shared" si="53"/>
        <v>plays</v>
      </c>
      <c r="T567" t="s">
        <v>33</v>
      </c>
    </row>
    <row r="568" spans="1:20" ht="23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>
        <f t="shared" si="48"/>
        <v>111.45945945945945</v>
      </c>
      <c r="I568" t="s">
        <v>21</v>
      </c>
      <c r="J568" s="4">
        <f t="shared" si="49"/>
        <v>0.44344086021505374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tr">
        <f t="shared" si="52"/>
        <v>music</v>
      </c>
      <c r="S568" t="str">
        <f t="shared" si="53"/>
        <v>electric music</v>
      </c>
      <c r="T568" t="s">
        <v>50</v>
      </c>
    </row>
    <row r="569" spans="1:20" ht="36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>
        <f t="shared" si="48"/>
        <v>60.922131147540981</v>
      </c>
      <c r="I569" t="s">
        <v>21</v>
      </c>
      <c r="J569" s="4">
        <f t="shared" si="49"/>
        <v>2.1860294117647059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tr">
        <f t="shared" si="52"/>
        <v>music</v>
      </c>
      <c r="S569" t="str">
        <f t="shared" si="53"/>
        <v>rock</v>
      </c>
      <c r="T569" t="s">
        <v>23</v>
      </c>
    </row>
    <row r="570" spans="1:20" ht="23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>
        <f t="shared" si="48"/>
        <v>26.0015444015444</v>
      </c>
      <c r="I570" t="s">
        <v>21</v>
      </c>
      <c r="J570" s="4">
        <f t="shared" si="49"/>
        <v>1.8603314917127072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tr">
        <f t="shared" si="52"/>
        <v>theater</v>
      </c>
      <c r="S570" t="str">
        <f t="shared" si="53"/>
        <v>plays</v>
      </c>
      <c r="T570" t="s">
        <v>33</v>
      </c>
    </row>
    <row r="571" spans="1:20" ht="23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>
        <f t="shared" si="48"/>
        <v>80.993208828522924</v>
      </c>
      <c r="I571" t="s">
        <v>107</v>
      </c>
      <c r="J571" s="4">
        <f t="shared" si="49"/>
        <v>2.3733830845771142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tr">
        <f t="shared" si="52"/>
        <v>film &amp; video</v>
      </c>
      <c r="S571" t="str">
        <f t="shared" si="53"/>
        <v>animation</v>
      </c>
      <c r="T571" t="s">
        <v>71</v>
      </c>
    </row>
    <row r="572" spans="1:20" ht="23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>
        <f t="shared" si="48"/>
        <v>34.995963302752294</v>
      </c>
      <c r="I572" t="s">
        <v>21</v>
      </c>
      <c r="J572" s="4">
        <f t="shared" si="49"/>
        <v>3.0565384615384614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tr">
        <f t="shared" si="52"/>
        <v>music</v>
      </c>
      <c r="S572" t="str">
        <f t="shared" si="53"/>
        <v>rock</v>
      </c>
      <c r="T572" t="s">
        <v>23</v>
      </c>
    </row>
    <row r="573" spans="1:20" ht="23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>
        <f t="shared" si="48"/>
        <v>94.142857142857139</v>
      </c>
      <c r="I573" t="s">
        <v>107</v>
      </c>
      <c r="J573" s="4">
        <f t="shared" si="49"/>
        <v>0.94142857142857139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tr">
        <f t="shared" si="52"/>
        <v>film &amp; video</v>
      </c>
      <c r="S573" t="str">
        <f t="shared" si="53"/>
        <v>shorts</v>
      </c>
      <c r="T573" t="s">
        <v>100</v>
      </c>
    </row>
    <row r="574" spans="1:20" ht="23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>
        <f t="shared" si="48"/>
        <v>52.085106382978722</v>
      </c>
      <c r="I574" t="s">
        <v>21</v>
      </c>
      <c r="J574" s="4">
        <f t="shared" si="49"/>
        <v>0.54400000000000004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tr">
        <f t="shared" si="52"/>
        <v>music</v>
      </c>
      <c r="S574" t="str">
        <f t="shared" si="53"/>
        <v>rock</v>
      </c>
      <c r="T574" t="s">
        <v>23</v>
      </c>
    </row>
    <row r="575" spans="1:20" ht="23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>
        <f t="shared" si="48"/>
        <v>24.986666666666668</v>
      </c>
      <c r="I575" t="s">
        <v>21</v>
      </c>
      <c r="J575" s="4">
        <f t="shared" si="49"/>
        <v>1.1188059701492536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tr">
        <f t="shared" si="52"/>
        <v>journalism</v>
      </c>
      <c r="S575" t="str">
        <f t="shared" si="53"/>
        <v>audio</v>
      </c>
      <c r="T575" t="s">
        <v>1029</v>
      </c>
    </row>
    <row r="576" spans="1:20" ht="23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>
        <f t="shared" si="48"/>
        <v>69.215277777777771</v>
      </c>
      <c r="I576" t="s">
        <v>21</v>
      </c>
      <c r="J576" s="4">
        <f t="shared" si="49"/>
        <v>3.6914814814814814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tr">
        <f t="shared" si="52"/>
        <v>food</v>
      </c>
      <c r="S576" t="str">
        <f t="shared" si="53"/>
        <v>food trucks</v>
      </c>
      <c r="T576" t="s">
        <v>17</v>
      </c>
    </row>
    <row r="577" spans="1:20" ht="23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>
        <f t="shared" si="48"/>
        <v>93.944444444444443</v>
      </c>
      <c r="I577" t="s">
        <v>21</v>
      </c>
      <c r="J577" s="4">
        <f t="shared" si="49"/>
        <v>0.62930372148859548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tr">
        <f t="shared" si="52"/>
        <v>theater</v>
      </c>
      <c r="S577" t="str">
        <f t="shared" si="53"/>
        <v>plays</v>
      </c>
      <c r="T577" t="s">
        <v>33</v>
      </c>
    </row>
    <row r="578" spans="1:20" ht="36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>
        <f t="shared" si="48"/>
        <v>98.40625</v>
      </c>
      <c r="I578" t="s">
        <v>21</v>
      </c>
      <c r="J578" s="4">
        <f t="shared" si="49"/>
        <v>0.6492783505154639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tr">
        <f t="shared" si="52"/>
        <v>theater</v>
      </c>
      <c r="S578" t="str">
        <f t="shared" si="53"/>
        <v>plays</v>
      </c>
      <c r="T578" t="s">
        <v>33</v>
      </c>
    </row>
    <row r="579" spans="1:20" ht="23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>
        <f t="shared" ref="H579:H642" si="54">IF(G579,E579/G579,0)</f>
        <v>41.783783783783782</v>
      </c>
      <c r="I579" t="s">
        <v>21</v>
      </c>
      <c r="J579" s="4">
        <f t="shared" ref="J579:J642" si="55">E579/D579</f>
        <v>0.18853658536585366</v>
      </c>
      <c r="K579" t="s">
        <v>22</v>
      </c>
      <c r="L579">
        <v>1299823200</v>
      </c>
      <c r="M579">
        <v>1302066000</v>
      </c>
      <c r="N579" s="5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tr">
        <f t="shared" ref="R579:R642" si="58">LEFT(T579,FIND("/",T579)-1)</f>
        <v>music</v>
      </c>
      <c r="S579" t="str">
        <f t="shared" si="53"/>
        <v>jazz</v>
      </c>
      <c r="T579" t="s">
        <v>159</v>
      </c>
    </row>
    <row r="580" spans="1:20" ht="23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>
        <f t="shared" si="54"/>
        <v>65.991836734693877</v>
      </c>
      <c r="I580" t="s">
        <v>21</v>
      </c>
      <c r="J580" s="4">
        <f t="shared" si="55"/>
        <v>0.1675440414507772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tr">
        <f t="shared" si="58"/>
        <v>film &amp; video</v>
      </c>
      <c r="S580" t="str">
        <f t="shared" ref="S580:S643" si="59">RIGHT(T580,LEN(T580)-FIND("/",T580))</f>
        <v>science fiction</v>
      </c>
      <c r="T580" t="s">
        <v>474</v>
      </c>
    </row>
    <row r="581" spans="1:20" ht="23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>
        <f t="shared" si="54"/>
        <v>72.05747126436782</v>
      </c>
      <c r="I581" t="s">
        <v>21</v>
      </c>
      <c r="J581" s="4">
        <f t="shared" si="55"/>
        <v>1.0111290322580646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tr">
        <f t="shared" si="58"/>
        <v>music</v>
      </c>
      <c r="S581" t="str">
        <f t="shared" si="59"/>
        <v>jazz</v>
      </c>
      <c r="T581" t="s">
        <v>159</v>
      </c>
    </row>
    <row r="582" spans="1:20" ht="23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>
        <f t="shared" si="54"/>
        <v>48.003209242618745</v>
      </c>
      <c r="I582" t="s">
        <v>21</v>
      </c>
      <c r="J582" s="4">
        <f t="shared" si="55"/>
        <v>3.4150228310502282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tr">
        <f t="shared" si="58"/>
        <v>theater</v>
      </c>
      <c r="S582" t="str">
        <f t="shared" si="59"/>
        <v>plays</v>
      </c>
      <c r="T582" t="s">
        <v>33</v>
      </c>
    </row>
    <row r="583" spans="1:20" ht="23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>
        <f t="shared" si="54"/>
        <v>54.098591549295776</v>
      </c>
      <c r="I583" t="s">
        <v>21</v>
      </c>
      <c r="J583" s="4">
        <f t="shared" si="55"/>
        <v>0.64016666666666666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tr">
        <f t="shared" si="58"/>
        <v>technology</v>
      </c>
      <c r="S583" t="str">
        <f t="shared" si="59"/>
        <v>web</v>
      </c>
      <c r="T583" t="s">
        <v>28</v>
      </c>
    </row>
    <row r="584" spans="1:20" ht="23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>
        <f t="shared" si="54"/>
        <v>107.88095238095238</v>
      </c>
      <c r="I584" t="s">
        <v>21</v>
      </c>
      <c r="J584" s="4">
        <f t="shared" si="55"/>
        <v>0.5208045977011494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tr">
        <f t="shared" si="58"/>
        <v>games</v>
      </c>
      <c r="S584" t="str">
        <f t="shared" si="59"/>
        <v>video games</v>
      </c>
      <c r="T584" t="s">
        <v>89</v>
      </c>
    </row>
    <row r="585" spans="1:20" ht="36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>
        <f t="shared" si="54"/>
        <v>67.034103410341032</v>
      </c>
      <c r="I585" t="s">
        <v>21</v>
      </c>
      <c r="J585" s="4">
        <f t="shared" si="55"/>
        <v>3.2240211640211642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tr">
        <f t="shared" si="58"/>
        <v>film &amp; video</v>
      </c>
      <c r="S585" t="str">
        <f t="shared" si="59"/>
        <v>documentary</v>
      </c>
      <c r="T585" t="s">
        <v>42</v>
      </c>
    </row>
    <row r="586" spans="1:20" ht="36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>
        <f t="shared" si="54"/>
        <v>64.01425914445133</v>
      </c>
      <c r="I586" t="s">
        <v>21</v>
      </c>
      <c r="J586" s="4">
        <f t="shared" si="55"/>
        <v>1.1950810185185186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tr">
        <f t="shared" si="58"/>
        <v>technology</v>
      </c>
      <c r="S586" t="str">
        <f t="shared" si="59"/>
        <v>web</v>
      </c>
      <c r="T586" t="s">
        <v>28</v>
      </c>
    </row>
    <row r="587" spans="1:20" ht="23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>
        <f t="shared" si="54"/>
        <v>96.066176470588232</v>
      </c>
      <c r="I587" t="s">
        <v>21</v>
      </c>
      <c r="J587" s="4">
        <f t="shared" si="55"/>
        <v>1.4679775280898877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tr">
        <f t="shared" si="58"/>
        <v>publishing</v>
      </c>
      <c r="S587" t="str">
        <f t="shared" si="59"/>
        <v>translations</v>
      </c>
      <c r="T587" t="s">
        <v>206</v>
      </c>
    </row>
    <row r="588" spans="1:20" ht="23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>
        <f t="shared" si="54"/>
        <v>51.184615384615384</v>
      </c>
      <c r="I588" t="s">
        <v>21</v>
      </c>
      <c r="J588" s="4">
        <f t="shared" si="55"/>
        <v>9.5057142857142853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tr">
        <f t="shared" si="58"/>
        <v>music</v>
      </c>
      <c r="S588" t="str">
        <f t="shared" si="59"/>
        <v>rock</v>
      </c>
      <c r="T588" t="s">
        <v>23</v>
      </c>
    </row>
    <row r="589" spans="1:20" ht="23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>
        <f t="shared" si="54"/>
        <v>43.92307692307692</v>
      </c>
      <c r="I589" t="s">
        <v>15</v>
      </c>
      <c r="J589" s="4">
        <f t="shared" si="55"/>
        <v>0.72893617021276591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tr">
        <f t="shared" si="58"/>
        <v>food</v>
      </c>
      <c r="S589" t="str">
        <f t="shared" si="59"/>
        <v>food trucks</v>
      </c>
      <c r="T589" t="s">
        <v>17</v>
      </c>
    </row>
    <row r="590" spans="1:20" ht="23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>
        <f t="shared" si="54"/>
        <v>91.021198830409361</v>
      </c>
      <c r="I590" t="s">
        <v>40</v>
      </c>
      <c r="J590" s="4">
        <f t="shared" si="55"/>
        <v>0.7900824873096447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tr">
        <f t="shared" si="58"/>
        <v>theater</v>
      </c>
      <c r="S590" t="str">
        <f t="shared" si="59"/>
        <v>plays</v>
      </c>
      <c r="T590" t="s">
        <v>33</v>
      </c>
    </row>
    <row r="591" spans="1:20" ht="23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>
        <f t="shared" si="54"/>
        <v>50.127450980392155</v>
      </c>
      <c r="I591" t="s">
        <v>21</v>
      </c>
      <c r="J591" s="4">
        <f t="shared" si="55"/>
        <v>0.64721518987341775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tr">
        <f t="shared" si="58"/>
        <v>film &amp; video</v>
      </c>
      <c r="S591" t="str">
        <f t="shared" si="59"/>
        <v>documentary</v>
      </c>
      <c r="T591" t="s">
        <v>42</v>
      </c>
    </row>
    <row r="592" spans="1:20" ht="36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>
        <f t="shared" si="54"/>
        <v>67.720930232558146</v>
      </c>
      <c r="I592" t="s">
        <v>26</v>
      </c>
      <c r="J592" s="4">
        <f t="shared" si="55"/>
        <v>0.82028169014084507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tr">
        <f t="shared" si="58"/>
        <v>publishing</v>
      </c>
      <c r="S592" t="str">
        <f t="shared" si="59"/>
        <v>radio &amp; podcasts</v>
      </c>
      <c r="T592" t="s">
        <v>133</v>
      </c>
    </row>
    <row r="593" spans="1:20" ht="23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>
        <f t="shared" si="54"/>
        <v>61.03921568627451</v>
      </c>
      <c r="I593" t="s">
        <v>21</v>
      </c>
      <c r="J593" s="4">
        <f t="shared" si="55"/>
        <v>10.376666666666667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tr">
        <f t="shared" si="58"/>
        <v>games</v>
      </c>
      <c r="S593" t="str">
        <f t="shared" si="59"/>
        <v>video games</v>
      </c>
      <c r="T593" t="s">
        <v>89</v>
      </c>
    </row>
    <row r="594" spans="1:20" ht="36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>
        <f t="shared" si="54"/>
        <v>80.011857707509876</v>
      </c>
      <c r="I594" t="s">
        <v>21</v>
      </c>
      <c r="J594" s="4">
        <f t="shared" si="55"/>
        <v>0.12910076530612244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tr">
        <f t="shared" si="58"/>
        <v>theater</v>
      </c>
      <c r="S594" t="str">
        <f t="shared" si="59"/>
        <v>plays</v>
      </c>
      <c r="T594" t="s">
        <v>33</v>
      </c>
    </row>
    <row r="595" spans="1:20" ht="23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>
        <f t="shared" si="54"/>
        <v>47.001497753369947</v>
      </c>
      <c r="I595" t="s">
        <v>21</v>
      </c>
      <c r="J595" s="4">
        <f t="shared" si="55"/>
        <v>1.5484210526315789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tr">
        <f t="shared" si="58"/>
        <v>film &amp; video</v>
      </c>
      <c r="S595" t="str">
        <f t="shared" si="59"/>
        <v>animation</v>
      </c>
      <c r="T595" t="s">
        <v>71</v>
      </c>
    </row>
    <row r="596" spans="1:20" ht="36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>
        <f t="shared" si="54"/>
        <v>71.127388535031841</v>
      </c>
      <c r="I596" t="s">
        <v>21</v>
      </c>
      <c r="J596" s="4">
        <f t="shared" si="55"/>
        <v>7.0991735537190084E-2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tr">
        <f t="shared" si="58"/>
        <v>theater</v>
      </c>
      <c r="S596" t="str">
        <f t="shared" si="59"/>
        <v>plays</v>
      </c>
      <c r="T596" t="s">
        <v>33</v>
      </c>
    </row>
    <row r="597" spans="1:20" ht="36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>
        <f t="shared" si="54"/>
        <v>89.99079189686924</v>
      </c>
      <c r="I597" t="s">
        <v>21</v>
      </c>
      <c r="J597" s="4">
        <f t="shared" si="55"/>
        <v>2.0852773826458035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tr">
        <f t="shared" si="58"/>
        <v>theater</v>
      </c>
      <c r="S597" t="str">
        <f t="shared" si="59"/>
        <v>plays</v>
      </c>
      <c r="T597" t="s">
        <v>33</v>
      </c>
    </row>
    <row r="598" spans="1:20" ht="23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>
        <f t="shared" si="54"/>
        <v>43.032786885245905</v>
      </c>
      <c r="I598" t="s">
        <v>21</v>
      </c>
      <c r="J598" s="4">
        <f t="shared" si="55"/>
        <v>0.99683544303797467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tr">
        <f t="shared" si="58"/>
        <v>film &amp; video</v>
      </c>
      <c r="S598" t="str">
        <f t="shared" si="59"/>
        <v>drama</v>
      </c>
      <c r="T598" t="s">
        <v>53</v>
      </c>
    </row>
    <row r="599" spans="1:20" ht="23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>
        <f t="shared" si="54"/>
        <v>67.997714808043881</v>
      </c>
      <c r="I599" t="s">
        <v>21</v>
      </c>
      <c r="J599" s="4">
        <f t="shared" si="55"/>
        <v>2.0159756097560977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tr">
        <f t="shared" si="58"/>
        <v>theater</v>
      </c>
      <c r="S599" t="str">
        <f t="shared" si="59"/>
        <v>plays</v>
      </c>
      <c r="T599" t="s">
        <v>33</v>
      </c>
    </row>
    <row r="600" spans="1:20" ht="23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>
        <f t="shared" si="54"/>
        <v>73.004566210045667</v>
      </c>
      <c r="I600" t="s">
        <v>107</v>
      </c>
      <c r="J600" s="4">
        <f t="shared" si="55"/>
        <v>1.6209032258064515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tr">
        <f t="shared" si="58"/>
        <v>music</v>
      </c>
      <c r="S600" t="str">
        <f t="shared" si="59"/>
        <v>rock</v>
      </c>
      <c r="T600" t="s">
        <v>23</v>
      </c>
    </row>
    <row r="601" spans="1:20" ht="36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>
        <f t="shared" si="54"/>
        <v>62.341463414634148</v>
      </c>
      <c r="I601" t="s">
        <v>36</v>
      </c>
      <c r="J601" s="4">
        <f t="shared" si="55"/>
        <v>3.6436208125445471E-2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tr">
        <f t="shared" si="58"/>
        <v>film &amp; video</v>
      </c>
      <c r="S601" t="str">
        <f t="shared" si="59"/>
        <v>documentary</v>
      </c>
      <c r="T601" t="s">
        <v>42</v>
      </c>
    </row>
    <row r="602" spans="1:20" ht="23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>
        <f t="shared" si="54"/>
        <v>5</v>
      </c>
      <c r="I602" t="s">
        <v>40</v>
      </c>
      <c r="J602" s="4">
        <f t="shared" si="55"/>
        <v>0.05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tr">
        <f t="shared" si="58"/>
        <v>food</v>
      </c>
      <c r="S602" t="str">
        <f t="shared" si="59"/>
        <v>food trucks</v>
      </c>
      <c r="T602" t="s">
        <v>17</v>
      </c>
    </row>
    <row r="603" spans="1:20" ht="23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>
        <f t="shared" si="54"/>
        <v>67.103092783505161</v>
      </c>
      <c r="I603" t="s">
        <v>21</v>
      </c>
      <c r="J603" s="4">
        <f t="shared" si="55"/>
        <v>2.0663492063492064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tr">
        <f t="shared" si="58"/>
        <v>technology</v>
      </c>
      <c r="S603" t="str">
        <f t="shared" si="59"/>
        <v>wearables</v>
      </c>
      <c r="T603" t="s">
        <v>65</v>
      </c>
    </row>
    <row r="604" spans="1:20" ht="36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>
        <f t="shared" si="54"/>
        <v>79.978947368421046</v>
      </c>
      <c r="I604" t="s">
        <v>21</v>
      </c>
      <c r="J604" s="4">
        <f t="shared" si="55"/>
        <v>1.2823628691983122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tr">
        <f t="shared" si="58"/>
        <v>theater</v>
      </c>
      <c r="S604" t="str">
        <f t="shared" si="59"/>
        <v>plays</v>
      </c>
      <c r="T604" t="s">
        <v>33</v>
      </c>
    </row>
    <row r="605" spans="1:20" ht="23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>
        <f t="shared" si="54"/>
        <v>62.176470588235297</v>
      </c>
      <c r="I605" t="s">
        <v>21</v>
      </c>
      <c r="J605" s="4">
        <f t="shared" si="55"/>
        <v>1.1966037735849056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tr">
        <f t="shared" si="58"/>
        <v>theater</v>
      </c>
      <c r="S605" t="str">
        <f t="shared" si="59"/>
        <v>plays</v>
      </c>
      <c r="T605" t="s">
        <v>33</v>
      </c>
    </row>
    <row r="606" spans="1:20" ht="23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>
        <f t="shared" si="54"/>
        <v>53.005950297514879</v>
      </c>
      <c r="I606" t="s">
        <v>21</v>
      </c>
      <c r="J606" s="4">
        <f t="shared" si="55"/>
        <v>1.7073055242390078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tr">
        <f t="shared" si="58"/>
        <v>theater</v>
      </c>
      <c r="S606" t="str">
        <f t="shared" si="59"/>
        <v>plays</v>
      </c>
      <c r="T606" t="s">
        <v>33</v>
      </c>
    </row>
    <row r="607" spans="1:20" ht="23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>
        <f t="shared" si="54"/>
        <v>57.738317757009348</v>
      </c>
      <c r="I607" t="s">
        <v>21</v>
      </c>
      <c r="J607" s="4">
        <f t="shared" si="55"/>
        <v>1.8721212121212121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tr">
        <f t="shared" si="58"/>
        <v>publishing</v>
      </c>
      <c r="S607" t="str">
        <f t="shared" si="59"/>
        <v>nonfiction</v>
      </c>
      <c r="T607" t="s">
        <v>68</v>
      </c>
    </row>
    <row r="608" spans="1:20" ht="23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>
        <f t="shared" si="54"/>
        <v>40.03125</v>
      </c>
      <c r="I608" t="s">
        <v>40</v>
      </c>
      <c r="J608" s="4">
        <f t="shared" si="55"/>
        <v>1.8838235294117647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tr">
        <f t="shared" si="58"/>
        <v>music</v>
      </c>
      <c r="S608" t="str">
        <f t="shared" si="59"/>
        <v>rock</v>
      </c>
      <c r="T608" t="s">
        <v>23</v>
      </c>
    </row>
    <row r="609" spans="1:20" ht="23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>
        <f t="shared" si="54"/>
        <v>81.016591928251117</v>
      </c>
      <c r="I609" t="s">
        <v>21</v>
      </c>
      <c r="J609" s="4">
        <f t="shared" si="55"/>
        <v>1.3129869186046512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tr">
        <f t="shared" si="58"/>
        <v>food</v>
      </c>
      <c r="S609" t="str">
        <f t="shared" si="59"/>
        <v>food trucks</v>
      </c>
      <c r="T609" t="s">
        <v>17</v>
      </c>
    </row>
    <row r="610" spans="1:20" ht="23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>
        <f t="shared" si="54"/>
        <v>35.047468354430379</v>
      </c>
      <c r="I610" t="s">
        <v>21</v>
      </c>
      <c r="J610" s="4">
        <f t="shared" si="55"/>
        <v>2.8397435897435899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tr">
        <f t="shared" si="58"/>
        <v>music</v>
      </c>
      <c r="S610" t="str">
        <f t="shared" si="59"/>
        <v>jazz</v>
      </c>
      <c r="T610" t="s">
        <v>159</v>
      </c>
    </row>
    <row r="611" spans="1:20" ht="23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>
        <f t="shared" si="54"/>
        <v>102.92307692307692</v>
      </c>
      <c r="I611" t="s">
        <v>21</v>
      </c>
      <c r="J611" s="4">
        <f t="shared" si="55"/>
        <v>1.2041999999999999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tr">
        <f t="shared" si="58"/>
        <v>film &amp; video</v>
      </c>
      <c r="S611" t="str">
        <f t="shared" si="59"/>
        <v>science fiction</v>
      </c>
      <c r="T611" t="s">
        <v>474</v>
      </c>
    </row>
    <row r="612" spans="1:20" ht="36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>
        <f t="shared" si="54"/>
        <v>27.998126756166094</v>
      </c>
      <c r="I612" t="s">
        <v>21</v>
      </c>
      <c r="J612" s="4">
        <f t="shared" si="55"/>
        <v>4.1905607476635511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tr">
        <f t="shared" si="58"/>
        <v>theater</v>
      </c>
      <c r="S612" t="str">
        <f t="shared" si="59"/>
        <v>plays</v>
      </c>
      <c r="T612" t="s">
        <v>33</v>
      </c>
    </row>
    <row r="613" spans="1:20" ht="23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>
        <f t="shared" si="54"/>
        <v>75.733333333333334</v>
      </c>
      <c r="I613" t="s">
        <v>21</v>
      </c>
      <c r="J613" s="4">
        <f t="shared" si="55"/>
        <v>0.13853658536585367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tr">
        <f t="shared" si="58"/>
        <v>theater</v>
      </c>
      <c r="S613" t="str">
        <f t="shared" si="59"/>
        <v>plays</v>
      </c>
      <c r="T613" t="s">
        <v>33</v>
      </c>
    </row>
    <row r="614" spans="1:20" ht="23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>
        <f t="shared" si="54"/>
        <v>45.026041666666664</v>
      </c>
      <c r="I614" t="s">
        <v>21</v>
      </c>
      <c r="J614" s="4">
        <f t="shared" si="55"/>
        <v>1.3943548387096774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tr">
        <f t="shared" si="58"/>
        <v>music</v>
      </c>
      <c r="S614" t="str">
        <f t="shared" si="59"/>
        <v>electric music</v>
      </c>
      <c r="T614" t="s">
        <v>50</v>
      </c>
    </row>
    <row r="615" spans="1:20" ht="36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>
        <f t="shared" si="54"/>
        <v>73.615384615384613</v>
      </c>
      <c r="I615" t="s">
        <v>15</v>
      </c>
      <c r="J615" s="4">
        <f t="shared" si="55"/>
        <v>1.74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tr">
        <f t="shared" si="58"/>
        <v>theater</v>
      </c>
      <c r="S615" t="str">
        <f t="shared" si="59"/>
        <v>plays</v>
      </c>
      <c r="T615" t="s">
        <v>33</v>
      </c>
    </row>
    <row r="616" spans="1:20" ht="36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>
        <f t="shared" si="54"/>
        <v>56.991701244813278</v>
      </c>
      <c r="I616" t="s">
        <v>21</v>
      </c>
      <c r="J616" s="4">
        <f t="shared" si="55"/>
        <v>1.5549056603773586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tr">
        <f t="shared" si="58"/>
        <v>theater</v>
      </c>
      <c r="S616" t="str">
        <f t="shared" si="59"/>
        <v>plays</v>
      </c>
      <c r="T616" t="s">
        <v>33</v>
      </c>
    </row>
    <row r="617" spans="1:20" ht="23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>
        <f t="shared" si="54"/>
        <v>85.223529411764702</v>
      </c>
      <c r="I617" t="s">
        <v>107</v>
      </c>
      <c r="J617" s="4">
        <f t="shared" si="55"/>
        <v>1.7044705882352942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tr">
        <f t="shared" si="58"/>
        <v>theater</v>
      </c>
      <c r="S617" t="str">
        <f t="shared" si="59"/>
        <v>plays</v>
      </c>
      <c r="T617" t="s">
        <v>33</v>
      </c>
    </row>
    <row r="618" spans="1:20" ht="23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>
        <f t="shared" si="54"/>
        <v>50.962184873949582</v>
      </c>
      <c r="I618" t="s">
        <v>40</v>
      </c>
      <c r="J618" s="4">
        <f t="shared" si="55"/>
        <v>1.8951562500000001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tr">
        <f t="shared" si="58"/>
        <v>music</v>
      </c>
      <c r="S618" t="str">
        <f t="shared" si="59"/>
        <v>indie rock</v>
      </c>
      <c r="T618" t="s">
        <v>60</v>
      </c>
    </row>
    <row r="619" spans="1:20" ht="23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>
        <f t="shared" si="54"/>
        <v>63.563636363636363</v>
      </c>
      <c r="I619" t="s">
        <v>21</v>
      </c>
      <c r="J619" s="4">
        <f t="shared" si="55"/>
        <v>2.4971428571428573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tr">
        <f t="shared" si="58"/>
        <v>theater</v>
      </c>
      <c r="S619" t="str">
        <f t="shared" si="59"/>
        <v>plays</v>
      </c>
      <c r="T619" t="s">
        <v>33</v>
      </c>
    </row>
    <row r="620" spans="1:20" ht="23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>
        <f t="shared" si="54"/>
        <v>80.999165275459092</v>
      </c>
      <c r="I620" t="s">
        <v>21</v>
      </c>
      <c r="J620" s="4">
        <f t="shared" si="55"/>
        <v>0.48860523665659616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tr">
        <f t="shared" si="58"/>
        <v>publishing</v>
      </c>
      <c r="S620" t="str">
        <f t="shared" si="59"/>
        <v>nonfiction</v>
      </c>
      <c r="T620" t="s">
        <v>68</v>
      </c>
    </row>
    <row r="621" spans="1:20" ht="23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>
        <f t="shared" si="54"/>
        <v>86.044753086419746</v>
      </c>
      <c r="I621" t="s">
        <v>21</v>
      </c>
      <c r="J621" s="4">
        <f t="shared" si="55"/>
        <v>0.28461970393057684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tr">
        <f t="shared" si="58"/>
        <v>theater</v>
      </c>
      <c r="S621" t="str">
        <f t="shared" si="59"/>
        <v>plays</v>
      </c>
      <c r="T621" t="s">
        <v>33</v>
      </c>
    </row>
    <row r="622" spans="1:20" ht="23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>
        <f t="shared" si="54"/>
        <v>90.0390625</v>
      </c>
      <c r="I622" t="s">
        <v>26</v>
      </c>
      <c r="J622" s="4">
        <f t="shared" si="55"/>
        <v>2.6802325581395348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tr">
        <f t="shared" si="58"/>
        <v>photography</v>
      </c>
      <c r="S622" t="str">
        <f t="shared" si="59"/>
        <v>photography books</v>
      </c>
      <c r="T622" t="s">
        <v>122</v>
      </c>
    </row>
    <row r="623" spans="1:20" ht="23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>
        <f t="shared" si="54"/>
        <v>74.006063432835816</v>
      </c>
      <c r="I623" t="s">
        <v>21</v>
      </c>
      <c r="J623" s="4">
        <f t="shared" si="55"/>
        <v>6.1980078125000002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tr">
        <f t="shared" si="58"/>
        <v>theater</v>
      </c>
      <c r="S623" t="str">
        <f t="shared" si="59"/>
        <v>plays</v>
      </c>
      <c r="T623" t="s">
        <v>33</v>
      </c>
    </row>
    <row r="624" spans="1:20" ht="23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>
        <f t="shared" si="54"/>
        <v>92.4375</v>
      </c>
      <c r="I624" t="s">
        <v>21</v>
      </c>
      <c r="J624" s="4">
        <f t="shared" si="55"/>
        <v>3.1301587301587303E-2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tr">
        <f t="shared" si="58"/>
        <v>music</v>
      </c>
      <c r="S624" t="str">
        <f t="shared" si="59"/>
        <v>indie rock</v>
      </c>
      <c r="T624" t="s">
        <v>60</v>
      </c>
    </row>
    <row r="625" spans="1:20" ht="23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>
        <f t="shared" si="54"/>
        <v>55.999257333828446</v>
      </c>
      <c r="I625" t="s">
        <v>40</v>
      </c>
      <c r="J625" s="4">
        <f t="shared" si="55"/>
        <v>1.5992152704135738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tr">
        <f t="shared" si="58"/>
        <v>theater</v>
      </c>
      <c r="S625" t="str">
        <f t="shared" si="59"/>
        <v>plays</v>
      </c>
      <c r="T625" t="s">
        <v>33</v>
      </c>
    </row>
    <row r="626" spans="1:20" ht="23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>
        <f t="shared" si="54"/>
        <v>32.983796296296298</v>
      </c>
      <c r="I626" t="s">
        <v>21</v>
      </c>
      <c r="J626" s="4">
        <f t="shared" si="55"/>
        <v>2.793921568627451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tr">
        <f t="shared" si="58"/>
        <v>photography</v>
      </c>
      <c r="S626" t="str">
        <f t="shared" si="59"/>
        <v>photography books</v>
      </c>
      <c r="T626" t="s">
        <v>122</v>
      </c>
    </row>
    <row r="627" spans="1:20" ht="36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>
        <f t="shared" si="54"/>
        <v>93.596774193548384</v>
      </c>
      <c r="I627" t="s">
        <v>21</v>
      </c>
      <c r="J627" s="4">
        <f t="shared" si="55"/>
        <v>0.77373333333333338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tr">
        <f t="shared" si="58"/>
        <v>theater</v>
      </c>
      <c r="S627" t="str">
        <f t="shared" si="59"/>
        <v>plays</v>
      </c>
      <c r="T627" t="s">
        <v>33</v>
      </c>
    </row>
    <row r="628" spans="1:20" ht="36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>
        <f t="shared" si="54"/>
        <v>69.867724867724874</v>
      </c>
      <c r="I628" t="s">
        <v>21</v>
      </c>
      <c r="J628" s="4">
        <f t="shared" si="55"/>
        <v>2.0632812500000002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tr">
        <f t="shared" si="58"/>
        <v>theater</v>
      </c>
      <c r="S628" t="str">
        <f t="shared" si="59"/>
        <v>plays</v>
      </c>
      <c r="T628" t="s">
        <v>33</v>
      </c>
    </row>
    <row r="629" spans="1:20" ht="23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>
        <f t="shared" si="54"/>
        <v>72.129870129870127</v>
      </c>
      <c r="I629" t="s">
        <v>40</v>
      </c>
      <c r="J629" s="4">
        <f t="shared" si="55"/>
        <v>6.9424999999999999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tr">
        <f t="shared" si="58"/>
        <v>food</v>
      </c>
      <c r="S629" t="str">
        <f t="shared" si="59"/>
        <v>food trucks</v>
      </c>
      <c r="T629" t="s">
        <v>17</v>
      </c>
    </row>
    <row r="630" spans="1:20" ht="23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>
        <f t="shared" si="54"/>
        <v>30.041666666666668</v>
      </c>
      <c r="I630" t="s">
        <v>21</v>
      </c>
      <c r="J630" s="4">
        <f t="shared" si="55"/>
        <v>1.5178947368421052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tr">
        <f t="shared" si="58"/>
        <v>music</v>
      </c>
      <c r="S630" t="str">
        <f t="shared" si="59"/>
        <v>indie rock</v>
      </c>
      <c r="T630" t="s">
        <v>60</v>
      </c>
    </row>
    <row r="631" spans="1:20" ht="23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>
        <f t="shared" si="54"/>
        <v>73.968000000000004</v>
      </c>
      <c r="I631" t="s">
        <v>21</v>
      </c>
      <c r="J631" s="4">
        <f t="shared" si="55"/>
        <v>0.64582072176949945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tr">
        <f t="shared" si="58"/>
        <v>theater</v>
      </c>
      <c r="S631" t="str">
        <f t="shared" si="59"/>
        <v>plays</v>
      </c>
      <c r="T631" t="s">
        <v>33</v>
      </c>
    </row>
    <row r="632" spans="1:20" ht="23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>
        <f t="shared" si="54"/>
        <v>68.65517241379311</v>
      </c>
      <c r="I632" t="s">
        <v>21</v>
      </c>
      <c r="J632" s="4">
        <f t="shared" si="55"/>
        <v>0.62873684210526315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tr">
        <f t="shared" si="58"/>
        <v>theater</v>
      </c>
      <c r="S632" t="str">
        <f t="shared" si="59"/>
        <v>plays</v>
      </c>
      <c r="T632" t="s">
        <v>33</v>
      </c>
    </row>
    <row r="633" spans="1:20" ht="23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>
        <f t="shared" si="54"/>
        <v>59.992164544564154</v>
      </c>
      <c r="I633" t="s">
        <v>21</v>
      </c>
      <c r="J633" s="4">
        <f t="shared" si="55"/>
        <v>3.1039864864864866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tr">
        <f t="shared" si="58"/>
        <v>theater</v>
      </c>
      <c r="S633" t="str">
        <f t="shared" si="59"/>
        <v>plays</v>
      </c>
      <c r="T633" t="s">
        <v>33</v>
      </c>
    </row>
    <row r="634" spans="1:20" ht="23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>
        <f t="shared" si="54"/>
        <v>111.15827338129496</v>
      </c>
      <c r="I634" t="s">
        <v>21</v>
      </c>
      <c r="J634" s="4">
        <f t="shared" si="55"/>
        <v>0.42859916782246882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tr">
        <f t="shared" si="58"/>
        <v>theater</v>
      </c>
      <c r="S634" t="str">
        <f t="shared" si="59"/>
        <v>plays</v>
      </c>
      <c r="T634" t="s">
        <v>33</v>
      </c>
    </row>
    <row r="635" spans="1:20" ht="36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>
        <f t="shared" si="54"/>
        <v>53.038095238095238</v>
      </c>
      <c r="I635" t="s">
        <v>21</v>
      </c>
      <c r="J635" s="4">
        <f t="shared" si="55"/>
        <v>0.83119402985074631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tr">
        <f t="shared" si="58"/>
        <v>film &amp; video</v>
      </c>
      <c r="S635" t="str">
        <f t="shared" si="59"/>
        <v>animation</v>
      </c>
      <c r="T635" t="s">
        <v>71</v>
      </c>
    </row>
    <row r="636" spans="1:20" ht="23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>
        <f t="shared" si="54"/>
        <v>55.985524728588658</v>
      </c>
      <c r="I636" t="s">
        <v>21</v>
      </c>
      <c r="J636" s="4">
        <f t="shared" si="55"/>
        <v>0.78531302876480547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tr">
        <f t="shared" si="58"/>
        <v>film &amp; video</v>
      </c>
      <c r="S636" t="str">
        <f t="shared" si="59"/>
        <v>television</v>
      </c>
      <c r="T636" t="s">
        <v>269</v>
      </c>
    </row>
    <row r="637" spans="1:20" ht="23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>
        <f t="shared" si="54"/>
        <v>69.986760812003524</v>
      </c>
      <c r="I637" t="s">
        <v>21</v>
      </c>
      <c r="J637" s="4">
        <f t="shared" si="55"/>
        <v>1.1409352517985611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tr">
        <f t="shared" si="58"/>
        <v>film &amp; video</v>
      </c>
      <c r="S637" t="str">
        <f t="shared" si="59"/>
        <v>television</v>
      </c>
      <c r="T637" t="s">
        <v>269</v>
      </c>
    </row>
    <row r="638" spans="1:20" ht="23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>
        <f t="shared" si="54"/>
        <v>48.998079877112133</v>
      </c>
      <c r="I638" t="s">
        <v>36</v>
      </c>
      <c r="J638" s="4">
        <f t="shared" si="55"/>
        <v>0.64537683358624176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tr">
        <f t="shared" si="58"/>
        <v>film &amp; video</v>
      </c>
      <c r="S638" t="str">
        <f t="shared" si="59"/>
        <v>animation</v>
      </c>
      <c r="T638" t="s">
        <v>71</v>
      </c>
    </row>
    <row r="639" spans="1:20" ht="23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>
        <f t="shared" si="54"/>
        <v>103.84615384615384</v>
      </c>
      <c r="I639" t="s">
        <v>21</v>
      </c>
      <c r="J639" s="4">
        <f t="shared" si="55"/>
        <v>0.79411764705882348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tr">
        <f t="shared" si="58"/>
        <v>theater</v>
      </c>
      <c r="S639" t="str">
        <f t="shared" si="59"/>
        <v>plays</v>
      </c>
      <c r="T639" t="s">
        <v>33</v>
      </c>
    </row>
    <row r="640" spans="1:20" ht="23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>
        <f t="shared" si="54"/>
        <v>99.127659574468083</v>
      </c>
      <c r="I640" t="s">
        <v>21</v>
      </c>
      <c r="J640" s="4">
        <f t="shared" si="55"/>
        <v>0.11419117647058824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tr">
        <f t="shared" si="58"/>
        <v>theater</v>
      </c>
      <c r="S640" t="str">
        <f t="shared" si="59"/>
        <v>plays</v>
      </c>
      <c r="T640" t="s">
        <v>33</v>
      </c>
    </row>
    <row r="641" spans="1:20" ht="23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>
        <f t="shared" si="54"/>
        <v>107.37777777777778</v>
      </c>
      <c r="I641" t="s">
        <v>21</v>
      </c>
      <c r="J641" s="4">
        <f t="shared" si="55"/>
        <v>0.56186046511627907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tr">
        <f t="shared" si="58"/>
        <v>film &amp; video</v>
      </c>
      <c r="S641" t="str">
        <f t="shared" si="59"/>
        <v>drama</v>
      </c>
      <c r="T641" t="s">
        <v>53</v>
      </c>
    </row>
    <row r="642" spans="1:20" ht="23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>
        <f t="shared" si="54"/>
        <v>76.922178988326849</v>
      </c>
      <c r="I642" t="s">
        <v>21</v>
      </c>
      <c r="J642" s="4">
        <f t="shared" si="55"/>
        <v>0.16501669449081802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tr">
        <f t="shared" si="58"/>
        <v>theater</v>
      </c>
      <c r="S642" t="str">
        <f t="shared" si="59"/>
        <v>plays</v>
      </c>
      <c r="T642" t="s">
        <v>33</v>
      </c>
    </row>
    <row r="643" spans="1:20" ht="36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>
        <f t="shared" ref="H643:H706" si="60">IF(G643,E643/G643,0)</f>
        <v>58.128865979381445</v>
      </c>
      <c r="I643" t="s">
        <v>98</v>
      </c>
      <c r="J643" s="4">
        <f t="shared" ref="J643:J706" si="61">E643/D643</f>
        <v>1.1996808510638297</v>
      </c>
      <c r="K643" t="s">
        <v>99</v>
      </c>
      <c r="L643">
        <v>1487570400</v>
      </c>
      <c r="M643">
        <v>1489986000</v>
      </c>
      <c r="N643" s="5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tr">
        <f t="shared" ref="R643:R706" si="64">LEFT(T643,FIND("/",T643)-1)</f>
        <v>theater</v>
      </c>
      <c r="S643" t="str">
        <f t="shared" si="59"/>
        <v>plays</v>
      </c>
      <c r="T643" t="s">
        <v>33</v>
      </c>
    </row>
    <row r="644" spans="1:20" ht="23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>
        <f t="shared" si="60"/>
        <v>103.73643410852713</v>
      </c>
      <c r="I644" t="s">
        <v>15</v>
      </c>
      <c r="J644" s="4">
        <f t="shared" si="61"/>
        <v>1.4545652173913044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tr">
        <f t="shared" si="64"/>
        <v>technology</v>
      </c>
      <c r="S644" t="str">
        <f t="shared" ref="S644:S707" si="65">RIGHT(T644,LEN(T644)-FIND("/",T644))</f>
        <v>wearables</v>
      </c>
      <c r="T644" t="s">
        <v>65</v>
      </c>
    </row>
    <row r="645" spans="1:20" ht="23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>
        <f t="shared" si="60"/>
        <v>87.962666666666664</v>
      </c>
      <c r="I645" t="s">
        <v>21</v>
      </c>
      <c r="J645" s="4">
        <f t="shared" si="61"/>
        <v>2.2138255033557046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tr">
        <f t="shared" si="64"/>
        <v>theater</v>
      </c>
      <c r="S645" t="str">
        <f t="shared" si="65"/>
        <v>plays</v>
      </c>
      <c r="T645" t="s">
        <v>33</v>
      </c>
    </row>
    <row r="646" spans="1:20" ht="23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>
        <f t="shared" si="60"/>
        <v>28</v>
      </c>
      <c r="I646" t="s">
        <v>15</v>
      </c>
      <c r="J646" s="4">
        <f t="shared" si="61"/>
        <v>0.48396694214876035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tr">
        <f t="shared" si="64"/>
        <v>theater</v>
      </c>
      <c r="S646" t="str">
        <f t="shared" si="65"/>
        <v>plays</v>
      </c>
      <c r="T646" t="s">
        <v>33</v>
      </c>
    </row>
    <row r="647" spans="1:20" ht="23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>
        <f t="shared" si="60"/>
        <v>37.999361294443261</v>
      </c>
      <c r="I647" t="s">
        <v>21</v>
      </c>
      <c r="J647" s="4">
        <f t="shared" si="61"/>
        <v>0.92911504424778757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tr">
        <f t="shared" si="64"/>
        <v>music</v>
      </c>
      <c r="S647" t="str">
        <f t="shared" si="65"/>
        <v>rock</v>
      </c>
      <c r="T647" t="s">
        <v>23</v>
      </c>
    </row>
    <row r="648" spans="1:20" ht="23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>
        <f t="shared" si="60"/>
        <v>29.999313893653515</v>
      </c>
      <c r="I648" t="s">
        <v>21</v>
      </c>
      <c r="J648" s="4">
        <f t="shared" si="61"/>
        <v>0.88599797365754818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tr">
        <f t="shared" si="64"/>
        <v>games</v>
      </c>
      <c r="S648" t="str">
        <f t="shared" si="65"/>
        <v>video games</v>
      </c>
      <c r="T648" t="s">
        <v>89</v>
      </c>
    </row>
    <row r="649" spans="1:20" ht="23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>
        <f t="shared" si="60"/>
        <v>103.5</v>
      </c>
      <c r="I649" t="s">
        <v>21</v>
      </c>
      <c r="J649" s="4">
        <f t="shared" si="61"/>
        <v>0.41399999999999998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tr">
        <f t="shared" si="64"/>
        <v>publishing</v>
      </c>
      <c r="S649" t="str">
        <f t="shared" si="65"/>
        <v>translations</v>
      </c>
      <c r="T649" t="s">
        <v>206</v>
      </c>
    </row>
    <row r="650" spans="1:20" ht="23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>
        <f t="shared" si="60"/>
        <v>85.994467496542185</v>
      </c>
      <c r="I650" t="s">
        <v>21</v>
      </c>
      <c r="J650" s="4">
        <f t="shared" si="61"/>
        <v>0.63056795131845844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tr">
        <f t="shared" si="64"/>
        <v>food</v>
      </c>
      <c r="S650" t="str">
        <f t="shared" si="65"/>
        <v>food trucks</v>
      </c>
      <c r="T650" t="s">
        <v>17</v>
      </c>
    </row>
    <row r="651" spans="1:20" ht="23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>
        <f t="shared" si="60"/>
        <v>98.011627906976742</v>
      </c>
      <c r="I651" t="s">
        <v>98</v>
      </c>
      <c r="J651" s="4">
        <f t="shared" si="61"/>
        <v>0.48482333607230893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tr">
        <f t="shared" si="64"/>
        <v>theater</v>
      </c>
      <c r="S651" t="str">
        <f t="shared" si="65"/>
        <v>plays</v>
      </c>
      <c r="T651" t="s">
        <v>33</v>
      </c>
    </row>
    <row r="652" spans="1:20" ht="23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>
        <f t="shared" si="60"/>
        <v>2</v>
      </c>
      <c r="I652" t="s">
        <v>21</v>
      </c>
      <c r="J652" s="4">
        <f t="shared" si="61"/>
        <v>0.02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tr">
        <f t="shared" si="64"/>
        <v>music</v>
      </c>
      <c r="S652" t="str">
        <f t="shared" si="65"/>
        <v>jazz</v>
      </c>
      <c r="T652" t="s">
        <v>159</v>
      </c>
    </row>
    <row r="653" spans="1:20" ht="23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>
        <f t="shared" si="60"/>
        <v>44.994570837642193</v>
      </c>
      <c r="I653" t="s">
        <v>107</v>
      </c>
      <c r="J653" s="4">
        <f t="shared" si="61"/>
        <v>0.88479410269445857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tr">
        <f t="shared" si="64"/>
        <v>film &amp; video</v>
      </c>
      <c r="S653" t="str">
        <f t="shared" si="65"/>
        <v>shorts</v>
      </c>
      <c r="T653" t="s">
        <v>100</v>
      </c>
    </row>
    <row r="654" spans="1:20" ht="23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>
        <f t="shared" si="60"/>
        <v>31.012224938875306</v>
      </c>
      <c r="I654" t="s">
        <v>21</v>
      </c>
      <c r="J654" s="4">
        <f t="shared" si="61"/>
        <v>1.2684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tr">
        <f t="shared" si="64"/>
        <v>technology</v>
      </c>
      <c r="S654" t="str">
        <f t="shared" si="65"/>
        <v>web</v>
      </c>
      <c r="T654" t="s">
        <v>28</v>
      </c>
    </row>
    <row r="655" spans="1:20" ht="23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>
        <f t="shared" si="60"/>
        <v>59.970085470085472</v>
      </c>
      <c r="I655" t="s">
        <v>21</v>
      </c>
      <c r="J655" s="4">
        <f t="shared" si="61"/>
        <v>23.388333333333332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tr">
        <f t="shared" si="64"/>
        <v>technology</v>
      </c>
      <c r="S655" t="str">
        <f t="shared" si="65"/>
        <v>web</v>
      </c>
      <c r="T655" t="s">
        <v>28</v>
      </c>
    </row>
    <row r="656" spans="1:20" ht="23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>
        <f t="shared" si="60"/>
        <v>58.9973474801061</v>
      </c>
      <c r="I656" t="s">
        <v>21</v>
      </c>
      <c r="J656" s="4">
        <f t="shared" si="61"/>
        <v>5.0838857142857146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tr">
        <f t="shared" si="64"/>
        <v>music</v>
      </c>
      <c r="S656" t="str">
        <f t="shared" si="65"/>
        <v>metal</v>
      </c>
      <c r="T656" t="s">
        <v>148</v>
      </c>
    </row>
    <row r="657" spans="1:20" ht="23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>
        <f t="shared" si="60"/>
        <v>50.045454545454547</v>
      </c>
      <c r="I657" t="s">
        <v>21</v>
      </c>
      <c r="J657" s="4">
        <f t="shared" si="61"/>
        <v>1.9147826086956521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tr">
        <f t="shared" si="64"/>
        <v>photography</v>
      </c>
      <c r="S657" t="str">
        <f t="shared" si="65"/>
        <v>photography books</v>
      </c>
      <c r="T657" t="s">
        <v>122</v>
      </c>
    </row>
    <row r="658" spans="1:20" ht="36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>
        <f t="shared" si="60"/>
        <v>98.966269841269835</v>
      </c>
      <c r="I658" t="s">
        <v>26</v>
      </c>
      <c r="J658" s="4">
        <f t="shared" si="61"/>
        <v>0.42127533783783783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tr">
        <f t="shared" si="64"/>
        <v>food</v>
      </c>
      <c r="S658" t="str">
        <f t="shared" si="65"/>
        <v>food trucks</v>
      </c>
      <c r="T658" t="s">
        <v>17</v>
      </c>
    </row>
    <row r="659" spans="1:20" ht="23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>
        <f t="shared" si="60"/>
        <v>58.857142857142854</v>
      </c>
      <c r="I659" t="s">
        <v>21</v>
      </c>
      <c r="J659" s="4">
        <f t="shared" si="61"/>
        <v>8.2400000000000001E-2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tr">
        <f t="shared" si="64"/>
        <v>film &amp; video</v>
      </c>
      <c r="S659" t="str">
        <f t="shared" si="65"/>
        <v>science fiction</v>
      </c>
      <c r="T659" t="s">
        <v>474</v>
      </c>
    </row>
    <row r="660" spans="1:20" ht="23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>
        <f t="shared" si="60"/>
        <v>81.010256410256417</v>
      </c>
      <c r="I660" t="s">
        <v>21</v>
      </c>
      <c r="J660" s="4">
        <f t="shared" si="61"/>
        <v>0.60064638783269964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tr">
        <f t="shared" si="64"/>
        <v>music</v>
      </c>
      <c r="S660" t="str">
        <f t="shared" si="65"/>
        <v>rock</v>
      </c>
      <c r="T660" t="s">
        <v>23</v>
      </c>
    </row>
    <row r="661" spans="1:20" ht="23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>
        <f t="shared" si="60"/>
        <v>76.013333333333335</v>
      </c>
      <c r="I661" t="s">
        <v>40</v>
      </c>
      <c r="J661" s="4">
        <f t="shared" si="61"/>
        <v>0.47232808616404309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tr">
        <f t="shared" si="64"/>
        <v>film &amp; video</v>
      </c>
      <c r="S661" t="str">
        <f t="shared" si="65"/>
        <v>documentary</v>
      </c>
      <c r="T661" t="s">
        <v>42</v>
      </c>
    </row>
    <row r="662" spans="1:20" ht="23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>
        <f t="shared" si="60"/>
        <v>96.597402597402592</v>
      </c>
      <c r="I662" t="s">
        <v>21</v>
      </c>
      <c r="J662" s="4">
        <f t="shared" si="61"/>
        <v>0.81736263736263737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tr">
        <f t="shared" si="64"/>
        <v>theater</v>
      </c>
      <c r="S662" t="str">
        <f t="shared" si="65"/>
        <v>plays</v>
      </c>
      <c r="T662" t="s">
        <v>33</v>
      </c>
    </row>
    <row r="663" spans="1:20" ht="23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>
        <f t="shared" si="60"/>
        <v>76.957446808510639</v>
      </c>
      <c r="I663" t="s">
        <v>36</v>
      </c>
      <c r="J663" s="4">
        <f t="shared" si="61"/>
        <v>0.54187265917603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tr">
        <f t="shared" si="64"/>
        <v>music</v>
      </c>
      <c r="S663" t="str">
        <f t="shared" si="65"/>
        <v>jazz</v>
      </c>
      <c r="T663" t="s">
        <v>159</v>
      </c>
    </row>
    <row r="664" spans="1:20" ht="23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>
        <f t="shared" si="60"/>
        <v>67.984732824427482</v>
      </c>
      <c r="I664" t="s">
        <v>21</v>
      </c>
      <c r="J664" s="4">
        <f t="shared" si="61"/>
        <v>0.97868131868131869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tr">
        <f t="shared" si="64"/>
        <v>theater</v>
      </c>
      <c r="S664" t="str">
        <f t="shared" si="65"/>
        <v>plays</v>
      </c>
      <c r="T664" t="s">
        <v>33</v>
      </c>
    </row>
    <row r="665" spans="1:20" ht="23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>
        <f t="shared" si="60"/>
        <v>88.781609195402297</v>
      </c>
      <c r="I665" t="s">
        <v>21</v>
      </c>
      <c r="J665" s="4">
        <f t="shared" si="61"/>
        <v>0.77239999999999998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tr">
        <f t="shared" si="64"/>
        <v>theater</v>
      </c>
      <c r="S665" t="str">
        <f t="shared" si="65"/>
        <v>plays</v>
      </c>
      <c r="T665" t="s">
        <v>33</v>
      </c>
    </row>
    <row r="666" spans="1:20" ht="23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>
        <f t="shared" si="60"/>
        <v>24.99623706491063</v>
      </c>
      <c r="I666" t="s">
        <v>21</v>
      </c>
      <c r="J666" s="4">
        <f t="shared" si="61"/>
        <v>0.33464735516372796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tr">
        <f t="shared" si="64"/>
        <v>music</v>
      </c>
      <c r="S666" t="str">
        <f t="shared" si="65"/>
        <v>jazz</v>
      </c>
      <c r="T666" t="s">
        <v>159</v>
      </c>
    </row>
    <row r="667" spans="1:20" ht="23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>
        <f t="shared" si="60"/>
        <v>44.922794117647058</v>
      </c>
      <c r="I667" t="s">
        <v>21</v>
      </c>
      <c r="J667" s="4">
        <f t="shared" si="61"/>
        <v>2.3958823529411766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tr">
        <f t="shared" si="64"/>
        <v>film &amp; video</v>
      </c>
      <c r="S667" t="str">
        <f t="shared" si="65"/>
        <v>documentary</v>
      </c>
      <c r="T667" t="s">
        <v>42</v>
      </c>
    </row>
    <row r="668" spans="1:20" ht="23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>
        <f t="shared" si="60"/>
        <v>79.400000000000006</v>
      </c>
      <c r="I668" t="s">
        <v>21</v>
      </c>
      <c r="J668" s="4">
        <f t="shared" si="61"/>
        <v>0.64032258064516134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tr">
        <f t="shared" si="64"/>
        <v>theater</v>
      </c>
      <c r="S668" t="str">
        <f t="shared" si="65"/>
        <v>plays</v>
      </c>
      <c r="T668" t="s">
        <v>33</v>
      </c>
    </row>
    <row r="669" spans="1:20" ht="36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>
        <f t="shared" si="60"/>
        <v>29.009546539379475</v>
      </c>
      <c r="I669" t="s">
        <v>21</v>
      </c>
      <c r="J669" s="4">
        <f t="shared" si="61"/>
        <v>1.7615942028985507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tr">
        <f t="shared" si="64"/>
        <v>journalism</v>
      </c>
      <c r="S669" t="str">
        <f t="shared" si="65"/>
        <v>audio</v>
      </c>
      <c r="T669" t="s">
        <v>1029</v>
      </c>
    </row>
    <row r="670" spans="1:20" ht="36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>
        <f t="shared" si="60"/>
        <v>73.59210526315789</v>
      </c>
      <c r="I670" t="s">
        <v>21</v>
      </c>
      <c r="J670" s="4">
        <f t="shared" si="61"/>
        <v>0.20338181818181819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tr">
        <f t="shared" si="64"/>
        <v>theater</v>
      </c>
      <c r="S670" t="str">
        <f t="shared" si="65"/>
        <v>plays</v>
      </c>
      <c r="T670" t="s">
        <v>33</v>
      </c>
    </row>
    <row r="671" spans="1:20" ht="23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>
        <f t="shared" si="60"/>
        <v>107.97038864898211</v>
      </c>
      <c r="I671" t="s">
        <v>107</v>
      </c>
      <c r="J671" s="4">
        <f t="shared" si="61"/>
        <v>3.5864754098360656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tr">
        <f t="shared" si="64"/>
        <v>theater</v>
      </c>
      <c r="S671" t="str">
        <f t="shared" si="65"/>
        <v>plays</v>
      </c>
      <c r="T671" t="s">
        <v>33</v>
      </c>
    </row>
    <row r="672" spans="1:20" ht="36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>
        <f t="shared" si="60"/>
        <v>68.987284287011803</v>
      </c>
      <c r="I672" t="s">
        <v>21</v>
      </c>
      <c r="J672" s="4">
        <f t="shared" si="61"/>
        <v>4.6885802469135802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tr">
        <f t="shared" si="64"/>
        <v>music</v>
      </c>
      <c r="S672" t="str">
        <f t="shared" si="65"/>
        <v>indie rock</v>
      </c>
      <c r="T672" t="s">
        <v>60</v>
      </c>
    </row>
    <row r="673" spans="1:20" ht="36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>
        <f t="shared" si="60"/>
        <v>111.02236719478098</v>
      </c>
      <c r="I673" t="s">
        <v>21</v>
      </c>
      <c r="J673" s="4">
        <f t="shared" si="61"/>
        <v>1.220563524590164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tr">
        <f t="shared" si="64"/>
        <v>theater</v>
      </c>
      <c r="S673" t="str">
        <f t="shared" si="65"/>
        <v>plays</v>
      </c>
      <c r="T673" t="s">
        <v>33</v>
      </c>
    </row>
    <row r="674" spans="1:20" ht="23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>
        <f t="shared" si="60"/>
        <v>24.997515808491418</v>
      </c>
      <c r="I674" t="s">
        <v>26</v>
      </c>
      <c r="J674" s="4">
        <f t="shared" si="61"/>
        <v>0.55931783729156137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tr">
        <f t="shared" si="64"/>
        <v>theater</v>
      </c>
      <c r="S674" t="str">
        <f t="shared" si="65"/>
        <v>plays</v>
      </c>
      <c r="T674" t="s">
        <v>33</v>
      </c>
    </row>
    <row r="675" spans="1:20" ht="23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>
        <f t="shared" si="60"/>
        <v>42.155172413793103</v>
      </c>
      <c r="I675" t="s">
        <v>107</v>
      </c>
      <c r="J675" s="4">
        <f t="shared" si="61"/>
        <v>0.43660714285714286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tr">
        <f t="shared" si="64"/>
        <v>music</v>
      </c>
      <c r="S675" t="str">
        <f t="shared" si="65"/>
        <v>indie rock</v>
      </c>
      <c r="T675" t="s">
        <v>60</v>
      </c>
    </row>
    <row r="676" spans="1:20" ht="23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>
        <f t="shared" si="60"/>
        <v>47.003284072249592</v>
      </c>
      <c r="I676" t="s">
        <v>21</v>
      </c>
      <c r="J676" s="4">
        <f t="shared" si="61"/>
        <v>0.33538371411833628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tr">
        <f t="shared" si="64"/>
        <v>photography</v>
      </c>
      <c r="S676" t="str">
        <f t="shared" si="65"/>
        <v>photography books</v>
      </c>
      <c r="T676" t="s">
        <v>122</v>
      </c>
    </row>
    <row r="677" spans="1:20" ht="23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>
        <f t="shared" si="60"/>
        <v>36.0392749244713</v>
      </c>
      <c r="I677" t="s">
        <v>21</v>
      </c>
      <c r="J677" s="4">
        <f t="shared" si="61"/>
        <v>1.2297938144329896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tr">
        <f t="shared" si="64"/>
        <v>journalism</v>
      </c>
      <c r="S677" t="str">
        <f t="shared" si="65"/>
        <v>audio</v>
      </c>
      <c r="T677" t="s">
        <v>1029</v>
      </c>
    </row>
    <row r="678" spans="1:20" ht="23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>
        <f t="shared" si="60"/>
        <v>101.03760683760684</v>
      </c>
      <c r="I678" t="s">
        <v>21</v>
      </c>
      <c r="J678" s="4">
        <f t="shared" si="61"/>
        <v>1.8974959871589085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tr">
        <f t="shared" si="64"/>
        <v>photography</v>
      </c>
      <c r="S678" t="str">
        <f t="shared" si="65"/>
        <v>photography books</v>
      </c>
      <c r="T678" t="s">
        <v>122</v>
      </c>
    </row>
    <row r="679" spans="1:20" ht="23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>
        <f t="shared" si="60"/>
        <v>39.927927927927925</v>
      </c>
      <c r="I679" t="s">
        <v>21</v>
      </c>
      <c r="J679" s="4">
        <f t="shared" si="61"/>
        <v>0.83622641509433959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tr">
        <f t="shared" si="64"/>
        <v>publishing</v>
      </c>
      <c r="S679" t="str">
        <f t="shared" si="65"/>
        <v>fiction</v>
      </c>
      <c r="T679" t="s">
        <v>119</v>
      </c>
    </row>
    <row r="680" spans="1:20" ht="23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>
        <f t="shared" si="60"/>
        <v>83.158139534883716</v>
      </c>
      <c r="I680" t="s">
        <v>21</v>
      </c>
      <c r="J680" s="4">
        <f t="shared" si="61"/>
        <v>0.17968844221105529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tr">
        <f t="shared" si="64"/>
        <v>film &amp; video</v>
      </c>
      <c r="S680" t="str">
        <f t="shared" si="65"/>
        <v>drama</v>
      </c>
      <c r="T680" t="s">
        <v>53</v>
      </c>
    </row>
    <row r="681" spans="1:20" ht="23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>
        <f t="shared" si="60"/>
        <v>39.97520661157025</v>
      </c>
      <c r="I681" t="s">
        <v>21</v>
      </c>
      <c r="J681" s="4">
        <f t="shared" si="61"/>
        <v>10.365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tr">
        <f t="shared" si="64"/>
        <v>food</v>
      </c>
      <c r="S681" t="str">
        <f t="shared" si="65"/>
        <v>food trucks</v>
      </c>
      <c r="T681" t="s">
        <v>17</v>
      </c>
    </row>
    <row r="682" spans="1:20" ht="36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>
        <f t="shared" si="60"/>
        <v>47.993908629441627</v>
      </c>
      <c r="I682" t="s">
        <v>21</v>
      </c>
      <c r="J682" s="4">
        <f t="shared" si="61"/>
        <v>0.97405219780219776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tr">
        <f t="shared" si="64"/>
        <v>games</v>
      </c>
      <c r="S682" t="str">
        <f t="shared" si="65"/>
        <v>mobile games</v>
      </c>
      <c r="T682" t="s">
        <v>292</v>
      </c>
    </row>
    <row r="683" spans="1:20" ht="36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>
        <f t="shared" si="60"/>
        <v>95.978877489438744</v>
      </c>
      <c r="I683" t="s">
        <v>21</v>
      </c>
      <c r="J683" s="4">
        <f t="shared" si="61"/>
        <v>0.86386203150461705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tr">
        <f t="shared" si="64"/>
        <v>theater</v>
      </c>
      <c r="S683" t="str">
        <f t="shared" si="65"/>
        <v>plays</v>
      </c>
      <c r="T683" t="s">
        <v>33</v>
      </c>
    </row>
    <row r="684" spans="1:20" ht="23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>
        <f t="shared" si="60"/>
        <v>78.728155339805824</v>
      </c>
      <c r="I684" t="s">
        <v>21</v>
      </c>
      <c r="J684" s="4">
        <f t="shared" si="61"/>
        <v>1.5016666666666667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tr">
        <f t="shared" si="64"/>
        <v>theater</v>
      </c>
      <c r="S684" t="str">
        <f t="shared" si="65"/>
        <v>plays</v>
      </c>
      <c r="T684" t="s">
        <v>33</v>
      </c>
    </row>
    <row r="685" spans="1:20" ht="23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>
        <f t="shared" si="60"/>
        <v>56.081632653061227</v>
      </c>
      <c r="I685" t="s">
        <v>21</v>
      </c>
      <c r="J685" s="4">
        <f t="shared" si="61"/>
        <v>3.5843478260869563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tr">
        <f t="shared" si="64"/>
        <v>theater</v>
      </c>
      <c r="S685" t="str">
        <f t="shared" si="65"/>
        <v>plays</v>
      </c>
      <c r="T685" t="s">
        <v>33</v>
      </c>
    </row>
    <row r="686" spans="1:20" ht="23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>
        <f t="shared" si="60"/>
        <v>69.090909090909093</v>
      </c>
      <c r="I686" t="s">
        <v>15</v>
      </c>
      <c r="J686" s="4">
        <f t="shared" si="61"/>
        <v>5.4285714285714288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tr">
        <f t="shared" si="64"/>
        <v>publishing</v>
      </c>
      <c r="S686" t="str">
        <f t="shared" si="65"/>
        <v>nonfiction</v>
      </c>
      <c r="T686" t="s">
        <v>68</v>
      </c>
    </row>
    <row r="687" spans="1:20" ht="23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>
        <f t="shared" si="60"/>
        <v>102.05291576673866</v>
      </c>
      <c r="I687" t="s">
        <v>15</v>
      </c>
      <c r="J687" s="4">
        <f t="shared" si="61"/>
        <v>0.67500714285714281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tr">
        <f t="shared" si="64"/>
        <v>theater</v>
      </c>
      <c r="S687" t="str">
        <f t="shared" si="65"/>
        <v>plays</v>
      </c>
      <c r="T687" t="s">
        <v>33</v>
      </c>
    </row>
    <row r="688" spans="1:20" ht="23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>
        <f t="shared" si="60"/>
        <v>107.32089552238806</v>
      </c>
      <c r="I688" t="s">
        <v>21</v>
      </c>
      <c r="J688" s="4">
        <f t="shared" si="61"/>
        <v>1.9174666666666667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tr">
        <f t="shared" si="64"/>
        <v>technology</v>
      </c>
      <c r="S688" t="str">
        <f t="shared" si="65"/>
        <v>wearables</v>
      </c>
      <c r="T688" t="s">
        <v>65</v>
      </c>
    </row>
    <row r="689" spans="1:20" ht="23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>
        <f t="shared" si="60"/>
        <v>51.970260223048328</v>
      </c>
      <c r="I689" t="s">
        <v>21</v>
      </c>
      <c r="J689" s="4">
        <f t="shared" si="61"/>
        <v>9.32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tr">
        <f t="shared" si="64"/>
        <v>theater</v>
      </c>
      <c r="S689" t="str">
        <f t="shared" si="65"/>
        <v>plays</v>
      </c>
      <c r="T689" t="s">
        <v>33</v>
      </c>
    </row>
    <row r="690" spans="1:20" ht="23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>
        <f t="shared" si="60"/>
        <v>71.137142857142862</v>
      </c>
      <c r="I690" t="s">
        <v>21</v>
      </c>
      <c r="J690" s="4">
        <f t="shared" si="61"/>
        <v>4.2927586206896553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tr">
        <f t="shared" si="64"/>
        <v>film &amp; video</v>
      </c>
      <c r="S690" t="str">
        <f t="shared" si="65"/>
        <v>television</v>
      </c>
      <c r="T690" t="s">
        <v>269</v>
      </c>
    </row>
    <row r="691" spans="1:20" ht="23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>
        <f t="shared" si="60"/>
        <v>106.49275362318841</v>
      </c>
      <c r="I691" t="s">
        <v>21</v>
      </c>
      <c r="J691" s="4">
        <f t="shared" si="61"/>
        <v>1.0065753424657535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tr">
        <f t="shared" si="64"/>
        <v>technology</v>
      </c>
      <c r="S691" t="str">
        <f t="shared" si="65"/>
        <v>web</v>
      </c>
      <c r="T691" t="s">
        <v>28</v>
      </c>
    </row>
    <row r="692" spans="1:20" ht="23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>
        <f t="shared" si="60"/>
        <v>42.93684210526316</v>
      </c>
      <c r="I692" t="s">
        <v>21</v>
      </c>
      <c r="J692" s="4">
        <f t="shared" si="61"/>
        <v>2.266111111111111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tr">
        <f t="shared" si="64"/>
        <v>film &amp; video</v>
      </c>
      <c r="S692" t="str">
        <f t="shared" si="65"/>
        <v>documentary</v>
      </c>
      <c r="T692" t="s">
        <v>42</v>
      </c>
    </row>
    <row r="693" spans="1:20" ht="23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>
        <f t="shared" si="60"/>
        <v>30.037974683544302</v>
      </c>
      <c r="I693" t="s">
        <v>21</v>
      </c>
      <c r="J693" s="4">
        <f t="shared" si="61"/>
        <v>1.4238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tr">
        <f t="shared" si="64"/>
        <v>film &amp; video</v>
      </c>
      <c r="S693" t="str">
        <f t="shared" si="65"/>
        <v>documentary</v>
      </c>
      <c r="T693" t="s">
        <v>42</v>
      </c>
    </row>
    <row r="694" spans="1:20" ht="23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>
        <f t="shared" si="60"/>
        <v>70.623376623376629</v>
      </c>
      <c r="I694" t="s">
        <v>40</v>
      </c>
      <c r="J694" s="4">
        <f t="shared" si="61"/>
        <v>0.90633333333333332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tr">
        <f t="shared" si="64"/>
        <v>music</v>
      </c>
      <c r="S694" t="str">
        <f t="shared" si="65"/>
        <v>rock</v>
      </c>
      <c r="T694" t="s">
        <v>23</v>
      </c>
    </row>
    <row r="695" spans="1:20" ht="36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>
        <f t="shared" si="60"/>
        <v>66.016018306636155</v>
      </c>
      <c r="I695" t="s">
        <v>21</v>
      </c>
      <c r="J695" s="4">
        <f t="shared" si="61"/>
        <v>0.63966740576496672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tr">
        <f t="shared" si="64"/>
        <v>theater</v>
      </c>
      <c r="S695" t="str">
        <f t="shared" si="65"/>
        <v>plays</v>
      </c>
      <c r="T695" t="s">
        <v>33</v>
      </c>
    </row>
    <row r="696" spans="1:20" ht="23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>
        <f t="shared" si="60"/>
        <v>96.911392405063296</v>
      </c>
      <c r="I696" t="s">
        <v>21</v>
      </c>
      <c r="J696" s="4">
        <f t="shared" si="61"/>
        <v>0.84131868131868137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tr">
        <f t="shared" si="64"/>
        <v>theater</v>
      </c>
      <c r="S696" t="str">
        <f t="shared" si="65"/>
        <v>plays</v>
      </c>
      <c r="T696" t="s">
        <v>33</v>
      </c>
    </row>
    <row r="697" spans="1:20" ht="23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>
        <f t="shared" si="60"/>
        <v>62.867346938775512</v>
      </c>
      <c r="I697" t="s">
        <v>107</v>
      </c>
      <c r="J697" s="4">
        <f t="shared" si="61"/>
        <v>1.3393478260869565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tr">
        <f t="shared" si="64"/>
        <v>music</v>
      </c>
      <c r="S697" t="str">
        <f t="shared" si="65"/>
        <v>rock</v>
      </c>
      <c r="T697" t="s">
        <v>23</v>
      </c>
    </row>
    <row r="698" spans="1:20" ht="23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>
        <f t="shared" si="60"/>
        <v>108.98537682789652</v>
      </c>
      <c r="I698" t="s">
        <v>21</v>
      </c>
      <c r="J698" s="4">
        <f t="shared" si="61"/>
        <v>0.59042047531992692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tr">
        <f t="shared" si="64"/>
        <v>theater</v>
      </c>
      <c r="S698" t="str">
        <f t="shared" si="65"/>
        <v>plays</v>
      </c>
      <c r="T698" t="s">
        <v>33</v>
      </c>
    </row>
    <row r="699" spans="1:20" ht="36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>
        <f t="shared" si="60"/>
        <v>26.999314599040439</v>
      </c>
      <c r="I699" t="s">
        <v>21</v>
      </c>
      <c r="J699" s="4">
        <f t="shared" si="61"/>
        <v>1.5280062063615205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tr">
        <f t="shared" si="64"/>
        <v>music</v>
      </c>
      <c r="S699" t="str">
        <f t="shared" si="65"/>
        <v>electric music</v>
      </c>
      <c r="T699" t="s">
        <v>50</v>
      </c>
    </row>
    <row r="700" spans="1:20" ht="23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>
        <f t="shared" si="60"/>
        <v>65.004147943311438</v>
      </c>
      <c r="I700" t="s">
        <v>15</v>
      </c>
      <c r="J700" s="4">
        <f t="shared" si="61"/>
        <v>4.466912114014252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tr">
        <f t="shared" si="64"/>
        <v>technology</v>
      </c>
      <c r="S700" t="str">
        <f t="shared" si="65"/>
        <v>wearables</v>
      </c>
      <c r="T700" t="s">
        <v>65</v>
      </c>
    </row>
    <row r="701" spans="1:20" ht="23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>
        <f t="shared" si="60"/>
        <v>111.51785714285714</v>
      </c>
      <c r="I701" t="s">
        <v>21</v>
      </c>
      <c r="J701" s="4">
        <f t="shared" si="61"/>
        <v>0.8439189189189189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tr">
        <f t="shared" si="64"/>
        <v>film &amp; video</v>
      </c>
      <c r="S701" t="str">
        <f t="shared" si="65"/>
        <v>drama</v>
      </c>
      <c r="T701" t="s">
        <v>53</v>
      </c>
    </row>
    <row r="702" spans="1:20" ht="36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>
        <f t="shared" si="60"/>
        <v>3</v>
      </c>
      <c r="I702" t="s">
        <v>21</v>
      </c>
      <c r="J702" s="4">
        <f t="shared" si="61"/>
        <v>0.03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tr">
        <f t="shared" si="64"/>
        <v>technology</v>
      </c>
      <c r="S702" t="str">
        <f t="shared" si="65"/>
        <v>wearables</v>
      </c>
      <c r="T702" t="s">
        <v>65</v>
      </c>
    </row>
    <row r="703" spans="1:20" ht="36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>
        <f t="shared" si="60"/>
        <v>110.99268292682927</v>
      </c>
      <c r="I703" t="s">
        <v>21</v>
      </c>
      <c r="J703" s="4">
        <f t="shared" si="61"/>
        <v>1.7502692307692307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tr">
        <f t="shared" si="64"/>
        <v>theater</v>
      </c>
      <c r="S703" t="str">
        <f t="shared" si="65"/>
        <v>plays</v>
      </c>
      <c r="T703" t="s">
        <v>33</v>
      </c>
    </row>
    <row r="704" spans="1:20" ht="36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>
        <f t="shared" si="60"/>
        <v>56.746987951807228</v>
      </c>
      <c r="I704" t="s">
        <v>21</v>
      </c>
      <c r="J704" s="4">
        <f t="shared" si="61"/>
        <v>0.54137931034482756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tr">
        <f t="shared" si="64"/>
        <v>technology</v>
      </c>
      <c r="S704" t="str">
        <f t="shared" si="65"/>
        <v>wearables</v>
      </c>
      <c r="T704" t="s">
        <v>65</v>
      </c>
    </row>
    <row r="705" spans="1:20" ht="23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>
        <f t="shared" si="60"/>
        <v>97.020608439646708</v>
      </c>
      <c r="I705" t="s">
        <v>21</v>
      </c>
      <c r="J705" s="4">
        <f t="shared" si="61"/>
        <v>3.1187381703470032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tr">
        <f t="shared" si="64"/>
        <v>publishing</v>
      </c>
      <c r="S705" t="str">
        <f t="shared" si="65"/>
        <v>translations</v>
      </c>
      <c r="T705" t="s">
        <v>206</v>
      </c>
    </row>
    <row r="706" spans="1:20" ht="36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>
        <f t="shared" si="60"/>
        <v>92.08620689655173</v>
      </c>
      <c r="I706" t="s">
        <v>21</v>
      </c>
      <c r="J706" s="4">
        <f t="shared" si="61"/>
        <v>1.2278160919540231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tr">
        <f t="shared" si="64"/>
        <v>film &amp; video</v>
      </c>
      <c r="S706" t="str">
        <f t="shared" si="65"/>
        <v>animation</v>
      </c>
      <c r="T706" t="s">
        <v>71</v>
      </c>
    </row>
    <row r="707" spans="1:20" ht="23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>
        <f t="shared" ref="H707:H770" si="66">IF(G707,E707/G707,0)</f>
        <v>82.986666666666665</v>
      </c>
      <c r="I707" t="s">
        <v>40</v>
      </c>
      <c r="J707" s="4">
        <f t="shared" ref="J707:J770" si="67">E707/D707</f>
        <v>0.99026517383618151</v>
      </c>
      <c r="K707" t="s">
        <v>41</v>
      </c>
      <c r="L707">
        <v>1386741600</v>
      </c>
      <c r="M707">
        <v>1387087200</v>
      </c>
      <c r="N707" s="5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tr">
        <f t="shared" ref="R707:R770" si="70">LEFT(T707,FIND("/",T707)-1)</f>
        <v>publishing</v>
      </c>
      <c r="S707" t="str">
        <f t="shared" si="65"/>
        <v>nonfiction</v>
      </c>
      <c r="T707" t="s">
        <v>68</v>
      </c>
    </row>
    <row r="708" spans="1:20" ht="36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>
        <f t="shared" si="66"/>
        <v>103.03791821561339</v>
      </c>
      <c r="I708" t="s">
        <v>26</v>
      </c>
      <c r="J708" s="4">
        <f t="shared" si="67"/>
        <v>1.278468634686347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tr">
        <f t="shared" si="70"/>
        <v>technology</v>
      </c>
      <c r="S708" t="str">
        <f t="shared" ref="S708:S771" si="71">RIGHT(T708,LEN(T708)-FIND("/",T708))</f>
        <v>web</v>
      </c>
      <c r="T708" t="s">
        <v>28</v>
      </c>
    </row>
    <row r="709" spans="1:20" ht="36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>
        <f t="shared" si="66"/>
        <v>68.922619047619051</v>
      </c>
      <c r="I709" t="s">
        <v>21</v>
      </c>
      <c r="J709" s="4">
        <f t="shared" si="67"/>
        <v>1.5861643835616439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tr">
        <f t="shared" si="70"/>
        <v>film &amp; video</v>
      </c>
      <c r="S709" t="str">
        <f t="shared" si="71"/>
        <v>drama</v>
      </c>
      <c r="T709" t="s">
        <v>53</v>
      </c>
    </row>
    <row r="710" spans="1:20" ht="23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>
        <f t="shared" si="66"/>
        <v>87.737226277372258</v>
      </c>
      <c r="I710" t="s">
        <v>98</v>
      </c>
      <c r="J710" s="4">
        <f t="shared" si="67"/>
        <v>7.0705882352941174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tr">
        <f t="shared" si="70"/>
        <v>theater</v>
      </c>
      <c r="S710" t="str">
        <f t="shared" si="71"/>
        <v>plays</v>
      </c>
      <c r="T710" t="s">
        <v>33</v>
      </c>
    </row>
    <row r="711" spans="1:20" ht="23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>
        <f t="shared" si="66"/>
        <v>75.021505376344081</v>
      </c>
      <c r="I711" t="s">
        <v>107</v>
      </c>
      <c r="J711" s="4">
        <f t="shared" si="67"/>
        <v>1.4238775510204082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tr">
        <f t="shared" si="70"/>
        <v>theater</v>
      </c>
      <c r="S711" t="str">
        <f t="shared" si="71"/>
        <v>plays</v>
      </c>
      <c r="T711" t="s">
        <v>33</v>
      </c>
    </row>
    <row r="712" spans="1:20" ht="36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>
        <f t="shared" si="66"/>
        <v>50.863999999999997</v>
      </c>
      <c r="I712" t="s">
        <v>21</v>
      </c>
      <c r="J712" s="4">
        <f t="shared" si="67"/>
        <v>1.4786046511627906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tr">
        <f t="shared" si="70"/>
        <v>theater</v>
      </c>
      <c r="S712" t="str">
        <f t="shared" si="71"/>
        <v>plays</v>
      </c>
      <c r="T712" t="s">
        <v>33</v>
      </c>
    </row>
    <row r="713" spans="1:20" ht="36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>
        <f t="shared" si="66"/>
        <v>90</v>
      </c>
      <c r="I713" t="s">
        <v>107</v>
      </c>
      <c r="J713" s="4">
        <f t="shared" si="67"/>
        <v>0.20322580645161289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tr">
        <f t="shared" si="70"/>
        <v>theater</v>
      </c>
      <c r="S713" t="str">
        <f t="shared" si="71"/>
        <v>plays</v>
      </c>
      <c r="T713" t="s">
        <v>33</v>
      </c>
    </row>
    <row r="714" spans="1:20" ht="36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>
        <f t="shared" si="66"/>
        <v>72.896039603960389</v>
      </c>
      <c r="I714" t="s">
        <v>21</v>
      </c>
      <c r="J714" s="4">
        <f t="shared" si="67"/>
        <v>18.40625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tr">
        <f t="shared" si="70"/>
        <v>theater</v>
      </c>
      <c r="S714" t="str">
        <f t="shared" si="71"/>
        <v>plays</v>
      </c>
      <c r="T714" t="s">
        <v>33</v>
      </c>
    </row>
    <row r="715" spans="1:20" ht="23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>
        <f t="shared" si="66"/>
        <v>108.48543689320388</v>
      </c>
      <c r="I715" t="s">
        <v>21</v>
      </c>
      <c r="J715" s="4">
        <f t="shared" si="67"/>
        <v>1.6194202898550725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tr">
        <f t="shared" si="70"/>
        <v>publishing</v>
      </c>
      <c r="S715" t="str">
        <f t="shared" si="71"/>
        <v>radio &amp; podcasts</v>
      </c>
      <c r="T715" t="s">
        <v>133</v>
      </c>
    </row>
    <row r="716" spans="1:20" ht="23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>
        <f t="shared" si="66"/>
        <v>101.98095238095237</v>
      </c>
      <c r="I716" t="s">
        <v>21</v>
      </c>
      <c r="J716" s="4">
        <f t="shared" si="67"/>
        <v>4.7282077922077921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tr">
        <f t="shared" si="70"/>
        <v>music</v>
      </c>
      <c r="S716" t="str">
        <f t="shared" si="71"/>
        <v>rock</v>
      </c>
      <c r="T716" t="s">
        <v>23</v>
      </c>
    </row>
    <row r="717" spans="1:20" ht="23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>
        <f t="shared" si="66"/>
        <v>44.009146341463413</v>
      </c>
      <c r="I717" t="s">
        <v>21</v>
      </c>
      <c r="J717" s="4">
        <f t="shared" si="67"/>
        <v>0.24466101694915254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tr">
        <f t="shared" si="70"/>
        <v>games</v>
      </c>
      <c r="S717" t="str">
        <f t="shared" si="71"/>
        <v>mobile games</v>
      </c>
      <c r="T717" t="s">
        <v>292</v>
      </c>
    </row>
    <row r="718" spans="1:20" ht="23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>
        <f t="shared" si="66"/>
        <v>65.942675159235662</v>
      </c>
      <c r="I718" t="s">
        <v>21</v>
      </c>
      <c r="J718" s="4">
        <f t="shared" si="67"/>
        <v>5.1764999999999999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tr">
        <f t="shared" si="70"/>
        <v>theater</v>
      </c>
      <c r="S718" t="str">
        <f t="shared" si="71"/>
        <v>plays</v>
      </c>
      <c r="T718" t="s">
        <v>33</v>
      </c>
    </row>
    <row r="719" spans="1:20" ht="36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>
        <f t="shared" si="66"/>
        <v>24.987387387387386</v>
      </c>
      <c r="I719" t="s">
        <v>21</v>
      </c>
      <c r="J719" s="4">
        <f t="shared" si="67"/>
        <v>2.4764285714285714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tr">
        <f t="shared" si="70"/>
        <v>film &amp; video</v>
      </c>
      <c r="S719" t="str">
        <f t="shared" si="71"/>
        <v>documentary</v>
      </c>
      <c r="T719" t="s">
        <v>42</v>
      </c>
    </row>
    <row r="720" spans="1:20" ht="23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>
        <f t="shared" si="66"/>
        <v>28.003367003367003</v>
      </c>
      <c r="I720" t="s">
        <v>21</v>
      </c>
      <c r="J720" s="4">
        <f t="shared" si="67"/>
        <v>1.0020481927710843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tr">
        <f t="shared" si="70"/>
        <v>technology</v>
      </c>
      <c r="S720" t="str">
        <f t="shared" si="71"/>
        <v>wearables</v>
      </c>
      <c r="T720" t="s">
        <v>65</v>
      </c>
    </row>
    <row r="721" spans="1:20" ht="23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>
        <f t="shared" si="66"/>
        <v>85.829268292682926</v>
      </c>
      <c r="I721" t="s">
        <v>21</v>
      </c>
      <c r="J721" s="4">
        <f t="shared" si="67"/>
        <v>1.53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tr">
        <f t="shared" si="70"/>
        <v>publishing</v>
      </c>
      <c r="S721" t="str">
        <f t="shared" si="71"/>
        <v>fiction</v>
      </c>
      <c r="T721" t="s">
        <v>119</v>
      </c>
    </row>
    <row r="722" spans="1:20" ht="36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>
        <f t="shared" si="66"/>
        <v>84.921052631578945</v>
      </c>
      <c r="I722" t="s">
        <v>36</v>
      </c>
      <c r="J722" s="4">
        <f t="shared" si="67"/>
        <v>0.37091954022988505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tr">
        <f t="shared" si="70"/>
        <v>theater</v>
      </c>
      <c r="S722" t="str">
        <f t="shared" si="71"/>
        <v>plays</v>
      </c>
      <c r="T722" t="s">
        <v>33</v>
      </c>
    </row>
    <row r="723" spans="1:20" ht="23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>
        <f t="shared" si="66"/>
        <v>90.483333333333334</v>
      </c>
      <c r="I723" t="s">
        <v>21</v>
      </c>
      <c r="J723" s="4">
        <f t="shared" si="67"/>
        <v>4.3923948220064728E-2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tr">
        <f t="shared" si="70"/>
        <v>music</v>
      </c>
      <c r="S723" t="str">
        <f t="shared" si="71"/>
        <v>rock</v>
      </c>
      <c r="T723" t="s">
        <v>23</v>
      </c>
    </row>
    <row r="724" spans="1:20" ht="23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>
        <f t="shared" si="66"/>
        <v>25.00197628458498</v>
      </c>
      <c r="I724" t="s">
        <v>21</v>
      </c>
      <c r="J724" s="4">
        <f t="shared" si="67"/>
        <v>1.5650721649484536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tr">
        <f t="shared" si="70"/>
        <v>film &amp; video</v>
      </c>
      <c r="S724" t="str">
        <f t="shared" si="71"/>
        <v>documentary</v>
      </c>
      <c r="T724" t="s">
        <v>42</v>
      </c>
    </row>
    <row r="725" spans="1:20" ht="23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>
        <f t="shared" si="66"/>
        <v>92.013888888888886</v>
      </c>
      <c r="I725" t="s">
        <v>26</v>
      </c>
      <c r="J725" s="4">
        <f t="shared" si="67"/>
        <v>2.704081632653061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tr">
        <f t="shared" si="70"/>
        <v>theater</v>
      </c>
      <c r="S725" t="str">
        <f t="shared" si="71"/>
        <v>plays</v>
      </c>
      <c r="T725" t="s">
        <v>33</v>
      </c>
    </row>
    <row r="726" spans="1:20" ht="36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>
        <f t="shared" si="66"/>
        <v>93.066115702479337</v>
      </c>
      <c r="I726" t="s">
        <v>40</v>
      </c>
      <c r="J726" s="4">
        <f t="shared" si="67"/>
        <v>1.3405952380952382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tr">
        <f t="shared" si="70"/>
        <v>theater</v>
      </c>
      <c r="S726" t="str">
        <f t="shared" si="71"/>
        <v>plays</v>
      </c>
      <c r="T726" t="s">
        <v>33</v>
      </c>
    </row>
    <row r="727" spans="1:20" ht="23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>
        <f t="shared" si="66"/>
        <v>61.008145363408524</v>
      </c>
      <c r="I727" t="s">
        <v>21</v>
      </c>
      <c r="J727" s="4">
        <f t="shared" si="67"/>
        <v>0.50398033126293995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tr">
        <f t="shared" si="70"/>
        <v>games</v>
      </c>
      <c r="S727" t="str">
        <f t="shared" si="71"/>
        <v>mobile games</v>
      </c>
      <c r="T727" t="s">
        <v>292</v>
      </c>
    </row>
    <row r="728" spans="1:20" ht="23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>
        <f t="shared" si="66"/>
        <v>92.036259541984734</v>
      </c>
      <c r="I728" t="s">
        <v>21</v>
      </c>
      <c r="J728" s="4">
        <f t="shared" si="67"/>
        <v>0.88815837937384901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tr">
        <f t="shared" si="70"/>
        <v>theater</v>
      </c>
      <c r="S728" t="str">
        <f t="shared" si="71"/>
        <v>plays</v>
      </c>
      <c r="T728" t="s">
        <v>33</v>
      </c>
    </row>
    <row r="729" spans="1:20" ht="23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>
        <f t="shared" si="66"/>
        <v>81.132596685082873</v>
      </c>
      <c r="I729" t="s">
        <v>21</v>
      </c>
      <c r="J729" s="4">
        <f t="shared" si="67"/>
        <v>1.65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tr">
        <f t="shared" si="70"/>
        <v>technology</v>
      </c>
      <c r="S729" t="str">
        <f t="shared" si="71"/>
        <v>web</v>
      </c>
      <c r="T729" t="s">
        <v>28</v>
      </c>
    </row>
    <row r="730" spans="1:20" ht="36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>
        <f t="shared" si="66"/>
        <v>73.5</v>
      </c>
      <c r="I730" t="s">
        <v>21</v>
      </c>
      <c r="J730" s="4">
        <f t="shared" si="67"/>
        <v>0.17499999999999999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tr">
        <f t="shared" si="70"/>
        <v>theater</v>
      </c>
      <c r="S730" t="str">
        <f t="shared" si="71"/>
        <v>plays</v>
      </c>
      <c r="T730" t="s">
        <v>33</v>
      </c>
    </row>
    <row r="731" spans="1:20" ht="36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>
        <f t="shared" si="66"/>
        <v>85.221311475409834</v>
      </c>
      <c r="I731" t="s">
        <v>21</v>
      </c>
      <c r="J731" s="4">
        <f t="shared" si="67"/>
        <v>1.8566071428571429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tr">
        <f t="shared" si="70"/>
        <v>film &amp; video</v>
      </c>
      <c r="S731" t="str">
        <f t="shared" si="71"/>
        <v>drama</v>
      </c>
      <c r="T731" t="s">
        <v>53</v>
      </c>
    </row>
    <row r="732" spans="1:20" ht="23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>
        <f t="shared" si="66"/>
        <v>110.96825396825396</v>
      </c>
      <c r="I732" t="s">
        <v>15</v>
      </c>
      <c r="J732" s="4">
        <f t="shared" si="67"/>
        <v>4.1266319444444441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tr">
        <f t="shared" si="70"/>
        <v>technology</v>
      </c>
      <c r="S732" t="str">
        <f t="shared" si="71"/>
        <v>wearables</v>
      </c>
      <c r="T732" t="s">
        <v>65</v>
      </c>
    </row>
    <row r="733" spans="1:20" ht="23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>
        <f t="shared" si="66"/>
        <v>32.968036529680369</v>
      </c>
      <c r="I733" t="s">
        <v>21</v>
      </c>
      <c r="J733" s="4">
        <f t="shared" si="67"/>
        <v>0.90249999999999997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tr">
        <f t="shared" si="70"/>
        <v>technology</v>
      </c>
      <c r="S733" t="str">
        <f t="shared" si="71"/>
        <v>web</v>
      </c>
      <c r="T733" t="s">
        <v>28</v>
      </c>
    </row>
    <row r="734" spans="1:20" ht="23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>
        <f t="shared" si="66"/>
        <v>96.005352363960753</v>
      </c>
      <c r="I734" t="s">
        <v>21</v>
      </c>
      <c r="J734" s="4">
        <f t="shared" si="67"/>
        <v>0.91984615384615387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tr">
        <f t="shared" si="70"/>
        <v>music</v>
      </c>
      <c r="S734" t="str">
        <f t="shared" si="71"/>
        <v>rock</v>
      </c>
      <c r="T734" t="s">
        <v>23</v>
      </c>
    </row>
    <row r="735" spans="1:20" ht="23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>
        <f t="shared" si="66"/>
        <v>84.96632653061225</v>
      </c>
      <c r="I735" t="s">
        <v>21</v>
      </c>
      <c r="J735" s="4">
        <f t="shared" si="67"/>
        <v>5.2700632911392402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tr">
        <f t="shared" si="70"/>
        <v>music</v>
      </c>
      <c r="S735" t="str">
        <f t="shared" si="71"/>
        <v>metal</v>
      </c>
      <c r="T735" t="s">
        <v>148</v>
      </c>
    </row>
    <row r="736" spans="1:20" ht="23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>
        <f t="shared" si="66"/>
        <v>25.007462686567163</v>
      </c>
      <c r="I736" t="s">
        <v>21</v>
      </c>
      <c r="J736" s="4">
        <f t="shared" si="67"/>
        <v>3.1914285714285713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tr">
        <f t="shared" si="70"/>
        <v>theater</v>
      </c>
      <c r="S736" t="str">
        <f t="shared" si="71"/>
        <v>plays</v>
      </c>
      <c r="T736" t="s">
        <v>33</v>
      </c>
    </row>
    <row r="737" spans="1:20" ht="36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>
        <f t="shared" si="66"/>
        <v>65.998995479658461</v>
      </c>
      <c r="I737" t="s">
        <v>21</v>
      </c>
      <c r="J737" s="4">
        <f t="shared" si="67"/>
        <v>3.5418867924528303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tr">
        <f t="shared" si="70"/>
        <v>photography</v>
      </c>
      <c r="S737" t="str">
        <f t="shared" si="71"/>
        <v>photography books</v>
      </c>
      <c r="T737" t="s">
        <v>122</v>
      </c>
    </row>
    <row r="738" spans="1:20" ht="23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>
        <f t="shared" si="66"/>
        <v>87.34482758620689</v>
      </c>
      <c r="I738" t="s">
        <v>21</v>
      </c>
      <c r="J738" s="4">
        <f t="shared" si="67"/>
        <v>0.32896103896103895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tr">
        <f t="shared" si="70"/>
        <v>publishing</v>
      </c>
      <c r="S738" t="str">
        <f t="shared" si="71"/>
        <v>nonfiction</v>
      </c>
      <c r="T738" t="s">
        <v>68</v>
      </c>
    </row>
    <row r="739" spans="1:20" ht="36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>
        <f t="shared" si="66"/>
        <v>27.933333333333334</v>
      </c>
      <c r="I739" t="s">
        <v>21</v>
      </c>
      <c r="J739" s="4">
        <f t="shared" si="67"/>
        <v>1.358918918918919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tr">
        <f t="shared" si="70"/>
        <v>music</v>
      </c>
      <c r="S739" t="str">
        <f t="shared" si="71"/>
        <v>indie rock</v>
      </c>
      <c r="T739" t="s">
        <v>60</v>
      </c>
    </row>
    <row r="740" spans="1:20" ht="36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>
        <f t="shared" si="66"/>
        <v>103.8</v>
      </c>
      <c r="I740" t="s">
        <v>21</v>
      </c>
      <c r="J740" s="4">
        <f t="shared" si="67"/>
        <v>2.0843373493975904E-2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tr">
        <f t="shared" si="70"/>
        <v>theater</v>
      </c>
      <c r="S740" t="str">
        <f t="shared" si="71"/>
        <v>plays</v>
      </c>
      <c r="T740" t="s">
        <v>33</v>
      </c>
    </row>
    <row r="741" spans="1:20" ht="23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>
        <f t="shared" si="66"/>
        <v>31.937172774869111</v>
      </c>
      <c r="I741" t="s">
        <v>21</v>
      </c>
      <c r="J741" s="4">
        <f t="shared" si="67"/>
        <v>0.61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tr">
        <f t="shared" si="70"/>
        <v>music</v>
      </c>
      <c r="S741" t="str">
        <f t="shared" si="71"/>
        <v>indie rock</v>
      </c>
      <c r="T741" t="s">
        <v>60</v>
      </c>
    </row>
    <row r="742" spans="1:20" ht="36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>
        <f t="shared" si="66"/>
        <v>99.5</v>
      </c>
      <c r="I742" t="s">
        <v>21</v>
      </c>
      <c r="J742" s="4">
        <f t="shared" si="67"/>
        <v>0.30037735849056602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tr">
        <f t="shared" si="70"/>
        <v>theater</v>
      </c>
      <c r="S742" t="str">
        <f t="shared" si="71"/>
        <v>plays</v>
      </c>
      <c r="T742" t="s">
        <v>33</v>
      </c>
    </row>
    <row r="743" spans="1:20" ht="23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>
        <f t="shared" si="66"/>
        <v>108.84615384615384</v>
      </c>
      <c r="I743" t="s">
        <v>21</v>
      </c>
      <c r="J743" s="4">
        <f t="shared" si="67"/>
        <v>11.791666666666666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tr">
        <f t="shared" si="70"/>
        <v>theater</v>
      </c>
      <c r="S743" t="str">
        <f t="shared" si="71"/>
        <v>plays</v>
      </c>
      <c r="T743" t="s">
        <v>33</v>
      </c>
    </row>
    <row r="744" spans="1:20" ht="23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>
        <f t="shared" si="66"/>
        <v>110.76229508196721</v>
      </c>
      <c r="I744" t="s">
        <v>21</v>
      </c>
      <c r="J744" s="4">
        <f t="shared" si="67"/>
        <v>11.260833333333334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tr">
        <f t="shared" si="70"/>
        <v>music</v>
      </c>
      <c r="S744" t="str">
        <f t="shared" si="71"/>
        <v>electric music</v>
      </c>
      <c r="T744" t="s">
        <v>50</v>
      </c>
    </row>
    <row r="745" spans="1:20" ht="36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>
        <f t="shared" si="66"/>
        <v>29.647058823529413</v>
      </c>
      <c r="I745" t="s">
        <v>21</v>
      </c>
      <c r="J745" s="4">
        <f t="shared" si="67"/>
        <v>0.12923076923076923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tr">
        <f t="shared" si="70"/>
        <v>theater</v>
      </c>
      <c r="S745" t="str">
        <f t="shared" si="71"/>
        <v>plays</v>
      </c>
      <c r="T745" t="s">
        <v>33</v>
      </c>
    </row>
    <row r="746" spans="1:20" ht="23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>
        <f t="shared" si="66"/>
        <v>101.71428571428571</v>
      </c>
      <c r="I746" t="s">
        <v>21</v>
      </c>
      <c r="J746" s="4">
        <f t="shared" si="67"/>
        <v>7.12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tr">
        <f t="shared" si="70"/>
        <v>theater</v>
      </c>
      <c r="S746" t="str">
        <f t="shared" si="71"/>
        <v>plays</v>
      </c>
      <c r="T746" t="s">
        <v>33</v>
      </c>
    </row>
    <row r="747" spans="1:20" ht="36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>
        <f t="shared" si="66"/>
        <v>61.5</v>
      </c>
      <c r="I747" t="s">
        <v>21</v>
      </c>
      <c r="J747" s="4">
        <f t="shared" si="67"/>
        <v>0.30304347826086958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tr">
        <f t="shared" si="70"/>
        <v>technology</v>
      </c>
      <c r="S747" t="str">
        <f t="shared" si="71"/>
        <v>wearables</v>
      </c>
      <c r="T747" t="s">
        <v>65</v>
      </c>
    </row>
    <row r="748" spans="1:20" ht="23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>
        <f t="shared" si="66"/>
        <v>35</v>
      </c>
      <c r="I748" t="s">
        <v>21</v>
      </c>
      <c r="J748" s="4">
        <f t="shared" si="67"/>
        <v>2.1250896057347672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tr">
        <f t="shared" si="70"/>
        <v>technology</v>
      </c>
      <c r="S748" t="str">
        <f t="shared" si="71"/>
        <v>web</v>
      </c>
      <c r="T748" t="s">
        <v>28</v>
      </c>
    </row>
    <row r="749" spans="1:20" ht="23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>
        <f t="shared" si="66"/>
        <v>40.049999999999997</v>
      </c>
      <c r="I749" t="s">
        <v>21</v>
      </c>
      <c r="J749" s="4">
        <f t="shared" si="67"/>
        <v>2.2885714285714287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tr">
        <f t="shared" si="70"/>
        <v>theater</v>
      </c>
      <c r="S749" t="str">
        <f t="shared" si="71"/>
        <v>plays</v>
      </c>
      <c r="T749" t="s">
        <v>33</v>
      </c>
    </row>
    <row r="750" spans="1:20" ht="23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>
        <f t="shared" si="66"/>
        <v>110.97231270358306</v>
      </c>
      <c r="I750" t="s">
        <v>21</v>
      </c>
      <c r="J750" s="4">
        <f t="shared" si="67"/>
        <v>0.34959979476654696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tr">
        <f t="shared" si="70"/>
        <v>film &amp; video</v>
      </c>
      <c r="S750" t="str">
        <f t="shared" si="71"/>
        <v>animation</v>
      </c>
      <c r="T750" t="s">
        <v>71</v>
      </c>
    </row>
    <row r="751" spans="1:20" ht="23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>
        <f t="shared" si="66"/>
        <v>36.959016393442624</v>
      </c>
      <c r="I751" t="s">
        <v>107</v>
      </c>
      <c r="J751" s="4">
        <f t="shared" si="67"/>
        <v>1.5729069767441861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tr">
        <f t="shared" si="70"/>
        <v>technology</v>
      </c>
      <c r="S751" t="str">
        <f t="shared" si="71"/>
        <v>wearables</v>
      </c>
      <c r="T751" t="s">
        <v>65</v>
      </c>
    </row>
    <row r="752" spans="1:20" ht="23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>
        <f t="shared" si="66"/>
        <v>1</v>
      </c>
      <c r="I752" t="s">
        <v>40</v>
      </c>
      <c r="J752" s="4">
        <f t="shared" si="67"/>
        <v>0.01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tr">
        <f t="shared" si="70"/>
        <v>music</v>
      </c>
      <c r="S752" t="str">
        <f t="shared" si="71"/>
        <v>electric music</v>
      </c>
      <c r="T752" t="s">
        <v>50</v>
      </c>
    </row>
    <row r="753" spans="1:20" ht="23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>
        <f t="shared" si="66"/>
        <v>30.974074074074075</v>
      </c>
      <c r="I753" t="s">
        <v>21</v>
      </c>
      <c r="J753" s="4">
        <f t="shared" si="67"/>
        <v>2.3230555555555554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tr">
        <f t="shared" si="70"/>
        <v>publishing</v>
      </c>
      <c r="S753" t="str">
        <f t="shared" si="71"/>
        <v>nonfiction</v>
      </c>
      <c r="T753" t="s">
        <v>68</v>
      </c>
    </row>
    <row r="754" spans="1:20" ht="23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>
        <f t="shared" si="66"/>
        <v>47.035087719298247</v>
      </c>
      <c r="I754" t="s">
        <v>21</v>
      </c>
      <c r="J754" s="4">
        <f t="shared" si="67"/>
        <v>0.92448275862068963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tr">
        <f t="shared" si="70"/>
        <v>theater</v>
      </c>
      <c r="S754" t="str">
        <f t="shared" si="71"/>
        <v>plays</v>
      </c>
      <c r="T754" t="s">
        <v>33</v>
      </c>
    </row>
    <row r="755" spans="1:20" ht="23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>
        <f t="shared" si="66"/>
        <v>88.065693430656935</v>
      </c>
      <c r="I755" t="s">
        <v>21</v>
      </c>
      <c r="J755" s="4">
        <f t="shared" si="67"/>
        <v>2.5670212765957445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tr">
        <f t="shared" si="70"/>
        <v>photography</v>
      </c>
      <c r="S755" t="str">
        <f t="shared" si="71"/>
        <v>photography books</v>
      </c>
      <c r="T755" t="s">
        <v>122</v>
      </c>
    </row>
    <row r="756" spans="1:20" ht="23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>
        <f t="shared" si="66"/>
        <v>37.005616224648989</v>
      </c>
      <c r="I756" t="s">
        <v>21</v>
      </c>
      <c r="J756" s="4">
        <f t="shared" si="67"/>
        <v>1.6847017045454546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tr">
        <f t="shared" si="70"/>
        <v>theater</v>
      </c>
      <c r="S756" t="str">
        <f t="shared" si="71"/>
        <v>plays</v>
      </c>
      <c r="T756" t="s">
        <v>33</v>
      </c>
    </row>
    <row r="757" spans="1:20" ht="23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>
        <f t="shared" si="66"/>
        <v>26.027777777777779</v>
      </c>
      <c r="I757" t="s">
        <v>36</v>
      </c>
      <c r="J757" s="4">
        <f t="shared" si="67"/>
        <v>1.6657777777777778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tr">
        <f t="shared" si="70"/>
        <v>theater</v>
      </c>
      <c r="S757" t="str">
        <f t="shared" si="71"/>
        <v>plays</v>
      </c>
      <c r="T757" t="s">
        <v>33</v>
      </c>
    </row>
    <row r="758" spans="1:20" ht="36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>
        <f t="shared" si="66"/>
        <v>67.817567567567565</v>
      </c>
      <c r="I758" t="s">
        <v>21</v>
      </c>
      <c r="J758" s="4">
        <f t="shared" si="67"/>
        <v>7.7207692307692311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tr">
        <f t="shared" si="70"/>
        <v>theater</v>
      </c>
      <c r="S758" t="str">
        <f t="shared" si="71"/>
        <v>plays</v>
      </c>
      <c r="T758" t="s">
        <v>33</v>
      </c>
    </row>
    <row r="759" spans="1:20" ht="23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>
        <f t="shared" si="66"/>
        <v>49.964912280701753</v>
      </c>
      <c r="I759" t="s">
        <v>21</v>
      </c>
      <c r="J759" s="4">
        <f t="shared" si="67"/>
        <v>4.0685714285714285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tr">
        <f t="shared" si="70"/>
        <v>film &amp; video</v>
      </c>
      <c r="S759" t="str">
        <f t="shared" si="71"/>
        <v>drama</v>
      </c>
      <c r="T759" t="s">
        <v>53</v>
      </c>
    </row>
    <row r="760" spans="1:20" ht="23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>
        <f t="shared" si="66"/>
        <v>110.01646903820817</v>
      </c>
      <c r="I760" t="s">
        <v>15</v>
      </c>
      <c r="J760" s="4">
        <f t="shared" si="67"/>
        <v>5.6420608108108112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tr">
        <f t="shared" si="70"/>
        <v>music</v>
      </c>
      <c r="S760" t="str">
        <f t="shared" si="71"/>
        <v>rock</v>
      </c>
      <c r="T760" t="s">
        <v>23</v>
      </c>
    </row>
    <row r="761" spans="1:20" ht="36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>
        <f t="shared" si="66"/>
        <v>89.964678178963894</v>
      </c>
      <c r="I761" t="s">
        <v>21</v>
      </c>
      <c r="J761" s="4">
        <f t="shared" si="67"/>
        <v>0.6842686567164179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tr">
        <f t="shared" si="70"/>
        <v>music</v>
      </c>
      <c r="S761" t="str">
        <f t="shared" si="71"/>
        <v>electric music</v>
      </c>
      <c r="T761" t="s">
        <v>50</v>
      </c>
    </row>
    <row r="762" spans="1:20" ht="23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>
        <f t="shared" si="66"/>
        <v>79.009523809523813</v>
      </c>
      <c r="I762" t="s">
        <v>107</v>
      </c>
      <c r="J762" s="4">
        <f t="shared" si="67"/>
        <v>0.34351966873706002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tr">
        <f t="shared" si="70"/>
        <v>games</v>
      </c>
      <c r="S762" t="str">
        <f t="shared" si="71"/>
        <v>video games</v>
      </c>
      <c r="T762" t="s">
        <v>89</v>
      </c>
    </row>
    <row r="763" spans="1:20" ht="23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>
        <f t="shared" si="66"/>
        <v>86.867469879518069</v>
      </c>
      <c r="I763" t="s">
        <v>21</v>
      </c>
      <c r="J763" s="4">
        <f t="shared" si="67"/>
        <v>6.5545454545454547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tr">
        <f t="shared" si="70"/>
        <v>music</v>
      </c>
      <c r="S763" t="str">
        <f t="shared" si="71"/>
        <v>rock</v>
      </c>
      <c r="T763" t="s">
        <v>23</v>
      </c>
    </row>
    <row r="764" spans="1:20" ht="23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>
        <f t="shared" si="66"/>
        <v>62.04</v>
      </c>
      <c r="I764" t="s">
        <v>26</v>
      </c>
      <c r="J764" s="4">
        <f t="shared" si="67"/>
        <v>1.7725714285714285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tr">
        <f t="shared" si="70"/>
        <v>music</v>
      </c>
      <c r="S764" t="str">
        <f t="shared" si="71"/>
        <v>jazz</v>
      </c>
      <c r="T764" t="s">
        <v>159</v>
      </c>
    </row>
    <row r="765" spans="1:20" ht="23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>
        <f t="shared" si="66"/>
        <v>26.970212765957445</v>
      </c>
      <c r="I765" t="s">
        <v>21</v>
      </c>
      <c r="J765" s="4">
        <f t="shared" si="67"/>
        <v>1.1317857142857144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tr">
        <f t="shared" si="70"/>
        <v>theater</v>
      </c>
      <c r="S765" t="str">
        <f t="shared" si="71"/>
        <v>plays</v>
      </c>
      <c r="T765" t="s">
        <v>33</v>
      </c>
    </row>
    <row r="766" spans="1:20" ht="36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>
        <f t="shared" si="66"/>
        <v>54.121621621621621</v>
      </c>
      <c r="I766" t="s">
        <v>21</v>
      </c>
      <c r="J766" s="4">
        <f t="shared" si="67"/>
        <v>7.2818181818181822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tr">
        <f t="shared" si="70"/>
        <v>music</v>
      </c>
      <c r="S766" t="str">
        <f t="shared" si="71"/>
        <v>rock</v>
      </c>
      <c r="T766" t="s">
        <v>23</v>
      </c>
    </row>
    <row r="767" spans="1:20" ht="23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>
        <f t="shared" si="66"/>
        <v>41.035353535353536</v>
      </c>
      <c r="I767" t="s">
        <v>21</v>
      </c>
      <c r="J767" s="4">
        <f t="shared" si="67"/>
        <v>2.0833333333333335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tr">
        <f t="shared" si="70"/>
        <v>music</v>
      </c>
      <c r="S767" t="str">
        <f t="shared" si="71"/>
        <v>indie rock</v>
      </c>
      <c r="T767" t="s">
        <v>60</v>
      </c>
    </row>
    <row r="768" spans="1:20" ht="36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>
        <f t="shared" si="66"/>
        <v>55.052419354838712</v>
      </c>
      <c r="I768" t="s">
        <v>26</v>
      </c>
      <c r="J768" s="4">
        <f t="shared" si="67"/>
        <v>0.31171232876712329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tr">
        <f t="shared" si="70"/>
        <v>film &amp; video</v>
      </c>
      <c r="S768" t="str">
        <f t="shared" si="71"/>
        <v>science fiction</v>
      </c>
      <c r="T768" t="s">
        <v>474</v>
      </c>
    </row>
    <row r="769" spans="1:20" ht="23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>
        <f t="shared" si="66"/>
        <v>107.93762183235867</v>
      </c>
      <c r="I769" t="s">
        <v>21</v>
      </c>
      <c r="J769" s="4">
        <f t="shared" si="67"/>
        <v>0.56967078189300413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tr">
        <f t="shared" si="70"/>
        <v>publishing</v>
      </c>
      <c r="S769" t="str">
        <f t="shared" si="71"/>
        <v>translations</v>
      </c>
      <c r="T769" t="s">
        <v>206</v>
      </c>
    </row>
    <row r="770" spans="1:20" ht="23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>
        <f t="shared" si="66"/>
        <v>73.92</v>
      </c>
      <c r="I770" t="s">
        <v>21</v>
      </c>
      <c r="J770" s="4">
        <f t="shared" si="67"/>
        <v>2.31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tr">
        <f t="shared" si="70"/>
        <v>theater</v>
      </c>
      <c r="S770" t="str">
        <f t="shared" si="71"/>
        <v>plays</v>
      </c>
      <c r="T770" t="s">
        <v>33</v>
      </c>
    </row>
    <row r="771" spans="1:20" ht="23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>
        <f t="shared" ref="H771:H834" si="72">IF(G771,E771/G771,0)</f>
        <v>31.995894428152493</v>
      </c>
      <c r="I771" t="s">
        <v>21</v>
      </c>
      <c r="J771" s="4">
        <f t="shared" ref="J771:J834" si="73">E771/D771</f>
        <v>0.86867834394904464</v>
      </c>
      <c r="K771" t="s">
        <v>22</v>
      </c>
      <c r="L771">
        <v>1376542800</v>
      </c>
      <c r="M771">
        <v>1378789200</v>
      </c>
      <c r="N771" s="5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tr">
        <f t="shared" ref="R771:R834" si="76">LEFT(T771,FIND("/",T771)-1)</f>
        <v>games</v>
      </c>
      <c r="S771" t="str">
        <f t="shared" si="71"/>
        <v>video games</v>
      </c>
      <c r="T771" t="s">
        <v>89</v>
      </c>
    </row>
    <row r="772" spans="1:20" ht="23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>
        <f t="shared" si="72"/>
        <v>53.898148148148145</v>
      </c>
      <c r="I772" t="s">
        <v>107</v>
      </c>
      <c r="J772" s="4">
        <f t="shared" si="73"/>
        <v>2.7074418604651163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tr">
        <f t="shared" si="76"/>
        <v>theater</v>
      </c>
      <c r="S772" t="str">
        <f t="shared" ref="S772:S835" si="77">RIGHT(T772,LEN(T772)-FIND("/",T772))</f>
        <v>plays</v>
      </c>
      <c r="T772" t="s">
        <v>33</v>
      </c>
    </row>
    <row r="773" spans="1:20" ht="23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>
        <f t="shared" si="72"/>
        <v>106.5</v>
      </c>
      <c r="I773" t="s">
        <v>21</v>
      </c>
      <c r="J773" s="4">
        <f t="shared" si="73"/>
        <v>0.49446428571428569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tr">
        <f t="shared" si="76"/>
        <v>theater</v>
      </c>
      <c r="S773" t="str">
        <f t="shared" si="77"/>
        <v>plays</v>
      </c>
      <c r="T773" t="s">
        <v>33</v>
      </c>
    </row>
    <row r="774" spans="1:20" ht="23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>
        <f t="shared" si="72"/>
        <v>32.999805409612762</v>
      </c>
      <c r="I774" t="s">
        <v>21</v>
      </c>
      <c r="J774" s="4">
        <f t="shared" si="73"/>
        <v>1.1335962566844919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tr">
        <f t="shared" si="76"/>
        <v>music</v>
      </c>
      <c r="S774" t="str">
        <f t="shared" si="77"/>
        <v>indie rock</v>
      </c>
      <c r="T774" t="s">
        <v>60</v>
      </c>
    </row>
    <row r="775" spans="1:20" ht="23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>
        <f t="shared" si="72"/>
        <v>43.00254993625159</v>
      </c>
      <c r="I775" t="s">
        <v>21</v>
      </c>
      <c r="J775" s="4">
        <f t="shared" si="73"/>
        <v>1.9055555555555554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tr">
        <f t="shared" si="76"/>
        <v>theater</v>
      </c>
      <c r="S775" t="str">
        <f t="shared" si="77"/>
        <v>plays</v>
      </c>
      <c r="T775" t="s">
        <v>33</v>
      </c>
    </row>
    <row r="776" spans="1:20" ht="23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>
        <f t="shared" si="72"/>
        <v>86.858974358974365</v>
      </c>
      <c r="I776" t="s">
        <v>107</v>
      </c>
      <c r="J776" s="4">
        <f t="shared" si="73"/>
        <v>1.355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tr">
        <f t="shared" si="76"/>
        <v>technology</v>
      </c>
      <c r="S776" t="str">
        <f t="shared" si="77"/>
        <v>web</v>
      </c>
      <c r="T776" t="s">
        <v>28</v>
      </c>
    </row>
    <row r="777" spans="1:20" ht="36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>
        <f t="shared" si="72"/>
        <v>96.8</v>
      </c>
      <c r="I777" t="s">
        <v>21</v>
      </c>
      <c r="J777" s="4">
        <f t="shared" si="73"/>
        <v>0.10297872340425532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tr">
        <f t="shared" si="76"/>
        <v>music</v>
      </c>
      <c r="S777" t="str">
        <f t="shared" si="77"/>
        <v>rock</v>
      </c>
      <c r="T777" t="s">
        <v>23</v>
      </c>
    </row>
    <row r="778" spans="1:20" ht="23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>
        <f t="shared" si="72"/>
        <v>32.995456610631528</v>
      </c>
      <c r="I778" t="s">
        <v>21</v>
      </c>
      <c r="J778" s="4">
        <f t="shared" si="73"/>
        <v>0.65544223826714798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tr">
        <f t="shared" si="76"/>
        <v>theater</v>
      </c>
      <c r="S778" t="str">
        <f t="shared" si="77"/>
        <v>plays</v>
      </c>
      <c r="T778" t="s">
        <v>33</v>
      </c>
    </row>
    <row r="779" spans="1:20" ht="23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>
        <f t="shared" si="72"/>
        <v>68.028106508875737</v>
      </c>
      <c r="I779" t="s">
        <v>21</v>
      </c>
      <c r="J779" s="4">
        <f t="shared" si="73"/>
        <v>0.49026652452025588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tr">
        <f t="shared" si="76"/>
        <v>theater</v>
      </c>
      <c r="S779" t="str">
        <f t="shared" si="77"/>
        <v>plays</v>
      </c>
      <c r="T779" t="s">
        <v>33</v>
      </c>
    </row>
    <row r="780" spans="1:20" ht="23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>
        <f t="shared" si="72"/>
        <v>58.867816091954026</v>
      </c>
      <c r="I780" t="s">
        <v>98</v>
      </c>
      <c r="J780" s="4">
        <f t="shared" si="73"/>
        <v>7.8792307692307695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tr">
        <f t="shared" si="76"/>
        <v>film &amp; video</v>
      </c>
      <c r="S780" t="str">
        <f t="shared" si="77"/>
        <v>animation</v>
      </c>
      <c r="T780" t="s">
        <v>71</v>
      </c>
    </row>
    <row r="781" spans="1:20" ht="23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>
        <f t="shared" si="72"/>
        <v>105.04572803850782</v>
      </c>
      <c r="I781" t="s">
        <v>21</v>
      </c>
      <c r="J781" s="4">
        <f t="shared" si="73"/>
        <v>0.80306347746090156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tr">
        <f t="shared" si="76"/>
        <v>theater</v>
      </c>
      <c r="S781" t="str">
        <f t="shared" si="77"/>
        <v>plays</v>
      </c>
      <c r="T781" t="s">
        <v>33</v>
      </c>
    </row>
    <row r="782" spans="1:20" ht="36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>
        <f t="shared" si="72"/>
        <v>33.054878048780488</v>
      </c>
      <c r="I782" t="s">
        <v>21</v>
      </c>
      <c r="J782" s="4">
        <f t="shared" si="73"/>
        <v>1.0629411764705883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tr">
        <f t="shared" si="76"/>
        <v>film &amp; video</v>
      </c>
      <c r="S782" t="str">
        <f t="shared" si="77"/>
        <v>drama</v>
      </c>
      <c r="T782" t="s">
        <v>53</v>
      </c>
    </row>
    <row r="783" spans="1:20" ht="23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>
        <f t="shared" si="72"/>
        <v>78.821428571428569</v>
      </c>
      <c r="I783" t="s">
        <v>98</v>
      </c>
      <c r="J783" s="4">
        <f t="shared" si="73"/>
        <v>0.50735632183908042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tr">
        <f t="shared" si="76"/>
        <v>theater</v>
      </c>
      <c r="S783" t="str">
        <f t="shared" si="77"/>
        <v>plays</v>
      </c>
      <c r="T783" t="s">
        <v>33</v>
      </c>
    </row>
    <row r="784" spans="1:20" ht="23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>
        <f t="shared" si="72"/>
        <v>68.204968944099377</v>
      </c>
      <c r="I784" t="s">
        <v>21</v>
      </c>
      <c r="J784" s="4">
        <f t="shared" si="73"/>
        <v>2.153137254901961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tr">
        <f t="shared" si="76"/>
        <v>film &amp; video</v>
      </c>
      <c r="S784" t="str">
        <f t="shared" si="77"/>
        <v>animation</v>
      </c>
      <c r="T784" t="s">
        <v>71</v>
      </c>
    </row>
    <row r="785" spans="1:20" ht="23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>
        <f t="shared" si="72"/>
        <v>75.731884057971016</v>
      </c>
      <c r="I785" t="s">
        <v>21</v>
      </c>
      <c r="J785" s="4">
        <f t="shared" si="73"/>
        <v>1.4122972972972974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tr">
        <f t="shared" si="76"/>
        <v>music</v>
      </c>
      <c r="S785" t="str">
        <f t="shared" si="77"/>
        <v>rock</v>
      </c>
      <c r="T785" t="s">
        <v>23</v>
      </c>
    </row>
    <row r="786" spans="1:20" ht="23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>
        <f t="shared" si="72"/>
        <v>30.996070133010882</v>
      </c>
      <c r="I786" t="s">
        <v>21</v>
      </c>
      <c r="J786" s="4">
        <f t="shared" si="73"/>
        <v>1.1533745781777278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tr">
        <f t="shared" si="76"/>
        <v>technology</v>
      </c>
      <c r="S786" t="str">
        <f t="shared" si="77"/>
        <v>web</v>
      </c>
      <c r="T786" t="s">
        <v>28</v>
      </c>
    </row>
    <row r="787" spans="1:20" ht="36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>
        <f t="shared" si="72"/>
        <v>101.88188976377953</v>
      </c>
      <c r="I787" t="s">
        <v>26</v>
      </c>
      <c r="J787" s="4">
        <f t="shared" si="73"/>
        <v>1.9311940298507462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tr">
        <f t="shared" si="76"/>
        <v>film &amp; video</v>
      </c>
      <c r="S787" t="str">
        <f t="shared" si="77"/>
        <v>animation</v>
      </c>
      <c r="T787" t="s">
        <v>71</v>
      </c>
    </row>
    <row r="788" spans="1:20" ht="23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>
        <f t="shared" si="72"/>
        <v>52.879227053140099</v>
      </c>
      <c r="I788" t="s">
        <v>107</v>
      </c>
      <c r="J788" s="4">
        <f t="shared" si="73"/>
        <v>7.2973333333333334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tr">
        <f t="shared" si="76"/>
        <v>music</v>
      </c>
      <c r="S788" t="str">
        <f t="shared" si="77"/>
        <v>jazz</v>
      </c>
      <c r="T788" t="s">
        <v>159</v>
      </c>
    </row>
    <row r="789" spans="1:20" ht="23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>
        <f t="shared" si="72"/>
        <v>71.005820721769496</v>
      </c>
      <c r="I789" t="s">
        <v>15</v>
      </c>
      <c r="J789" s="4">
        <f t="shared" si="73"/>
        <v>0.99663398692810456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tr">
        <f t="shared" si="76"/>
        <v>music</v>
      </c>
      <c r="S789" t="str">
        <f t="shared" si="77"/>
        <v>rock</v>
      </c>
      <c r="T789" t="s">
        <v>23</v>
      </c>
    </row>
    <row r="790" spans="1:20" ht="23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>
        <f t="shared" si="72"/>
        <v>102.38709677419355</v>
      </c>
      <c r="I790" t="s">
        <v>21</v>
      </c>
      <c r="J790" s="4">
        <f t="shared" si="73"/>
        <v>0.88166666666666671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tr">
        <f t="shared" si="76"/>
        <v>film &amp; video</v>
      </c>
      <c r="S790" t="str">
        <f t="shared" si="77"/>
        <v>animation</v>
      </c>
      <c r="T790" t="s">
        <v>71</v>
      </c>
    </row>
    <row r="791" spans="1:20" ht="23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>
        <f t="shared" si="72"/>
        <v>74.466666666666669</v>
      </c>
      <c r="I791" t="s">
        <v>21</v>
      </c>
      <c r="J791" s="4">
        <f t="shared" si="73"/>
        <v>0.37233333333333335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tr">
        <f t="shared" si="76"/>
        <v>theater</v>
      </c>
      <c r="S791" t="str">
        <f t="shared" si="77"/>
        <v>plays</v>
      </c>
      <c r="T791" t="s">
        <v>33</v>
      </c>
    </row>
    <row r="792" spans="1:20" ht="23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>
        <f t="shared" si="72"/>
        <v>51.009883198562441</v>
      </c>
      <c r="I792" t="s">
        <v>21</v>
      </c>
      <c r="J792" s="4">
        <f t="shared" si="73"/>
        <v>0.30540075309306081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tr">
        <f t="shared" si="76"/>
        <v>theater</v>
      </c>
      <c r="S792" t="str">
        <f t="shared" si="77"/>
        <v>plays</v>
      </c>
      <c r="T792" t="s">
        <v>33</v>
      </c>
    </row>
    <row r="793" spans="1:20" ht="23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>
        <f t="shared" si="72"/>
        <v>90</v>
      </c>
      <c r="I793" t="s">
        <v>21</v>
      </c>
      <c r="J793" s="4">
        <f t="shared" si="73"/>
        <v>0.25714285714285712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tr">
        <f t="shared" si="76"/>
        <v>food</v>
      </c>
      <c r="S793" t="str">
        <f t="shared" si="77"/>
        <v>food trucks</v>
      </c>
      <c r="T793" t="s">
        <v>17</v>
      </c>
    </row>
    <row r="794" spans="1:20" ht="23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>
        <f t="shared" si="72"/>
        <v>97.142857142857139</v>
      </c>
      <c r="I794" t="s">
        <v>21</v>
      </c>
      <c r="J794" s="4">
        <f t="shared" si="73"/>
        <v>0.34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tr">
        <f t="shared" si="76"/>
        <v>theater</v>
      </c>
      <c r="S794" t="str">
        <f t="shared" si="77"/>
        <v>plays</v>
      </c>
      <c r="T794" t="s">
        <v>33</v>
      </c>
    </row>
    <row r="795" spans="1:20" ht="23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>
        <f t="shared" si="72"/>
        <v>72.071823204419886</v>
      </c>
      <c r="I795" t="s">
        <v>98</v>
      </c>
      <c r="J795" s="4">
        <f t="shared" si="73"/>
        <v>11.859090909090909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tr">
        <f t="shared" si="76"/>
        <v>publishing</v>
      </c>
      <c r="S795" t="str">
        <f t="shared" si="77"/>
        <v>nonfiction</v>
      </c>
      <c r="T795" t="s">
        <v>68</v>
      </c>
    </row>
    <row r="796" spans="1:20" ht="23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>
        <f t="shared" si="72"/>
        <v>75.236363636363635</v>
      </c>
      <c r="I796" t="s">
        <v>21</v>
      </c>
      <c r="J796" s="4">
        <f t="shared" si="73"/>
        <v>1.2539393939393939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tr">
        <f t="shared" si="76"/>
        <v>music</v>
      </c>
      <c r="S796" t="str">
        <f t="shared" si="77"/>
        <v>rock</v>
      </c>
      <c r="T796" t="s">
        <v>23</v>
      </c>
    </row>
    <row r="797" spans="1:20" ht="36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>
        <f t="shared" si="72"/>
        <v>32.967741935483872</v>
      </c>
      <c r="I797" t="s">
        <v>21</v>
      </c>
      <c r="J797" s="4">
        <f t="shared" si="73"/>
        <v>0.14394366197183098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tr">
        <f t="shared" si="76"/>
        <v>film &amp; video</v>
      </c>
      <c r="S797" t="str">
        <f t="shared" si="77"/>
        <v>drama</v>
      </c>
      <c r="T797" t="s">
        <v>53</v>
      </c>
    </row>
    <row r="798" spans="1:20" ht="23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>
        <f t="shared" si="72"/>
        <v>54.807692307692307</v>
      </c>
      <c r="I798" t="s">
        <v>21</v>
      </c>
      <c r="J798" s="4">
        <f t="shared" si="73"/>
        <v>0.54807692307692313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tr">
        <f t="shared" si="76"/>
        <v>games</v>
      </c>
      <c r="S798" t="str">
        <f t="shared" si="77"/>
        <v>mobile games</v>
      </c>
      <c r="T798" t="s">
        <v>292</v>
      </c>
    </row>
    <row r="799" spans="1:20" ht="23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>
        <f t="shared" si="72"/>
        <v>45.037837837837834</v>
      </c>
      <c r="I799" t="s">
        <v>21</v>
      </c>
      <c r="J799" s="4">
        <f t="shared" si="73"/>
        <v>1.0963157894736841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tr">
        <f t="shared" si="76"/>
        <v>technology</v>
      </c>
      <c r="S799" t="str">
        <f t="shared" si="77"/>
        <v>web</v>
      </c>
      <c r="T799" t="s">
        <v>28</v>
      </c>
    </row>
    <row r="800" spans="1:20" ht="23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>
        <f t="shared" si="72"/>
        <v>52.958677685950413</v>
      </c>
      <c r="I800" t="s">
        <v>21</v>
      </c>
      <c r="J800" s="4">
        <f t="shared" si="73"/>
        <v>1.8847058823529412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tr">
        <f t="shared" si="76"/>
        <v>theater</v>
      </c>
      <c r="S800" t="str">
        <f t="shared" si="77"/>
        <v>plays</v>
      </c>
      <c r="T800" t="s">
        <v>33</v>
      </c>
    </row>
    <row r="801" spans="1:20" ht="23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>
        <f t="shared" si="72"/>
        <v>60.017959183673469</v>
      </c>
      <c r="I801" t="s">
        <v>40</v>
      </c>
      <c r="J801" s="4">
        <f t="shared" si="73"/>
        <v>0.87008284023668636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tr">
        <f t="shared" si="76"/>
        <v>theater</v>
      </c>
      <c r="S801" t="str">
        <f t="shared" si="77"/>
        <v>plays</v>
      </c>
      <c r="T801" t="s">
        <v>33</v>
      </c>
    </row>
    <row r="802" spans="1:20" ht="23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>
        <f t="shared" si="72"/>
        <v>1</v>
      </c>
      <c r="I802" t="s">
        <v>98</v>
      </c>
      <c r="J802" s="4">
        <f t="shared" si="73"/>
        <v>0.01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tr">
        <f t="shared" si="76"/>
        <v>music</v>
      </c>
      <c r="S802" t="str">
        <f t="shared" si="77"/>
        <v>rock</v>
      </c>
      <c r="T802" t="s">
        <v>23</v>
      </c>
    </row>
    <row r="803" spans="1:20" ht="23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>
        <f t="shared" si="72"/>
        <v>44.028301886792455</v>
      </c>
      <c r="I803" t="s">
        <v>21</v>
      </c>
      <c r="J803" s="4">
        <f t="shared" si="73"/>
        <v>2.0291304347826089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tr">
        <f t="shared" si="76"/>
        <v>photography</v>
      </c>
      <c r="S803" t="str">
        <f t="shared" si="77"/>
        <v>photography books</v>
      </c>
      <c r="T803" t="s">
        <v>122</v>
      </c>
    </row>
    <row r="804" spans="1:20" ht="36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>
        <f t="shared" si="72"/>
        <v>86.028169014084511</v>
      </c>
      <c r="I804" t="s">
        <v>21</v>
      </c>
      <c r="J804" s="4">
        <f t="shared" si="73"/>
        <v>1.9703225806451612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tr">
        <f t="shared" si="76"/>
        <v>photography</v>
      </c>
      <c r="S804" t="str">
        <f t="shared" si="77"/>
        <v>photography books</v>
      </c>
      <c r="T804" t="s">
        <v>122</v>
      </c>
    </row>
    <row r="805" spans="1:20" ht="36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>
        <f t="shared" si="72"/>
        <v>28.012875536480685</v>
      </c>
      <c r="I805" t="s">
        <v>21</v>
      </c>
      <c r="J805" s="4">
        <f t="shared" si="73"/>
        <v>1.07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tr">
        <f t="shared" si="76"/>
        <v>theater</v>
      </c>
      <c r="S805" t="str">
        <f t="shared" si="77"/>
        <v>plays</v>
      </c>
      <c r="T805" t="s">
        <v>33</v>
      </c>
    </row>
    <row r="806" spans="1:20" ht="23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>
        <f t="shared" si="72"/>
        <v>32.050458715596328</v>
      </c>
      <c r="I806" t="s">
        <v>21</v>
      </c>
      <c r="J806" s="4">
        <f t="shared" si="73"/>
        <v>2.6873076923076922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tr">
        <f t="shared" si="76"/>
        <v>music</v>
      </c>
      <c r="S806" t="str">
        <f t="shared" si="77"/>
        <v>rock</v>
      </c>
      <c r="T806" t="s">
        <v>23</v>
      </c>
    </row>
    <row r="807" spans="1:20" ht="36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>
        <f t="shared" si="72"/>
        <v>73.611940298507463</v>
      </c>
      <c r="I807" t="s">
        <v>26</v>
      </c>
      <c r="J807" s="4">
        <f t="shared" si="73"/>
        <v>0.50845360824742269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tr">
        <f t="shared" si="76"/>
        <v>film &amp; video</v>
      </c>
      <c r="S807" t="str">
        <f t="shared" si="77"/>
        <v>documentary</v>
      </c>
      <c r="T807" t="s">
        <v>42</v>
      </c>
    </row>
    <row r="808" spans="1:20" ht="23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>
        <f t="shared" si="72"/>
        <v>108.71052631578948</v>
      </c>
      <c r="I808" t="s">
        <v>21</v>
      </c>
      <c r="J808" s="4">
        <f t="shared" si="73"/>
        <v>11.802857142857142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tr">
        <f t="shared" si="76"/>
        <v>film &amp; video</v>
      </c>
      <c r="S808" t="str">
        <f t="shared" si="77"/>
        <v>drama</v>
      </c>
      <c r="T808" t="s">
        <v>53</v>
      </c>
    </row>
    <row r="809" spans="1:20" ht="23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>
        <f t="shared" si="72"/>
        <v>42.97674418604651</v>
      </c>
      <c r="I809" t="s">
        <v>21</v>
      </c>
      <c r="J809" s="4">
        <f t="shared" si="73"/>
        <v>2.64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tr">
        <f t="shared" si="76"/>
        <v>theater</v>
      </c>
      <c r="S809" t="str">
        <f t="shared" si="77"/>
        <v>plays</v>
      </c>
      <c r="T809" t="s">
        <v>33</v>
      </c>
    </row>
    <row r="810" spans="1:20" ht="23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>
        <f t="shared" si="72"/>
        <v>83.315789473684205</v>
      </c>
      <c r="I810" t="s">
        <v>21</v>
      </c>
      <c r="J810" s="4">
        <f t="shared" si="73"/>
        <v>0.30442307692307691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tr">
        <f t="shared" si="76"/>
        <v>food</v>
      </c>
      <c r="S810" t="str">
        <f t="shared" si="77"/>
        <v>food trucks</v>
      </c>
      <c r="T810" t="s">
        <v>17</v>
      </c>
    </row>
    <row r="811" spans="1:20" ht="23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>
        <f t="shared" si="72"/>
        <v>42</v>
      </c>
      <c r="I811" t="s">
        <v>98</v>
      </c>
      <c r="J811" s="4">
        <f t="shared" si="73"/>
        <v>0.62880681818181816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tr">
        <f t="shared" si="76"/>
        <v>film &amp; video</v>
      </c>
      <c r="S811" t="str">
        <f t="shared" si="77"/>
        <v>documentary</v>
      </c>
      <c r="T811" t="s">
        <v>42</v>
      </c>
    </row>
    <row r="812" spans="1:20" ht="36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>
        <f t="shared" si="72"/>
        <v>55.927601809954751</v>
      </c>
      <c r="I812" t="s">
        <v>21</v>
      </c>
      <c r="J812" s="4">
        <f t="shared" si="73"/>
        <v>1.9312499999999999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tr">
        <f t="shared" si="76"/>
        <v>theater</v>
      </c>
      <c r="S812" t="str">
        <f t="shared" si="77"/>
        <v>plays</v>
      </c>
      <c r="T812" t="s">
        <v>33</v>
      </c>
    </row>
    <row r="813" spans="1:20" ht="23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>
        <f t="shared" si="72"/>
        <v>105.03681885125184</v>
      </c>
      <c r="I813" t="s">
        <v>21</v>
      </c>
      <c r="J813" s="4">
        <f t="shared" si="73"/>
        <v>0.77102702702702708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tr">
        <f t="shared" si="76"/>
        <v>games</v>
      </c>
      <c r="S813" t="str">
        <f t="shared" si="77"/>
        <v>video games</v>
      </c>
      <c r="T813" t="s">
        <v>89</v>
      </c>
    </row>
    <row r="814" spans="1:20" ht="23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>
        <f t="shared" si="72"/>
        <v>48</v>
      </c>
      <c r="I814" t="s">
        <v>15</v>
      </c>
      <c r="J814" s="4">
        <f t="shared" si="73"/>
        <v>2.2552763819095478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tr">
        <f t="shared" si="76"/>
        <v>publishing</v>
      </c>
      <c r="S814" t="str">
        <f t="shared" si="77"/>
        <v>nonfiction</v>
      </c>
      <c r="T814" t="s">
        <v>68</v>
      </c>
    </row>
    <row r="815" spans="1:20" ht="23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>
        <f t="shared" si="72"/>
        <v>112.66176470588235</v>
      </c>
      <c r="I815" t="s">
        <v>21</v>
      </c>
      <c r="J815" s="4">
        <f t="shared" si="73"/>
        <v>2.3940625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tr">
        <f t="shared" si="76"/>
        <v>games</v>
      </c>
      <c r="S815" t="str">
        <f t="shared" si="77"/>
        <v>video games</v>
      </c>
      <c r="T815" t="s">
        <v>89</v>
      </c>
    </row>
    <row r="816" spans="1:20" ht="23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>
        <f t="shared" si="72"/>
        <v>81.944444444444443</v>
      </c>
      <c r="I816" t="s">
        <v>36</v>
      </c>
      <c r="J816" s="4">
        <f t="shared" si="73"/>
        <v>0.921875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tr">
        <f t="shared" si="76"/>
        <v>music</v>
      </c>
      <c r="S816" t="str">
        <f t="shared" si="77"/>
        <v>rock</v>
      </c>
      <c r="T816" t="s">
        <v>23</v>
      </c>
    </row>
    <row r="817" spans="1:20" ht="36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>
        <f t="shared" si="72"/>
        <v>64.049180327868854</v>
      </c>
      <c r="I817" t="s">
        <v>15</v>
      </c>
      <c r="J817" s="4">
        <f t="shared" si="73"/>
        <v>1.3023333333333333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tr">
        <f t="shared" si="76"/>
        <v>music</v>
      </c>
      <c r="S817" t="str">
        <f t="shared" si="77"/>
        <v>rock</v>
      </c>
      <c r="T817" t="s">
        <v>23</v>
      </c>
    </row>
    <row r="818" spans="1:20" ht="36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>
        <f t="shared" si="72"/>
        <v>106.39097744360902</v>
      </c>
      <c r="I818" t="s">
        <v>21</v>
      </c>
      <c r="J818" s="4">
        <f t="shared" si="73"/>
        <v>6.1521739130434785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tr">
        <f t="shared" si="76"/>
        <v>theater</v>
      </c>
      <c r="S818" t="str">
        <f t="shared" si="77"/>
        <v>plays</v>
      </c>
      <c r="T818" t="s">
        <v>33</v>
      </c>
    </row>
    <row r="819" spans="1:20" ht="23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>
        <f t="shared" si="72"/>
        <v>76.011249497790274</v>
      </c>
      <c r="I819" t="s">
        <v>107</v>
      </c>
      <c r="J819" s="4">
        <f t="shared" si="73"/>
        <v>3.687953216374269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tr">
        <f t="shared" si="76"/>
        <v>publishing</v>
      </c>
      <c r="S819" t="str">
        <f t="shared" si="77"/>
        <v>nonfiction</v>
      </c>
      <c r="T819" t="s">
        <v>68</v>
      </c>
    </row>
    <row r="820" spans="1:20" ht="23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>
        <f t="shared" si="72"/>
        <v>111.07246376811594</v>
      </c>
      <c r="I820" t="s">
        <v>21</v>
      </c>
      <c r="J820" s="4">
        <f t="shared" si="73"/>
        <v>10.948571428571428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tr">
        <f t="shared" si="76"/>
        <v>theater</v>
      </c>
      <c r="S820" t="str">
        <f t="shared" si="77"/>
        <v>plays</v>
      </c>
      <c r="T820" t="s">
        <v>33</v>
      </c>
    </row>
    <row r="821" spans="1:20" ht="36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>
        <f t="shared" si="72"/>
        <v>95.936170212765958</v>
      </c>
      <c r="I821" t="s">
        <v>21</v>
      </c>
      <c r="J821" s="4">
        <f t="shared" si="73"/>
        <v>0.50662921348314605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tr">
        <f t="shared" si="76"/>
        <v>games</v>
      </c>
      <c r="S821" t="str">
        <f t="shared" si="77"/>
        <v>video games</v>
      </c>
      <c r="T821" t="s">
        <v>89</v>
      </c>
    </row>
    <row r="822" spans="1:20" ht="23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>
        <f t="shared" si="72"/>
        <v>43.043010752688176</v>
      </c>
      <c r="I822" t="s">
        <v>40</v>
      </c>
      <c r="J822" s="4">
        <f t="shared" si="73"/>
        <v>8.0060000000000002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tr">
        <f t="shared" si="76"/>
        <v>music</v>
      </c>
      <c r="S822" t="str">
        <f t="shared" si="77"/>
        <v>rock</v>
      </c>
      <c r="T822" t="s">
        <v>23</v>
      </c>
    </row>
    <row r="823" spans="1:20" ht="23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>
        <f t="shared" si="72"/>
        <v>67.966666666666669</v>
      </c>
      <c r="I823" t="s">
        <v>21</v>
      </c>
      <c r="J823" s="4">
        <f t="shared" si="73"/>
        <v>2.9128571428571428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tr">
        <f t="shared" si="76"/>
        <v>film &amp; video</v>
      </c>
      <c r="S823" t="str">
        <f t="shared" si="77"/>
        <v>documentary</v>
      </c>
      <c r="T823" t="s">
        <v>42</v>
      </c>
    </row>
    <row r="824" spans="1:20" ht="23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>
        <f t="shared" si="72"/>
        <v>89.991428571428571</v>
      </c>
      <c r="I824" t="s">
        <v>21</v>
      </c>
      <c r="J824" s="4">
        <f t="shared" si="73"/>
        <v>3.4996666666666667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tr">
        <f t="shared" si="76"/>
        <v>music</v>
      </c>
      <c r="S824" t="str">
        <f t="shared" si="77"/>
        <v>rock</v>
      </c>
      <c r="T824" t="s">
        <v>23</v>
      </c>
    </row>
    <row r="825" spans="1:20" ht="36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>
        <f t="shared" si="72"/>
        <v>58.095238095238095</v>
      </c>
      <c r="I825" t="s">
        <v>21</v>
      </c>
      <c r="J825" s="4">
        <f t="shared" si="73"/>
        <v>3.5707317073170732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tr">
        <f t="shared" si="76"/>
        <v>music</v>
      </c>
      <c r="S825" t="str">
        <f t="shared" si="77"/>
        <v>rock</v>
      </c>
      <c r="T825" t="s">
        <v>23</v>
      </c>
    </row>
    <row r="826" spans="1:20" ht="23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>
        <f t="shared" si="72"/>
        <v>83.996875000000003</v>
      </c>
      <c r="I826" t="s">
        <v>21</v>
      </c>
      <c r="J826" s="4">
        <f t="shared" si="73"/>
        <v>1.2648941176470587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tr">
        <f t="shared" si="76"/>
        <v>publishing</v>
      </c>
      <c r="S826" t="str">
        <f t="shared" si="77"/>
        <v>nonfiction</v>
      </c>
      <c r="T826" t="s">
        <v>68</v>
      </c>
    </row>
    <row r="827" spans="1:20" ht="23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>
        <f t="shared" si="72"/>
        <v>88.853503184713375</v>
      </c>
      <c r="I827" t="s">
        <v>40</v>
      </c>
      <c r="J827" s="4">
        <f t="shared" si="73"/>
        <v>3.875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tr">
        <f t="shared" si="76"/>
        <v>film &amp; video</v>
      </c>
      <c r="S827" t="str">
        <f t="shared" si="77"/>
        <v>shorts</v>
      </c>
      <c r="T827" t="s">
        <v>100</v>
      </c>
    </row>
    <row r="828" spans="1:20" ht="36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>
        <f t="shared" si="72"/>
        <v>65.963917525773198</v>
      </c>
      <c r="I828" t="s">
        <v>21</v>
      </c>
      <c r="J828" s="4">
        <f t="shared" si="73"/>
        <v>4.5703571428571426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tr">
        <f t="shared" si="76"/>
        <v>theater</v>
      </c>
      <c r="S828" t="str">
        <f t="shared" si="77"/>
        <v>plays</v>
      </c>
      <c r="T828" t="s">
        <v>33</v>
      </c>
    </row>
    <row r="829" spans="1:20" ht="36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>
        <f t="shared" si="72"/>
        <v>74.804878048780495</v>
      </c>
      <c r="I829" t="s">
        <v>26</v>
      </c>
      <c r="J829" s="4">
        <f t="shared" si="73"/>
        <v>2.6669565217391304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tr">
        <f t="shared" si="76"/>
        <v>film &amp; video</v>
      </c>
      <c r="S829" t="str">
        <f t="shared" si="77"/>
        <v>drama</v>
      </c>
      <c r="T829" t="s">
        <v>53</v>
      </c>
    </row>
    <row r="830" spans="1:20" ht="36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>
        <f t="shared" si="72"/>
        <v>69.98571428571428</v>
      </c>
      <c r="I830" t="s">
        <v>21</v>
      </c>
      <c r="J830" s="4">
        <f t="shared" si="73"/>
        <v>0.69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tr">
        <f t="shared" si="76"/>
        <v>theater</v>
      </c>
      <c r="S830" t="str">
        <f t="shared" si="77"/>
        <v>plays</v>
      </c>
      <c r="T830" t="s">
        <v>33</v>
      </c>
    </row>
    <row r="831" spans="1:20" ht="23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>
        <f t="shared" si="72"/>
        <v>32.006493506493506</v>
      </c>
      <c r="I831" t="s">
        <v>21</v>
      </c>
      <c r="J831" s="4">
        <f t="shared" si="73"/>
        <v>0.51343749999999999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tr">
        <f t="shared" si="76"/>
        <v>theater</v>
      </c>
      <c r="S831" t="str">
        <f t="shared" si="77"/>
        <v>plays</v>
      </c>
      <c r="T831" t="s">
        <v>33</v>
      </c>
    </row>
    <row r="832" spans="1:20" ht="36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>
        <f t="shared" si="72"/>
        <v>64.727272727272734</v>
      </c>
      <c r="I832" t="s">
        <v>21</v>
      </c>
      <c r="J832" s="4">
        <f t="shared" si="73"/>
        <v>1.1710526315789473E-2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tr">
        <f t="shared" si="76"/>
        <v>theater</v>
      </c>
      <c r="S832" t="str">
        <f t="shared" si="77"/>
        <v>plays</v>
      </c>
      <c r="T832" t="s">
        <v>33</v>
      </c>
    </row>
    <row r="833" spans="1:20" ht="36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>
        <f t="shared" si="72"/>
        <v>24.998110087408456</v>
      </c>
      <c r="I833" t="s">
        <v>21</v>
      </c>
      <c r="J833" s="4">
        <f t="shared" si="73"/>
        <v>1.089773429454171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tr">
        <f t="shared" si="76"/>
        <v>photography</v>
      </c>
      <c r="S833" t="str">
        <f t="shared" si="77"/>
        <v>photography books</v>
      </c>
      <c r="T833" t="s">
        <v>122</v>
      </c>
    </row>
    <row r="834" spans="1:20" ht="23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>
        <f t="shared" si="72"/>
        <v>104.97764070932922</v>
      </c>
      <c r="I834" t="s">
        <v>36</v>
      </c>
      <c r="J834" s="4">
        <f t="shared" si="73"/>
        <v>3.1517592592592591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tr">
        <f t="shared" si="76"/>
        <v>publishing</v>
      </c>
      <c r="S834" t="str">
        <f t="shared" si="77"/>
        <v>translations</v>
      </c>
      <c r="T834" t="s">
        <v>206</v>
      </c>
    </row>
    <row r="835" spans="1:20" ht="23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>
        <f t="shared" ref="H835:H898" si="78">IF(G835,E835/G835,0)</f>
        <v>64.987878787878785</v>
      </c>
      <c r="I835" t="s">
        <v>36</v>
      </c>
      <c r="J835" s="4">
        <f t="shared" ref="J835:J898" si="79">E835/D835</f>
        <v>1.5769117647058823</v>
      </c>
      <c r="K835" t="s">
        <v>37</v>
      </c>
      <c r="L835">
        <v>1297663200</v>
      </c>
      <c r="M835">
        <v>1298613600</v>
      </c>
      <c r="N835" s="5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tr">
        <f t="shared" ref="R835:R898" si="82">LEFT(T835,FIND("/",T835)-1)</f>
        <v>publishing</v>
      </c>
      <c r="S835" t="str">
        <f t="shared" si="77"/>
        <v>translations</v>
      </c>
      <c r="T835" t="s">
        <v>206</v>
      </c>
    </row>
    <row r="836" spans="1:20" ht="23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>
        <f t="shared" si="78"/>
        <v>94.352941176470594</v>
      </c>
      <c r="I836" t="s">
        <v>21</v>
      </c>
      <c r="J836" s="4">
        <f t="shared" si="79"/>
        <v>1.5380821917808218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tr">
        <f t="shared" si="82"/>
        <v>theater</v>
      </c>
      <c r="S836" t="str">
        <f t="shared" ref="S836:S899" si="83">RIGHT(T836,LEN(T836)-FIND("/",T836))</f>
        <v>plays</v>
      </c>
      <c r="T836" t="s">
        <v>33</v>
      </c>
    </row>
    <row r="837" spans="1:20" ht="23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>
        <f t="shared" si="78"/>
        <v>44.001706484641637</v>
      </c>
      <c r="I837" t="s">
        <v>21</v>
      </c>
      <c r="J837" s="4">
        <f t="shared" si="79"/>
        <v>0.89738979118329465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tr">
        <f t="shared" si="82"/>
        <v>technology</v>
      </c>
      <c r="S837" t="str">
        <f t="shared" si="83"/>
        <v>web</v>
      </c>
      <c r="T837" t="s">
        <v>28</v>
      </c>
    </row>
    <row r="838" spans="1:20" ht="23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>
        <f t="shared" si="78"/>
        <v>64.744680851063833</v>
      </c>
      <c r="I838" t="s">
        <v>21</v>
      </c>
      <c r="J838" s="4">
        <f t="shared" si="79"/>
        <v>0.75135802469135804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tr">
        <f t="shared" si="82"/>
        <v>music</v>
      </c>
      <c r="S838" t="str">
        <f t="shared" si="83"/>
        <v>indie rock</v>
      </c>
      <c r="T838" t="s">
        <v>60</v>
      </c>
    </row>
    <row r="839" spans="1:20" ht="23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>
        <f t="shared" si="78"/>
        <v>84.00667779632721</v>
      </c>
      <c r="I839" t="s">
        <v>21</v>
      </c>
      <c r="J839" s="4">
        <f t="shared" si="79"/>
        <v>8.5288135593220336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tr">
        <f t="shared" si="82"/>
        <v>music</v>
      </c>
      <c r="S839" t="str">
        <f t="shared" si="83"/>
        <v>jazz</v>
      </c>
      <c r="T839" t="s">
        <v>159</v>
      </c>
    </row>
    <row r="840" spans="1:20" ht="23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>
        <f t="shared" si="78"/>
        <v>34.061302681992338</v>
      </c>
      <c r="I840" t="s">
        <v>21</v>
      </c>
      <c r="J840" s="4">
        <f t="shared" si="79"/>
        <v>1.3890625000000001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tr">
        <f t="shared" si="82"/>
        <v>theater</v>
      </c>
      <c r="S840" t="str">
        <f t="shared" si="83"/>
        <v>plays</v>
      </c>
      <c r="T840" t="s">
        <v>33</v>
      </c>
    </row>
    <row r="841" spans="1:20" ht="23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>
        <f t="shared" si="78"/>
        <v>93.273885350318466</v>
      </c>
      <c r="I841" t="s">
        <v>21</v>
      </c>
      <c r="J841" s="4">
        <f t="shared" si="79"/>
        <v>1.9018181818181819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tr">
        <f t="shared" si="82"/>
        <v>film &amp; video</v>
      </c>
      <c r="S841" t="str">
        <f t="shared" si="83"/>
        <v>documentary</v>
      </c>
      <c r="T841" t="s">
        <v>42</v>
      </c>
    </row>
    <row r="842" spans="1:20" ht="23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>
        <f t="shared" si="78"/>
        <v>32.998301726577978</v>
      </c>
      <c r="I842" t="s">
        <v>21</v>
      </c>
      <c r="J842" s="4">
        <f t="shared" si="79"/>
        <v>1.0024333619948409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tr">
        <f t="shared" si="82"/>
        <v>theater</v>
      </c>
      <c r="S842" t="str">
        <f t="shared" si="83"/>
        <v>plays</v>
      </c>
      <c r="T842" t="s">
        <v>33</v>
      </c>
    </row>
    <row r="843" spans="1:20" ht="23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>
        <f t="shared" si="78"/>
        <v>83.812903225806451</v>
      </c>
      <c r="I843" t="s">
        <v>21</v>
      </c>
      <c r="J843" s="4">
        <f t="shared" si="79"/>
        <v>1.4275824175824177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tr">
        <f t="shared" si="82"/>
        <v>technology</v>
      </c>
      <c r="S843" t="str">
        <f t="shared" si="83"/>
        <v>web</v>
      </c>
      <c r="T843" t="s">
        <v>28</v>
      </c>
    </row>
    <row r="844" spans="1:20" ht="36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>
        <f t="shared" si="78"/>
        <v>63.992424242424242</v>
      </c>
      <c r="I844" t="s">
        <v>107</v>
      </c>
      <c r="J844" s="4">
        <f t="shared" si="79"/>
        <v>5.6313333333333331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tr">
        <f t="shared" si="82"/>
        <v>technology</v>
      </c>
      <c r="S844" t="str">
        <f t="shared" si="83"/>
        <v>wearables</v>
      </c>
      <c r="T844" t="s">
        <v>65</v>
      </c>
    </row>
    <row r="845" spans="1:20" ht="36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>
        <f t="shared" si="78"/>
        <v>81.909090909090907</v>
      </c>
      <c r="I845" t="s">
        <v>21</v>
      </c>
      <c r="J845" s="4">
        <f t="shared" si="79"/>
        <v>0.30715909090909088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tr">
        <f t="shared" si="82"/>
        <v>photography</v>
      </c>
      <c r="S845" t="str">
        <f t="shared" si="83"/>
        <v>photography books</v>
      </c>
      <c r="T845" t="s">
        <v>122</v>
      </c>
    </row>
    <row r="846" spans="1:20" ht="23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>
        <f t="shared" si="78"/>
        <v>93.053191489361708</v>
      </c>
      <c r="I846" t="s">
        <v>21</v>
      </c>
      <c r="J846" s="4">
        <f t="shared" si="79"/>
        <v>0.99397727272727276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tr">
        <f t="shared" si="82"/>
        <v>film &amp; video</v>
      </c>
      <c r="S846" t="str">
        <f t="shared" si="83"/>
        <v>documentary</v>
      </c>
      <c r="T846" t="s">
        <v>42</v>
      </c>
    </row>
    <row r="847" spans="1:20" ht="23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>
        <f t="shared" si="78"/>
        <v>101.98449039881831</v>
      </c>
      <c r="I847" t="s">
        <v>40</v>
      </c>
      <c r="J847" s="4">
        <f t="shared" si="79"/>
        <v>1.9754935622317598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tr">
        <f t="shared" si="82"/>
        <v>technology</v>
      </c>
      <c r="S847" t="str">
        <f t="shared" si="83"/>
        <v>web</v>
      </c>
      <c r="T847" t="s">
        <v>28</v>
      </c>
    </row>
    <row r="848" spans="1:20" ht="23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>
        <f t="shared" si="78"/>
        <v>105.9375</v>
      </c>
      <c r="I848" t="s">
        <v>21</v>
      </c>
      <c r="J848" s="4">
        <f t="shared" si="79"/>
        <v>5.085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tr">
        <f t="shared" si="82"/>
        <v>technology</v>
      </c>
      <c r="S848" t="str">
        <f t="shared" si="83"/>
        <v>web</v>
      </c>
      <c r="T848" t="s">
        <v>28</v>
      </c>
    </row>
    <row r="849" spans="1:20" ht="23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>
        <f t="shared" si="78"/>
        <v>101.58181818181818</v>
      </c>
      <c r="I849" t="s">
        <v>21</v>
      </c>
      <c r="J849" s="4">
        <f t="shared" si="79"/>
        <v>2.3774468085106384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tr">
        <f t="shared" si="82"/>
        <v>food</v>
      </c>
      <c r="S849" t="str">
        <f t="shared" si="83"/>
        <v>food trucks</v>
      </c>
      <c r="T849" t="s">
        <v>17</v>
      </c>
    </row>
    <row r="850" spans="1:20" ht="23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>
        <f t="shared" si="78"/>
        <v>62.970930232558139</v>
      </c>
      <c r="I850" t="s">
        <v>21</v>
      </c>
      <c r="J850" s="4">
        <f t="shared" si="79"/>
        <v>3.3846875000000001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tr">
        <f t="shared" si="82"/>
        <v>film &amp; video</v>
      </c>
      <c r="S850" t="str">
        <f t="shared" si="83"/>
        <v>drama</v>
      </c>
      <c r="T850" t="s">
        <v>53</v>
      </c>
    </row>
    <row r="851" spans="1:20" ht="23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>
        <f t="shared" si="78"/>
        <v>29.045602605863191</v>
      </c>
      <c r="I851" t="s">
        <v>21</v>
      </c>
      <c r="J851" s="4">
        <f t="shared" si="79"/>
        <v>1.3308955223880596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tr">
        <f t="shared" si="82"/>
        <v>music</v>
      </c>
      <c r="S851" t="str">
        <f t="shared" si="83"/>
        <v>indie rock</v>
      </c>
      <c r="T851" t="s">
        <v>60</v>
      </c>
    </row>
    <row r="852" spans="1:20" ht="36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>
        <f t="shared" si="78"/>
        <v>1</v>
      </c>
      <c r="I852" t="s">
        <v>21</v>
      </c>
      <c r="J852" s="4">
        <f t="shared" si="79"/>
        <v>0.01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tr">
        <f t="shared" si="82"/>
        <v>music</v>
      </c>
      <c r="S852" t="str">
        <f t="shared" si="83"/>
        <v>rock</v>
      </c>
      <c r="T852" t="s">
        <v>23</v>
      </c>
    </row>
    <row r="853" spans="1:20" ht="36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>
        <f t="shared" si="78"/>
        <v>77.924999999999997</v>
      </c>
      <c r="I853" t="s">
        <v>21</v>
      </c>
      <c r="J853" s="4">
        <f t="shared" si="79"/>
        <v>2.0779999999999998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tr">
        <f t="shared" si="82"/>
        <v>music</v>
      </c>
      <c r="S853" t="str">
        <f t="shared" si="83"/>
        <v>electric music</v>
      </c>
      <c r="T853" t="s">
        <v>50</v>
      </c>
    </row>
    <row r="854" spans="1:20" ht="36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>
        <f t="shared" si="78"/>
        <v>80.806451612903231</v>
      </c>
      <c r="I854" t="s">
        <v>21</v>
      </c>
      <c r="J854" s="4">
        <f t="shared" si="79"/>
        <v>0.51122448979591839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tr">
        <f t="shared" si="82"/>
        <v>games</v>
      </c>
      <c r="S854" t="str">
        <f t="shared" si="83"/>
        <v>video games</v>
      </c>
      <c r="T854" t="s">
        <v>89</v>
      </c>
    </row>
    <row r="855" spans="1:20" ht="23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>
        <f t="shared" si="78"/>
        <v>76.006816632583508</v>
      </c>
      <c r="I855" t="s">
        <v>15</v>
      </c>
      <c r="J855" s="4">
        <f t="shared" si="79"/>
        <v>6.5205847953216374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tr">
        <f t="shared" si="82"/>
        <v>music</v>
      </c>
      <c r="S855" t="str">
        <f t="shared" si="83"/>
        <v>indie rock</v>
      </c>
      <c r="T855" t="s">
        <v>60</v>
      </c>
    </row>
    <row r="856" spans="1:20" ht="36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>
        <f t="shared" si="78"/>
        <v>72.993613824192337</v>
      </c>
      <c r="I856" t="s">
        <v>15</v>
      </c>
      <c r="J856" s="4">
        <f t="shared" si="79"/>
        <v>1.1363099415204678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tr">
        <f t="shared" si="82"/>
        <v>publishing</v>
      </c>
      <c r="S856" t="str">
        <f t="shared" si="83"/>
        <v>fiction</v>
      </c>
      <c r="T856" t="s">
        <v>119</v>
      </c>
    </row>
    <row r="857" spans="1:20" ht="23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>
        <f t="shared" si="78"/>
        <v>53</v>
      </c>
      <c r="I857" t="s">
        <v>26</v>
      </c>
      <c r="J857" s="4">
        <f t="shared" si="79"/>
        <v>1.0237606837606839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tr">
        <f t="shared" si="82"/>
        <v>theater</v>
      </c>
      <c r="S857" t="str">
        <f t="shared" si="83"/>
        <v>plays</v>
      </c>
      <c r="T857" t="s">
        <v>33</v>
      </c>
    </row>
    <row r="858" spans="1:20" ht="23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>
        <f t="shared" si="78"/>
        <v>54.164556962025316</v>
      </c>
      <c r="I858" t="s">
        <v>21</v>
      </c>
      <c r="J858" s="4">
        <f t="shared" si="79"/>
        <v>3.5658333333333334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tr">
        <f t="shared" si="82"/>
        <v>food</v>
      </c>
      <c r="S858" t="str">
        <f t="shared" si="83"/>
        <v>food trucks</v>
      </c>
      <c r="T858" t="s">
        <v>17</v>
      </c>
    </row>
    <row r="859" spans="1:20" ht="36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>
        <f t="shared" si="78"/>
        <v>32.946666666666665</v>
      </c>
      <c r="I859" t="s">
        <v>98</v>
      </c>
      <c r="J859" s="4">
        <f t="shared" si="79"/>
        <v>1.3986792452830188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tr">
        <f t="shared" si="82"/>
        <v>film &amp; video</v>
      </c>
      <c r="S859" t="str">
        <f t="shared" si="83"/>
        <v>shorts</v>
      </c>
      <c r="T859" t="s">
        <v>100</v>
      </c>
    </row>
    <row r="860" spans="1:20" ht="36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>
        <f t="shared" si="78"/>
        <v>79.371428571428567</v>
      </c>
      <c r="I860" t="s">
        <v>21</v>
      </c>
      <c r="J860" s="4">
        <f t="shared" si="79"/>
        <v>0.69450000000000001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tr">
        <f t="shared" si="82"/>
        <v>food</v>
      </c>
      <c r="S860" t="str">
        <f t="shared" si="83"/>
        <v>food trucks</v>
      </c>
      <c r="T860" t="s">
        <v>17</v>
      </c>
    </row>
    <row r="861" spans="1:20" ht="36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>
        <f t="shared" si="78"/>
        <v>41.174603174603178</v>
      </c>
      <c r="I861" t="s">
        <v>21</v>
      </c>
      <c r="J861" s="4">
        <f t="shared" si="79"/>
        <v>0.35534246575342465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tr">
        <f t="shared" si="82"/>
        <v>theater</v>
      </c>
      <c r="S861" t="str">
        <f t="shared" si="83"/>
        <v>plays</v>
      </c>
      <c r="T861" t="s">
        <v>33</v>
      </c>
    </row>
    <row r="862" spans="1:20" ht="36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>
        <f t="shared" si="78"/>
        <v>77.430769230769229</v>
      </c>
      <c r="I862" t="s">
        <v>21</v>
      </c>
      <c r="J862" s="4">
        <f t="shared" si="79"/>
        <v>2.5165000000000002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tr">
        <f t="shared" si="82"/>
        <v>technology</v>
      </c>
      <c r="S862" t="str">
        <f t="shared" si="83"/>
        <v>wearables</v>
      </c>
      <c r="T862" t="s">
        <v>65</v>
      </c>
    </row>
    <row r="863" spans="1:20" ht="23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>
        <f t="shared" si="78"/>
        <v>57.159509202453989</v>
      </c>
      <c r="I863" t="s">
        <v>21</v>
      </c>
      <c r="J863" s="4">
        <f t="shared" si="79"/>
        <v>1.0587500000000001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tr">
        <f t="shared" si="82"/>
        <v>theater</v>
      </c>
      <c r="S863" t="str">
        <f t="shared" si="83"/>
        <v>plays</v>
      </c>
      <c r="T863" t="s">
        <v>33</v>
      </c>
    </row>
    <row r="864" spans="1:20" ht="23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>
        <f t="shared" si="78"/>
        <v>77.17647058823529</v>
      </c>
      <c r="I864" t="s">
        <v>21</v>
      </c>
      <c r="J864" s="4">
        <f t="shared" si="79"/>
        <v>1.8742857142857143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tr">
        <f t="shared" si="82"/>
        <v>theater</v>
      </c>
      <c r="S864" t="str">
        <f t="shared" si="83"/>
        <v>plays</v>
      </c>
      <c r="T864" t="s">
        <v>33</v>
      </c>
    </row>
    <row r="865" spans="1:20" ht="23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>
        <f t="shared" si="78"/>
        <v>24.953917050691246</v>
      </c>
      <c r="I865" t="s">
        <v>21</v>
      </c>
      <c r="J865" s="4">
        <f t="shared" si="79"/>
        <v>3.8678571428571429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tr">
        <f t="shared" si="82"/>
        <v>film &amp; video</v>
      </c>
      <c r="S865" t="str">
        <f t="shared" si="83"/>
        <v>television</v>
      </c>
      <c r="T865" t="s">
        <v>269</v>
      </c>
    </row>
    <row r="866" spans="1:20" ht="23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>
        <f t="shared" si="78"/>
        <v>97.18</v>
      </c>
      <c r="I866" t="s">
        <v>21</v>
      </c>
      <c r="J866" s="4">
        <f t="shared" si="79"/>
        <v>3.4707142857142856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tr">
        <f t="shared" si="82"/>
        <v>film &amp; video</v>
      </c>
      <c r="S866" t="str">
        <f t="shared" si="83"/>
        <v>shorts</v>
      </c>
      <c r="T866" t="s">
        <v>100</v>
      </c>
    </row>
    <row r="867" spans="1:20" ht="23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>
        <f t="shared" si="78"/>
        <v>46.000916870415651</v>
      </c>
      <c r="I867" t="s">
        <v>21</v>
      </c>
      <c r="J867" s="4">
        <f t="shared" si="79"/>
        <v>1.8582098765432098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tr">
        <f t="shared" si="82"/>
        <v>theater</v>
      </c>
      <c r="S867" t="str">
        <f t="shared" si="83"/>
        <v>plays</v>
      </c>
      <c r="T867" t="s">
        <v>33</v>
      </c>
    </row>
    <row r="868" spans="1:20" ht="23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>
        <f t="shared" si="78"/>
        <v>88.023385300668153</v>
      </c>
      <c r="I868" t="s">
        <v>21</v>
      </c>
      <c r="J868" s="4">
        <f t="shared" si="79"/>
        <v>0.43241247264770238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tr">
        <f t="shared" si="82"/>
        <v>photography</v>
      </c>
      <c r="S868" t="str">
        <f t="shared" si="83"/>
        <v>photography books</v>
      </c>
      <c r="T868" t="s">
        <v>122</v>
      </c>
    </row>
    <row r="869" spans="1:20" ht="36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>
        <f t="shared" si="78"/>
        <v>25.99</v>
      </c>
      <c r="I869" t="s">
        <v>21</v>
      </c>
      <c r="J869" s="4">
        <f t="shared" si="79"/>
        <v>1.6243749999999999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tr">
        <f t="shared" si="82"/>
        <v>food</v>
      </c>
      <c r="S869" t="str">
        <f t="shared" si="83"/>
        <v>food trucks</v>
      </c>
      <c r="T869" t="s">
        <v>17</v>
      </c>
    </row>
    <row r="870" spans="1:20" ht="23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>
        <f t="shared" si="78"/>
        <v>102.69047619047619</v>
      </c>
      <c r="I870" t="s">
        <v>21</v>
      </c>
      <c r="J870" s="4">
        <f t="shared" si="79"/>
        <v>1.8484285714285715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tr">
        <f t="shared" si="82"/>
        <v>theater</v>
      </c>
      <c r="S870" t="str">
        <f t="shared" si="83"/>
        <v>plays</v>
      </c>
      <c r="T870" t="s">
        <v>33</v>
      </c>
    </row>
    <row r="871" spans="1:20" ht="23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>
        <f t="shared" si="78"/>
        <v>72.958174904942965</v>
      </c>
      <c r="I871" t="s">
        <v>21</v>
      </c>
      <c r="J871" s="4">
        <f t="shared" si="79"/>
        <v>0.23703520691785052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tr">
        <f t="shared" si="82"/>
        <v>film &amp; video</v>
      </c>
      <c r="S871" t="str">
        <f t="shared" si="83"/>
        <v>drama</v>
      </c>
      <c r="T871" t="s">
        <v>53</v>
      </c>
    </row>
    <row r="872" spans="1:20" ht="23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>
        <f t="shared" si="78"/>
        <v>57.190082644628099</v>
      </c>
      <c r="I872" t="s">
        <v>21</v>
      </c>
      <c r="J872" s="4">
        <f t="shared" si="79"/>
        <v>0.89870129870129867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tr">
        <f t="shared" si="82"/>
        <v>theater</v>
      </c>
      <c r="S872" t="str">
        <f t="shared" si="83"/>
        <v>plays</v>
      </c>
      <c r="T872" t="s">
        <v>33</v>
      </c>
    </row>
    <row r="873" spans="1:20" ht="36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>
        <f t="shared" si="78"/>
        <v>84.013793103448279</v>
      </c>
      <c r="I873" t="s">
        <v>21</v>
      </c>
      <c r="J873" s="4">
        <f t="shared" si="79"/>
        <v>2.7260419580419581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tr">
        <f t="shared" si="82"/>
        <v>theater</v>
      </c>
      <c r="S873" t="str">
        <f t="shared" si="83"/>
        <v>plays</v>
      </c>
      <c r="T873" t="s">
        <v>33</v>
      </c>
    </row>
    <row r="874" spans="1:20" ht="23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>
        <f t="shared" si="78"/>
        <v>98.666666666666671</v>
      </c>
      <c r="I874" t="s">
        <v>26</v>
      </c>
      <c r="J874" s="4">
        <f t="shared" si="79"/>
        <v>1.7004255319148935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tr">
        <f t="shared" si="82"/>
        <v>film &amp; video</v>
      </c>
      <c r="S874" t="str">
        <f t="shared" si="83"/>
        <v>science fiction</v>
      </c>
      <c r="T874" t="s">
        <v>474</v>
      </c>
    </row>
    <row r="875" spans="1:20" ht="23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>
        <f t="shared" si="78"/>
        <v>42.007419183889773</v>
      </c>
      <c r="I875" t="s">
        <v>21</v>
      </c>
      <c r="J875" s="4">
        <f t="shared" si="79"/>
        <v>1.8828503562945369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tr">
        <f t="shared" si="82"/>
        <v>photography</v>
      </c>
      <c r="S875" t="str">
        <f t="shared" si="83"/>
        <v>photography books</v>
      </c>
      <c r="T875" t="s">
        <v>122</v>
      </c>
    </row>
    <row r="876" spans="1:20" ht="23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>
        <f t="shared" si="78"/>
        <v>32.002753556677376</v>
      </c>
      <c r="I876" t="s">
        <v>21</v>
      </c>
      <c r="J876" s="4">
        <f t="shared" si="79"/>
        <v>3.4693532338308457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tr">
        <f t="shared" si="82"/>
        <v>photography</v>
      </c>
      <c r="S876" t="str">
        <f t="shared" si="83"/>
        <v>photography books</v>
      </c>
      <c r="T876" t="s">
        <v>122</v>
      </c>
    </row>
    <row r="877" spans="1:20" ht="23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>
        <f t="shared" si="78"/>
        <v>81.567164179104481</v>
      </c>
      <c r="I877" t="s">
        <v>21</v>
      </c>
      <c r="J877" s="4">
        <f t="shared" si="79"/>
        <v>0.6917721518987342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tr">
        <f t="shared" si="82"/>
        <v>music</v>
      </c>
      <c r="S877" t="str">
        <f t="shared" si="83"/>
        <v>rock</v>
      </c>
      <c r="T877" t="s">
        <v>23</v>
      </c>
    </row>
    <row r="878" spans="1:20" ht="36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>
        <f t="shared" si="78"/>
        <v>37.035087719298247</v>
      </c>
      <c r="I878" t="s">
        <v>15</v>
      </c>
      <c r="J878" s="4">
        <f t="shared" si="79"/>
        <v>0.25433734939759034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tr">
        <f t="shared" si="82"/>
        <v>photography</v>
      </c>
      <c r="S878" t="str">
        <f t="shared" si="83"/>
        <v>photography books</v>
      </c>
      <c r="T878" t="s">
        <v>122</v>
      </c>
    </row>
    <row r="879" spans="1:20" ht="23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>
        <f t="shared" si="78"/>
        <v>103.033360455655</v>
      </c>
      <c r="I879" t="s">
        <v>21</v>
      </c>
      <c r="J879" s="4">
        <f t="shared" si="79"/>
        <v>0.77400977995110021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tr">
        <f t="shared" si="82"/>
        <v>food</v>
      </c>
      <c r="S879" t="str">
        <f t="shared" si="83"/>
        <v>food trucks</v>
      </c>
      <c r="T879" t="s">
        <v>17</v>
      </c>
    </row>
    <row r="880" spans="1:20" ht="23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>
        <f t="shared" si="78"/>
        <v>84.333333333333329</v>
      </c>
      <c r="I880" t="s">
        <v>107</v>
      </c>
      <c r="J880" s="4">
        <f t="shared" si="79"/>
        <v>0.37481481481481482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tr">
        <f t="shared" si="82"/>
        <v>music</v>
      </c>
      <c r="S880" t="str">
        <f t="shared" si="83"/>
        <v>metal</v>
      </c>
      <c r="T880" t="s">
        <v>148</v>
      </c>
    </row>
    <row r="881" spans="1:20" ht="23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>
        <f t="shared" si="78"/>
        <v>102.60377358490567</v>
      </c>
      <c r="I881" t="s">
        <v>21</v>
      </c>
      <c r="J881" s="4">
        <f t="shared" si="79"/>
        <v>5.4379999999999997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tr">
        <f t="shared" si="82"/>
        <v>publishing</v>
      </c>
      <c r="S881" t="str">
        <f t="shared" si="83"/>
        <v>nonfiction</v>
      </c>
      <c r="T881" t="s">
        <v>68</v>
      </c>
    </row>
    <row r="882" spans="1:20" ht="23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>
        <f t="shared" si="78"/>
        <v>79.992129246064621</v>
      </c>
      <c r="I882" t="s">
        <v>21</v>
      </c>
      <c r="J882" s="4">
        <f t="shared" si="79"/>
        <v>2.2852189349112426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tr">
        <f t="shared" si="82"/>
        <v>music</v>
      </c>
      <c r="S882" t="str">
        <f t="shared" si="83"/>
        <v>electric music</v>
      </c>
      <c r="T882" t="s">
        <v>50</v>
      </c>
    </row>
    <row r="883" spans="1:20" ht="23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>
        <f t="shared" si="78"/>
        <v>70.055309734513273</v>
      </c>
      <c r="I883" t="s">
        <v>21</v>
      </c>
      <c r="J883" s="4">
        <f t="shared" si="79"/>
        <v>0.38948339483394834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tr">
        <f t="shared" si="82"/>
        <v>theater</v>
      </c>
      <c r="S883" t="str">
        <f t="shared" si="83"/>
        <v>plays</v>
      </c>
      <c r="T883" t="s">
        <v>33</v>
      </c>
    </row>
    <row r="884" spans="1:20" ht="23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>
        <f t="shared" si="78"/>
        <v>37</v>
      </c>
      <c r="I884" t="s">
        <v>21</v>
      </c>
      <c r="J884" s="4">
        <f t="shared" si="79"/>
        <v>3.7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tr">
        <f t="shared" si="82"/>
        <v>theater</v>
      </c>
      <c r="S884" t="str">
        <f t="shared" si="83"/>
        <v>plays</v>
      </c>
      <c r="T884" t="s">
        <v>33</v>
      </c>
    </row>
    <row r="885" spans="1:20" ht="36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>
        <f t="shared" si="78"/>
        <v>41.911917098445599</v>
      </c>
      <c r="I885" t="s">
        <v>21</v>
      </c>
      <c r="J885" s="4">
        <f t="shared" si="79"/>
        <v>2.3791176470588233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tr">
        <f t="shared" si="82"/>
        <v>film &amp; video</v>
      </c>
      <c r="S885" t="str">
        <f t="shared" si="83"/>
        <v>shorts</v>
      </c>
      <c r="T885" t="s">
        <v>100</v>
      </c>
    </row>
    <row r="886" spans="1:20" ht="23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>
        <f t="shared" si="78"/>
        <v>57.992576882290564</v>
      </c>
      <c r="I886" t="s">
        <v>21</v>
      </c>
      <c r="J886" s="4">
        <f t="shared" si="79"/>
        <v>0.64036299765807958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tr">
        <f t="shared" si="82"/>
        <v>theater</v>
      </c>
      <c r="S886" t="str">
        <f t="shared" si="83"/>
        <v>plays</v>
      </c>
      <c r="T886" t="s">
        <v>33</v>
      </c>
    </row>
    <row r="887" spans="1:20" ht="23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>
        <f t="shared" si="78"/>
        <v>40.942307692307693</v>
      </c>
      <c r="I887" t="s">
        <v>21</v>
      </c>
      <c r="J887" s="4">
        <f t="shared" si="79"/>
        <v>1.1827777777777777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tr">
        <f t="shared" si="82"/>
        <v>theater</v>
      </c>
      <c r="S887" t="str">
        <f t="shared" si="83"/>
        <v>plays</v>
      </c>
      <c r="T887" t="s">
        <v>33</v>
      </c>
    </row>
    <row r="888" spans="1:20" ht="23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>
        <f t="shared" si="78"/>
        <v>69.9972602739726</v>
      </c>
      <c r="I888" t="s">
        <v>21</v>
      </c>
      <c r="J888" s="4">
        <f t="shared" si="79"/>
        <v>0.84824037184594958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tr">
        <f t="shared" si="82"/>
        <v>music</v>
      </c>
      <c r="S888" t="str">
        <f t="shared" si="83"/>
        <v>indie rock</v>
      </c>
      <c r="T888" t="s">
        <v>60</v>
      </c>
    </row>
    <row r="889" spans="1:20" ht="36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>
        <f t="shared" si="78"/>
        <v>73.838709677419359</v>
      </c>
      <c r="I889" t="s">
        <v>21</v>
      </c>
      <c r="J889" s="4">
        <f t="shared" si="79"/>
        <v>0.29346153846153844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tr">
        <f t="shared" si="82"/>
        <v>theater</v>
      </c>
      <c r="S889" t="str">
        <f t="shared" si="83"/>
        <v>plays</v>
      </c>
      <c r="T889" t="s">
        <v>33</v>
      </c>
    </row>
    <row r="890" spans="1:20" ht="36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>
        <f t="shared" si="78"/>
        <v>41.979310344827589</v>
      </c>
      <c r="I890" t="s">
        <v>21</v>
      </c>
      <c r="J890" s="4">
        <f t="shared" si="79"/>
        <v>2.0989655172413793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tr">
        <f t="shared" si="82"/>
        <v>theater</v>
      </c>
      <c r="S890" t="str">
        <f t="shared" si="83"/>
        <v>plays</v>
      </c>
      <c r="T890" t="s">
        <v>33</v>
      </c>
    </row>
    <row r="891" spans="1:20" ht="23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>
        <f t="shared" si="78"/>
        <v>77.93442622950819</v>
      </c>
      <c r="I891" t="s">
        <v>21</v>
      </c>
      <c r="J891" s="4">
        <f t="shared" si="79"/>
        <v>1.697857142857143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tr">
        <f t="shared" si="82"/>
        <v>music</v>
      </c>
      <c r="S891" t="str">
        <f t="shared" si="83"/>
        <v>electric music</v>
      </c>
      <c r="T891" t="s">
        <v>50</v>
      </c>
    </row>
    <row r="892" spans="1:20" ht="23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>
        <f t="shared" si="78"/>
        <v>106.01972789115646</v>
      </c>
      <c r="I892" t="s">
        <v>21</v>
      </c>
      <c r="J892" s="4">
        <f t="shared" si="79"/>
        <v>1.1595907738095239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tr">
        <f t="shared" si="82"/>
        <v>music</v>
      </c>
      <c r="S892" t="str">
        <f t="shared" si="83"/>
        <v>indie rock</v>
      </c>
      <c r="T892" t="s">
        <v>60</v>
      </c>
    </row>
    <row r="893" spans="1:20" ht="36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>
        <f t="shared" si="78"/>
        <v>47.018181818181816</v>
      </c>
      <c r="I893" t="s">
        <v>15</v>
      </c>
      <c r="J893" s="4">
        <f t="shared" si="79"/>
        <v>2.5859999999999999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tr">
        <f t="shared" si="82"/>
        <v>film &amp; video</v>
      </c>
      <c r="S893" t="str">
        <f t="shared" si="83"/>
        <v>documentary</v>
      </c>
      <c r="T893" t="s">
        <v>42</v>
      </c>
    </row>
    <row r="894" spans="1:20" ht="23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>
        <f t="shared" si="78"/>
        <v>76.016483516483518</v>
      </c>
      <c r="I894" t="s">
        <v>21</v>
      </c>
      <c r="J894" s="4">
        <f t="shared" si="79"/>
        <v>2.3058333333333332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tr">
        <f t="shared" si="82"/>
        <v>publishing</v>
      </c>
      <c r="S894" t="str">
        <f t="shared" si="83"/>
        <v>translations</v>
      </c>
      <c r="T894" t="s">
        <v>206</v>
      </c>
    </row>
    <row r="895" spans="1:20" ht="23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>
        <f t="shared" si="78"/>
        <v>54.120603015075375</v>
      </c>
      <c r="I895" t="s">
        <v>107</v>
      </c>
      <c r="J895" s="4">
        <f t="shared" si="79"/>
        <v>1.2821428571428573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tr">
        <f t="shared" si="82"/>
        <v>film &amp; video</v>
      </c>
      <c r="S895" t="str">
        <f t="shared" si="83"/>
        <v>documentary</v>
      </c>
      <c r="T895" t="s">
        <v>42</v>
      </c>
    </row>
    <row r="896" spans="1:20" ht="23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>
        <f t="shared" si="78"/>
        <v>57.285714285714285</v>
      </c>
      <c r="I896" t="s">
        <v>40</v>
      </c>
      <c r="J896" s="4">
        <f t="shared" si="79"/>
        <v>1.8870588235294117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tr">
        <f t="shared" si="82"/>
        <v>film &amp; video</v>
      </c>
      <c r="S896" t="str">
        <f t="shared" si="83"/>
        <v>television</v>
      </c>
      <c r="T896" t="s">
        <v>269</v>
      </c>
    </row>
    <row r="897" spans="1:20" ht="36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>
        <f t="shared" si="78"/>
        <v>103.81308411214954</v>
      </c>
      <c r="I897" t="s">
        <v>21</v>
      </c>
      <c r="J897" s="4">
        <f t="shared" si="79"/>
        <v>6.9511889862327911E-2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tr">
        <f t="shared" si="82"/>
        <v>theater</v>
      </c>
      <c r="S897" t="str">
        <f t="shared" si="83"/>
        <v>plays</v>
      </c>
      <c r="T897" t="s">
        <v>33</v>
      </c>
    </row>
    <row r="898" spans="1:20" ht="36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>
        <f t="shared" si="78"/>
        <v>105.02602739726028</v>
      </c>
      <c r="I898" t="s">
        <v>26</v>
      </c>
      <c r="J898" s="4">
        <f t="shared" si="79"/>
        <v>7.7443434343434348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tr">
        <f t="shared" si="82"/>
        <v>food</v>
      </c>
      <c r="S898" t="str">
        <f t="shared" si="83"/>
        <v>food trucks</v>
      </c>
      <c r="T898" t="s">
        <v>17</v>
      </c>
    </row>
    <row r="899" spans="1:20" ht="23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>
        <f t="shared" ref="H899:H962" si="84">IF(G899,E899/G899,0)</f>
        <v>90.259259259259252</v>
      </c>
      <c r="I899" t="s">
        <v>21</v>
      </c>
      <c r="J899" s="4">
        <f t="shared" ref="J899:J962" si="85">E899/D899</f>
        <v>0.27693181818181817</v>
      </c>
      <c r="K899" t="s">
        <v>22</v>
      </c>
      <c r="L899">
        <v>1556427600</v>
      </c>
      <c r="M899">
        <v>1556600400</v>
      </c>
      <c r="N899" s="5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tr">
        <f t="shared" ref="R899:R962" si="88">LEFT(T899,FIND("/",T899)-1)</f>
        <v>theater</v>
      </c>
      <c r="S899" t="str">
        <f t="shared" si="83"/>
        <v>plays</v>
      </c>
      <c r="T899" t="s">
        <v>33</v>
      </c>
    </row>
    <row r="900" spans="1:20" ht="23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>
        <f t="shared" si="84"/>
        <v>76.978705978705975</v>
      </c>
      <c r="I900" t="s">
        <v>21</v>
      </c>
      <c r="J900" s="4">
        <f t="shared" si="85"/>
        <v>0.52479620323841425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tr">
        <f t="shared" si="88"/>
        <v>film &amp; video</v>
      </c>
      <c r="S900" t="str">
        <f t="shared" ref="S900:S963" si="89">RIGHT(T900,LEN(T900)-FIND("/",T900))</f>
        <v>documentary</v>
      </c>
      <c r="T900" t="s">
        <v>42</v>
      </c>
    </row>
    <row r="901" spans="1:20" ht="23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>
        <f t="shared" si="84"/>
        <v>102.60162601626017</v>
      </c>
      <c r="I901" t="s">
        <v>98</v>
      </c>
      <c r="J901" s="4">
        <f t="shared" si="85"/>
        <v>4.0709677419354842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tr">
        <f t="shared" si="88"/>
        <v>music</v>
      </c>
      <c r="S901" t="str">
        <f t="shared" si="89"/>
        <v>jazz</v>
      </c>
      <c r="T901" t="s">
        <v>159</v>
      </c>
    </row>
    <row r="902" spans="1:20" ht="23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>
        <f t="shared" si="84"/>
        <v>2</v>
      </c>
      <c r="I902" t="s">
        <v>21</v>
      </c>
      <c r="J902" s="4">
        <f t="shared" si="85"/>
        <v>0.02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tr">
        <f t="shared" si="88"/>
        <v>technology</v>
      </c>
      <c r="S902" t="str">
        <f t="shared" si="89"/>
        <v>web</v>
      </c>
      <c r="T902" t="s">
        <v>28</v>
      </c>
    </row>
    <row r="903" spans="1:20" ht="23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>
        <f t="shared" si="84"/>
        <v>55.0062893081761</v>
      </c>
      <c r="I903" t="s">
        <v>21</v>
      </c>
      <c r="J903" s="4">
        <f t="shared" si="85"/>
        <v>1.5617857142857143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tr">
        <f t="shared" si="88"/>
        <v>music</v>
      </c>
      <c r="S903" t="str">
        <f t="shared" si="89"/>
        <v>rock</v>
      </c>
      <c r="T903" t="s">
        <v>23</v>
      </c>
    </row>
    <row r="904" spans="1:20" ht="23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>
        <f t="shared" si="84"/>
        <v>32.127272727272725</v>
      </c>
      <c r="I904" t="s">
        <v>21</v>
      </c>
      <c r="J904" s="4">
        <f t="shared" si="85"/>
        <v>2.5242857142857145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tr">
        <f t="shared" si="88"/>
        <v>technology</v>
      </c>
      <c r="S904" t="str">
        <f t="shared" si="89"/>
        <v>web</v>
      </c>
      <c r="T904" t="s">
        <v>28</v>
      </c>
    </row>
    <row r="905" spans="1:20" ht="36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>
        <f t="shared" si="84"/>
        <v>50.642857142857146</v>
      </c>
      <c r="I905" t="s">
        <v>21</v>
      </c>
      <c r="J905" s="4">
        <f t="shared" si="85"/>
        <v>1.729268292682927E-2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tr">
        <f t="shared" si="88"/>
        <v>publishing</v>
      </c>
      <c r="S905" t="str">
        <f t="shared" si="89"/>
        <v>nonfiction</v>
      </c>
      <c r="T905" t="s">
        <v>68</v>
      </c>
    </row>
    <row r="906" spans="1:20" ht="23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>
        <f t="shared" si="84"/>
        <v>49.6875</v>
      </c>
      <c r="I906" t="s">
        <v>21</v>
      </c>
      <c r="J906" s="4">
        <f t="shared" si="85"/>
        <v>0.12230769230769231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tr">
        <f t="shared" si="88"/>
        <v>publishing</v>
      </c>
      <c r="S906" t="str">
        <f t="shared" si="89"/>
        <v>radio &amp; podcasts</v>
      </c>
      <c r="T906" t="s">
        <v>133</v>
      </c>
    </row>
    <row r="907" spans="1:20" ht="23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>
        <f t="shared" si="84"/>
        <v>54.894067796610166</v>
      </c>
      <c r="I907" t="s">
        <v>21</v>
      </c>
      <c r="J907" s="4">
        <f t="shared" si="85"/>
        <v>1.6398734177215191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tr">
        <f t="shared" si="88"/>
        <v>theater</v>
      </c>
      <c r="S907" t="str">
        <f t="shared" si="89"/>
        <v>plays</v>
      </c>
      <c r="T907" t="s">
        <v>33</v>
      </c>
    </row>
    <row r="908" spans="1:20" ht="36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>
        <f t="shared" si="84"/>
        <v>46.931937172774866</v>
      </c>
      <c r="I908" t="s">
        <v>21</v>
      </c>
      <c r="J908" s="4">
        <f t="shared" si="85"/>
        <v>1.6298181818181818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tr">
        <f t="shared" si="88"/>
        <v>film &amp; video</v>
      </c>
      <c r="S908" t="str">
        <f t="shared" si="89"/>
        <v>documentary</v>
      </c>
      <c r="T908" t="s">
        <v>42</v>
      </c>
    </row>
    <row r="909" spans="1:20" ht="23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>
        <f t="shared" si="84"/>
        <v>44.951219512195124</v>
      </c>
      <c r="I909" t="s">
        <v>21</v>
      </c>
      <c r="J909" s="4">
        <f t="shared" si="85"/>
        <v>0.20252747252747252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tr">
        <f t="shared" si="88"/>
        <v>theater</v>
      </c>
      <c r="S909" t="str">
        <f t="shared" si="89"/>
        <v>plays</v>
      </c>
      <c r="T909" t="s">
        <v>33</v>
      </c>
    </row>
    <row r="910" spans="1:20" ht="23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>
        <f t="shared" si="84"/>
        <v>30.99898322318251</v>
      </c>
      <c r="I910" t="s">
        <v>21</v>
      </c>
      <c r="J910" s="4">
        <f t="shared" si="85"/>
        <v>3.1924083769633507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tr">
        <f t="shared" si="88"/>
        <v>games</v>
      </c>
      <c r="S910" t="str">
        <f t="shared" si="89"/>
        <v>video games</v>
      </c>
      <c r="T910" t="s">
        <v>89</v>
      </c>
    </row>
    <row r="911" spans="1:20" ht="23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>
        <f t="shared" si="84"/>
        <v>107.7625</v>
      </c>
      <c r="I911" t="s">
        <v>15</v>
      </c>
      <c r="J911" s="4">
        <f t="shared" si="85"/>
        <v>4.7894444444444444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tr">
        <f t="shared" si="88"/>
        <v>theater</v>
      </c>
      <c r="S911" t="str">
        <f t="shared" si="89"/>
        <v>plays</v>
      </c>
      <c r="T911" t="s">
        <v>33</v>
      </c>
    </row>
    <row r="912" spans="1:20" ht="23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>
        <f t="shared" si="84"/>
        <v>102.07770270270271</v>
      </c>
      <c r="I912" t="s">
        <v>21</v>
      </c>
      <c r="J912" s="4">
        <f t="shared" si="85"/>
        <v>0.19556634304207121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tr">
        <f t="shared" si="88"/>
        <v>theater</v>
      </c>
      <c r="S912" t="str">
        <f t="shared" si="89"/>
        <v>plays</v>
      </c>
      <c r="T912" t="s">
        <v>33</v>
      </c>
    </row>
    <row r="913" spans="1:20" ht="23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>
        <f t="shared" si="84"/>
        <v>24.976190476190474</v>
      </c>
      <c r="I913" t="s">
        <v>21</v>
      </c>
      <c r="J913" s="4">
        <f t="shared" si="85"/>
        <v>1.9894827586206896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tr">
        <f t="shared" si="88"/>
        <v>technology</v>
      </c>
      <c r="S913" t="str">
        <f t="shared" si="89"/>
        <v>web</v>
      </c>
      <c r="T913" t="s">
        <v>28</v>
      </c>
    </row>
    <row r="914" spans="1:20" ht="23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>
        <f t="shared" si="84"/>
        <v>79.944134078212286</v>
      </c>
      <c r="I914" t="s">
        <v>21</v>
      </c>
      <c r="J914" s="4">
        <f t="shared" si="85"/>
        <v>7.95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tr">
        <f t="shared" si="88"/>
        <v>film &amp; video</v>
      </c>
      <c r="S914" t="str">
        <f t="shared" si="89"/>
        <v>drama</v>
      </c>
      <c r="T914" t="s">
        <v>53</v>
      </c>
    </row>
    <row r="915" spans="1:20" ht="23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>
        <f t="shared" si="84"/>
        <v>67.946462715105156</v>
      </c>
      <c r="I915" t="s">
        <v>26</v>
      </c>
      <c r="J915" s="4">
        <f t="shared" si="85"/>
        <v>0.50621082621082625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tr">
        <f t="shared" si="88"/>
        <v>film &amp; video</v>
      </c>
      <c r="S915" t="str">
        <f t="shared" si="89"/>
        <v>drama</v>
      </c>
      <c r="T915" t="s">
        <v>53</v>
      </c>
    </row>
    <row r="916" spans="1:20" ht="23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>
        <f t="shared" si="84"/>
        <v>26.070921985815602</v>
      </c>
      <c r="I916" t="s">
        <v>40</v>
      </c>
      <c r="J916" s="4">
        <f t="shared" si="85"/>
        <v>0.57437499999999997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tr">
        <f t="shared" si="88"/>
        <v>theater</v>
      </c>
      <c r="S916" t="str">
        <f t="shared" si="89"/>
        <v>plays</v>
      </c>
      <c r="T916" t="s">
        <v>33</v>
      </c>
    </row>
    <row r="917" spans="1:20" ht="23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>
        <f t="shared" si="84"/>
        <v>105.0032154340836</v>
      </c>
      <c r="I917" t="s">
        <v>40</v>
      </c>
      <c r="J917" s="4">
        <f t="shared" si="85"/>
        <v>1.5562827640984909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tr">
        <f t="shared" si="88"/>
        <v>film &amp; video</v>
      </c>
      <c r="S917" t="str">
        <f t="shared" si="89"/>
        <v>television</v>
      </c>
      <c r="T917" t="s">
        <v>269</v>
      </c>
    </row>
    <row r="918" spans="1:20" ht="36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>
        <f t="shared" si="84"/>
        <v>25.826923076923077</v>
      </c>
      <c r="I918" t="s">
        <v>21</v>
      </c>
      <c r="J918" s="4">
        <f t="shared" si="85"/>
        <v>0.36297297297297298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tr">
        <f t="shared" si="88"/>
        <v>photography</v>
      </c>
      <c r="S918" t="str">
        <f t="shared" si="89"/>
        <v>photography books</v>
      </c>
      <c r="T918" t="s">
        <v>122</v>
      </c>
    </row>
    <row r="919" spans="1:20" ht="23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>
        <f t="shared" si="84"/>
        <v>77.666666666666671</v>
      </c>
      <c r="I919" t="s">
        <v>40</v>
      </c>
      <c r="J919" s="4">
        <f t="shared" si="85"/>
        <v>0.58250000000000002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tr">
        <f t="shared" si="88"/>
        <v>film &amp; video</v>
      </c>
      <c r="S919" t="str">
        <f t="shared" si="89"/>
        <v>shorts</v>
      </c>
      <c r="T919" t="s">
        <v>100</v>
      </c>
    </row>
    <row r="920" spans="1:20" ht="23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>
        <f t="shared" si="84"/>
        <v>57.82692307692308</v>
      </c>
      <c r="I920" t="s">
        <v>98</v>
      </c>
      <c r="J920" s="4">
        <f t="shared" si="85"/>
        <v>2.3739473684210526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tr">
        <f t="shared" si="88"/>
        <v>publishing</v>
      </c>
      <c r="S920" t="str">
        <f t="shared" si="89"/>
        <v>radio &amp; podcasts</v>
      </c>
      <c r="T920" t="s">
        <v>133</v>
      </c>
    </row>
    <row r="921" spans="1:20" ht="23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>
        <f t="shared" si="84"/>
        <v>92.955555555555549</v>
      </c>
      <c r="I921" t="s">
        <v>26</v>
      </c>
      <c r="J921" s="4">
        <f t="shared" si="85"/>
        <v>0.58750000000000002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tr">
        <f t="shared" si="88"/>
        <v>theater</v>
      </c>
      <c r="S921" t="str">
        <f t="shared" si="89"/>
        <v>plays</v>
      </c>
      <c r="T921" t="s">
        <v>33</v>
      </c>
    </row>
    <row r="922" spans="1:20" ht="23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>
        <f t="shared" si="84"/>
        <v>37.945098039215686</v>
      </c>
      <c r="I922" t="s">
        <v>21</v>
      </c>
      <c r="J922" s="4">
        <f t="shared" si="85"/>
        <v>1.8256603773584905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tr">
        <f t="shared" si="88"/>
        <v>film &amp; video</v>
      </c>
      <c r="S922" t="str">
        <f t="shared" si="89"/>
        <v>animation</v>
      </c>
      <c r="T922" t="s">
        <v>71</v>
      </c>
    </row>
    <row r="923" spans="1:20" ht="23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>
        <f t="shared" si="84"/>
        <v>31.842105263157894</v>
      </c>
      <c r="I923" t="s">
        <v>21</v>
      </c>
      <c r="J923" s="4">
        <f t="shared" si="85"/>
        <v>7.5436408977556111E-3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tr">
        <f t="shared" si="88"/>
        <v>technology</v>
      </c>
      <c r="S923" t="str">
        <f t="shared" si="89"/>
        <v>web</v>
      </c>
      <c r="T923" t="s">
        <v>28</v>
      </c>
    </row>
    <row r="924" spans="1:20" ht="23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>
        <f t="shared" si="84"/>
        <v>40</v>
      </c>
      <c r="I924" t="s">
        <v>21</v>
      </c>
      <c r="J924" s="4">
        <f t="shared" si="85"/>
        <v>1.7595330739299611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tr">
        <f t="shared" si="88"/>
        <v>music</v>
      </c>
      <c r="S924" t="str">
        <f t="shared" si="89"/>
        <v>world music</v>
      </c>
      <c r="T924" t="s">
        <v>319</v>
      </c>
    </row>
    <row r="925" spans="1:20" ht="23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>
        <f t="shared" si="84"/>
        <v>101.1</v>
      </c>
      <c r="I925" t="s">
        <v>21</v>
      </c>
      <c r="J925" s="4">
        <f t="shared" si="85"/>
        <v>2.3788235294117648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tr">
        <f t="shared" si="88"/>
        <v>theater</v>
      </c>
      <c r="S925" t="str">
        <f t="shared" si="89"/>
        <v>plays</v>
      </c>
      <c r="T925" t="s">
        <v>33</v>
      </c>
    </row>
    <row r="926" spans="1:20" ht="23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>
        <f t="shared" si="84"/>
        <v>84.006989951944078</v>
      </c>
      <c r="I926" t="s">
        <v>107</v>
      </c>
      <c r="J926" s="4">
        <f t="shared" si="85"/>
        <v>4.8805076142131982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tr">
        <f t="shared" si="88"/>
        <v>theater</v>
      </c>
      <c r="S926" t="str">
        <f t="shared" si="89"/>
        <v>plays</v>
      </c>
      <c r="T926" t="s">
        <v>33</v>
      </c>
    </row>
    <row r="927" spans="1:20" ht="36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>
        <f t="shared" si="84"/>
        <v>103.41538461538461</v>
      </c>
      <c r="I927" t="s">
        <v>21</v>
      </c>
      <c r="J927" s="4">
        <f t="shared" si="85"/>
        <v>2.2406666666666668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tr">
        <f t="shared" si="88"/>
        <v>theater</v>
      </c>
      <c r="S927" t="str">
        <f t="shared" si="89"/>
        <v>plays</v>
      </c>
      <c r="T927" t="s">
        <v>33</v>
      </c>
    </row>
    <row r="928" spans="1:20" ht="23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>
        <f t="shared" si="84"/>
        <v>105.13333333333334</v>
      </c>
      <c r="I928" t="s">
        <v>21</v>
      </c>
      <c r="J928" s="4">
        <f t="shared" si="85"/>
        <v>0.18126436781609195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tr">
        <f t="shared" si="88"/>
        <v>food</v>
      </c>
      <c r="S928" t="str">
        <f t="shared" si="89"/>
        <v>food trucks</v>
      </c>
      <c r="T928" t="s">
        <v>17</v>
      </c>
    </row>
    <row r="929" spans="1:20" ht="23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>
        <f t="shared" si="84"/>
        <v>89.21621621621621</v>
      </c>
      <c r="I929" t="s">
        <v>21</v>
      </c>
      <c r="J929" s="4">
        <f t="shared" si="85"/>
        <v>0.45847222222222223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tr">
        <f t="shared" si="88"/>
        <v>theater</v>
      </c>
      <c r="S929" t="str">
        <f t="shared" si="89"/>
        <v>plays</v>
      </c>
      <c r="T929" t="s">
        <v>33</v>
      </c>
    </row>
    <row r="930" spans="1:20" ht="23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>
        <f t="shared" si="84"/>
        <v>51.995234312946785</v>
      </c>
      <c r="I930" t="s">
        <v>107</v>
      </c>
      <c r="J930" s="4">
        <f t="shared" si="85"/>
        <v>1.1731541218637993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tr">
        <f t="shared" si="88"/>
        <v>technology</v>
      </c>
      <c r="S930" t="str">
        <f t="shared" si="89"/>
        <v>web</v>
      </c>
      <c r="T930" t="s">
        <v>28</v>
      </c>
    </row>
    <row r="931" spans="1:20" ht="23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>
        <f t="shared" si="84"/>
        <v>64.956521739130437</v>
      </c>
      <c r="I931" t="s">
        <v>40</v>
      </c>
      <c r="J931" s="4">
        <f t="shared" si="85"/>
        <v>2.173090909090909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tr">
        <f t="shared" si="88"/>
        <v>theater</v>
      </c>
      <c r="S931" t="str">
        <f t="shared" si="89"/>
        <v>plays</v>
      </c>
      <c r="T931" t="s">
        <v>33</v>
      </c>
    </row>
    <row r="932" spans="1:20" ht="23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>
        <f t="shared" si="84"/>
        <v>46.235294117647058</v>
      </c>
      <c r="I932" t="s">
        <v>21</v>
      </c>
      <c r="J932" s="4">
        <f t="shared" si="85"/>
        <v>1.1228571428571428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tr">
        <f t="shared" si="88"/>
        <v>theater</v>
      </c>
      <c r="S932" t="str">
        <f t="shared" si="89"/>
        <v>plays</v>
      </c>
      <c r="T932" t="s">
        <v>33</v>
      </c>
    </row>
    <row r="933" spans="1:20" ht="23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>
        <f t="shared" si="84"/>
        <v>51.151785714285715</v>
      </c>
      <c r="I933" t="s">
        <v>21</v>
      </c>
      <c r="J933" s="4">
        <f t="shared" si="85"/>
        <v>0.72518987341772156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tr">
        <f t="shared" si="88"/>
        <v>theater</v>
      </c>
      <c r="S933" t="str">
        <f t="shared" si="89"/>
        <v>plays</v>
      </c>
      <c r="T933" t="s">
        <v>33</v>
      </c>
    </row>
    <row r="934" spans="1:20" ht="23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>
        <f t="shared" si="84"/>
        <v>33.909722222222221</v>
      </c>
      <c r="I934" t="s">
        <v>21</v>
      </c>
      <c r="J934" s="4">
        <f t="shared" si="85"/>
        <v>2.1230434782608696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tr">
        <f t="shared" si="88"/>
        <v>music</v>
      </c>
      <c r="S934" t="str">
        <f t="shared" si="89"/>
        <v>rock</v>
      </c>
      <c r="T934" t="s">
        <v>23</v>
      </c>
    </row>
    <row r="935" spans="1:20" ht="23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>
        <f t="shared" si="84"/>
        <v>92.016298633017882</v>
      </c>
      <c r="I935" t="s">
        <v>21</v>
      </c>
      <c r="J935" s="4">
        <f t="shared" si="85"/>
        <v>2.3974657534246577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tr">
        <f t="shared" si="88"/>
        <v>theater</v>
      </c>
      <c r="S935" t="str">
        <f t="shared" si="89"/>
        <v>plays</v>
      </c>
      <c r="T935" t="s">
        <v>33</v>
      </c>
    </row>
    <row r="936" spans="1:20" ht="23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>
        <f t="shared" si="84"/>
        <v>107.42857142857143</v>
      </c>
      <c r="I936" t="s">
        <v>21</v>
      </c>
      <c r="J936" s="4">
        <f t="shared" si="85"/>
        <v>1.8193548387096774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tr">
        <f t="shared" si="88"/>
        <v>theater</v>
      </c>
      <c r="S936" t="str">
        <f t="shared" si="89"/>
        <v>plays</v>
      </c>
      <c r="T936" t="s">
        <v>33</v>
      </c>
    </row>
    <row r="937" spans="1:20" ht="36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>
        <f t="shared" si="84"/>
        <v>75.848484848484844</v>
      </c>
      <c r="I937" t="s">
        <v>21</v>
      </c>
      <c r="J937" s="4">
        <f t="shared" si="85"/>
        <v>1.6413114754098361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tr">
        <f t="shared" si="88"/>
        <v>theater</v>
      </c>
      <c r="S937" t="str">
        <f t="shared" si="89"/>
        <v>plays</v>
      </c>
      <c r="T937" t="s">
        <v>33</v>
      </c>
    </row>
    <row r="938" spans="1:20" ht="23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>
        <f t="shared" si="84"/>
        <v>80.476190476190482</v>
      </c>
      <c r="I938" t="s">
        <v>21</v>
      </c>
      <c r="J938" s="4">
        <f t="shared" si="85"/>
        <v>1.6375968992248063E-2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tr">
        <f t="shared" si="88"/>
        <v>theater</v>
      </c>
      <c r="S938" t="str">
        <f t="shared" si="89"/>
        <v>plays</v>
      </c>
      <c r="T938" t="s">
        <v>33</v>
      </c>
    </row>
    <row r="939" spans="1:20" ht="23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>
        <f t="shared" si="84"/>
        <v>86.978483606557376</v>
      </c>
      <c r="I939" t="s">
        <v>21</v>
      </c>
      <c r="J939" s="4">
        <f t="shared" si="85"/>
        <v>0.49643859649122807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tr">
        <f t="shared" si="88"/>
        <v>film &amp; video</v>
      </c>
      <c r="S939" t="str">
        <f t="shared" si="89"/>
        <v>documentary</v>
      </c>
      <c r="T939" t="s">
        <v>42</v>
      </c>
    </row>
    <row r="940" spans="1:20" ht="23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>
        <f t="shared" si="84"/>
        <v>105.13541666666667</v>
      </c>
      <c r="I940" t="s">
        <v>21</v>
      </c>
      <c r="J940" s="4">
        <f t="shared" si="85"/>
        <v>1.0970652173913042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tr">
        <f t="shared" si="88"/>
        <v>publishing</v>
      </c>
      <c r="S940" t="str">
        <f t="shared" si="89"/>
        <v>fiction</v>
      </c>
      <c r="T940" t="s">
        <v>119</v>
      </c>
    </row>
    <row r="941" spans="1:20" ht="36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>
        <f t="shared" si="84"/>
        <v>57.298507462686565</v>
      </c>
      <c r="I941" t="s">
        <v>21</v>
      </c>
      <c r="J941" s="4">
        <f t="shared" si="85"/>
        <v>0.49217948717948717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tr">
        <f t="shared" si="88"/>
        <v>games</v>
      </c>
      <c r="S941" t="str">
        <f t="shared" si="89"/>
        <v>video games</v>
      </c>
      <c r="T941" t="s">
        <v>89</v>
      </c>
    </row>
    <row r="942" spans="1:20" ht="23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>
        <f t="shared" si="84"/>
        <v>93.348484848484844</v>
      </c>
      <c r="I942" t="s">
        <v>15</v>
      </c>
      <c r="J942" s="4">
        <f t="shared" si="85"/>
        <v>0.62232323232323228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tr">
        <f t="shared" si="88"/>
        <v>technology</v>
      </c>
      <c r="S942" t="str">
        <f t="shared" si="89"/>
        <v>web</v>
      </c>
      <c r="T942" t="s">
        <v>28</v>
      </c>
    </row>
    <row r="943" spans="1:20" ht="23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>
        <f t="shared" si="84"/>
        <v>71.987179487179489</v>
      </c>
      <c r="I943" t="s">
        <v>21</v>
      </c>
      <c r="J943" s="4">
        <f t="shared" si="85"/>
        <v>0.1305813953488372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tr">
        <f t="shared" si="88"/>
        <v>theater</v>
      </c>
      <c r="S943" t="str">
        <f t="shared" si="89"/>
        <v>plays</v>
      </c>
      <c r="T943" t="s">
        <v>33</v>
      </c>
    </row>
    <row r="944" spans="1:20" ht="23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>
        <f t="shared" si="84"/>
        <v>92.611940298507463</v>
      </c>
      <c r="I944" t="s">
        <v>26</v>
      </c>
      <c r="J944" s="4">
        <f t="shared" si="85"/>
        <v>0.64635416666666667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tr">
        <f t="shared" si="88"/>
        <v>theater</v>
      </c>
      <c r="S944" t="str">
        <f t="shared" si="89"/>
        <v>plays</v>
      </c>
      <c r="T944" t="s">
        <v>33</v>
      </c>
    </row>
    <row r="945" spans="1:20" ht="23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>
        <f t="shared" si="84"/>
        <v>104.99122807017544</v>
      </c>
      <c r="I945" t="s">
        <v>21</v>
      </c>
      <c r="J945" s="4">
        <f t="shared" si="85"/>
        <v>1.5958666666666668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tr">
        <f t="shared" si="88"/>
        <v>food</v>
      </c>
      <c r="S945" t="str">
        <f t="shared" si="89"/>
        <v>food trucks</v>
      </c>
      <c r="T945" t="s">
        <v>17</v>
      </c>
    </row>
    <row r="946" spans="1:20" ht="23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>
        <f t="shared" si="84"/>
        <v>30.958174904942965</v>
      </c>
      <c r="I946" t="s">
        <v>26</v>
      </c>
      <c r="J946" s="4">
        <f t="shared" si="85"/>
        <v>0.81420000000000003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tr">
        <f t="shared" si="88"/>
        <v>photography</v>
      </c>
      <c r="S946" t="str">
        <f t="shared" si="89"/>
        <v>photography books</v>
      </c>
      <c r="T946" t="s">
        <v>122</v>
      </c>
    </row>
    <row r="947" spans="1:20" ht="23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>
        <f t="shared" si="84"/>
        <v>33.001182732111175</v>
      </c>
      <c r="I947" t="s">
        <v>21</v>
      </c>
      <c r="J947" s="4">
        <f t="shared" si="85"/>
        <v>0.32444767441860467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tr">
        <f t="shared" si="88"/>
        <v>photography</v>
      </c>
      <c r="S947" t="str">
        <f t="shared" si="89"/>
        <v>photography books</v>
      </c>
      <c r="T947" t="s">
        <v>122</v>
      </c>
    </row>
    <row r="948" spans="1:20" ht="36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>
        <f t="shared" si="84"/>
        <v>84.187845303867405</v>
      </c>
      <c r="I948" t="s">
        <v>21</v>
      </c>
      <c r="J948" s="4">
        <f t="shared" si="85"/>
        <v>9.9141184124918666E-2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tr">
        <f t="shared" si="88"/>
        <v>theater</v>
      </c>
      <c r="S948" t="str">
        <f t="shared" si="89"/>
        <v>plays</v>
      </c>
      <c r="T948" t="s">
        <v>33</v>
      </c>
    </row>
    <row r="949" spans="1:20" ht="23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>
        <f t="shared" si="84"/>
        <v>73.92307692307692</v>
      </c>
      <c r="I949" t="s">
        <v>21</v>
      </c>
      <c r="J949" s="4">
        <f t="shared" si="85"/>
        <v>0.26694444444444443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tr">
        <f t="shared" si="88"/>
        <v>theater</v>
      </c>
      <c r="S949" t="str">
        <f t="shared" si="89"/>
        <v>plays</v>
      </c>
      <c r="T949" t="s">
        <v>33</v>
      </c>
    </row>
    <row r="950" spans="1:20" ht="23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>
        <f t="shared" si="84"/>
        <v>36.987499999999997</v>
      </c>
      <c r="I950" t="s">
        <v>21</v>
      </c>
      <c r="J950" s="4">
        <f t="shared" si="85"/>
        <v>0.62957446808510642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tr">
        <f t="shared" si="88"/>
        <v>film &amp; video</v>
      </c>
      <c r="S950" t="str">
        <f t="shared" si="89"/>
        <v>documentary</v>
      </c>
      <c r="T950" t="s">
        <v>42</v>
      </c>
    </row>
    <row r="951" spans="1:20" ht="36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>
        <f t="shared" si="84"/>
        <v>46.896551724137929</v>
      </c>
      <c r="I951" t="s">
        <v>21</v>
      </c>
      <c r="J951" s="4">
        <f t="shared" si="85"/>
        <v>1.6135593220338984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tr">
        <f t="shared" si="88"/>
        <v>technology</v>
      </c>
      <c r="S951" t="str">
        <f t="shared" si="89"/>
        <v>web</v>
      </c>
      <c r="T951" t="s">
        <v>28</v>
      </c>
    </row>
    <row r="952" spans="1:20" ht="23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>
        <f t="shared" si="84"/>
        <v>5</v>
      </c>
      <c r="I952" t="s">
        <v>21</v>
      </c>
      <c r="J952" s="4">
        <f t="shared" si="85"/>
        <v>0.05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tr">
        <f t="shared" si="88"/>
        <v>theater</v>
      </c>
      <c r="S952" t="str">
        <f t="shared" si="89"/>
        <v>plays</v>
      </c>
      <c r="T952" t="s">
        <v>33</v>
      </c>
    </row>
    <row r="953" spans="1:20" ht="23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>
        <f t="shared" si="84"/>
        <v>102.02437459910199</v>
      </c>
      <c r="I953" t="s">
        <v>21</v>
      </c>
      <c r="J953" s="4">
        <f t="shared" si="85"/>
        <v>10.969379310344827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tr">
        <f t="shared" si="88"/>
        <v>music</v>
      </c>
      <c r="S953" t="str">
        <f t="shared" si="89"/>
        <v>rock</v>
      </c>
      <c r="T953" t="s">
        <v>23</v>
      </c>
    </row>
    <row r="954" spans="1:20" ht="23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>
        <f t="shared" si="84"/>
        <v>45.007502206531335</v>
      </c>
      <c r="I954" t="s">
        <v>21</v>
      </c>
      <c r="J954" s="4">
        <f t="shared" si="85"/>
        <v>0.70094158075601376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tr">
        <f t="shared" si="88"/>
        <v>film &amp; video</v>
      </c>
      <c r="S954" t="str">
        <f t="shared" si="89"/>
        <v>documentary</v>
      </c>
      <c r="T954" t="s">
        <v>42</v>
      </c>
    </row>
    <row r="955" spans="1:20" ht="36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>
        <f t="shared" si="84"/>
        <v>94.285714285714292</v>
      </c>
      <c r="I955" t="s">
        <v>21</v>
      </c>
      <c r="J955" s="4">
        <f t="shared" si="85"/>
        <v>0.6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tr">
        <f t="shared" si="88"/>
        <v>film &amp; video</v>
      </c>
      <c r="S955" t="str">
        <f t="shared" si="89"/>
        <v>science fiction</v>
      </c>
      <c r="T955" t="s">
        <v>474</v>
      </c>
    </row>
    <row r="956" spans="1:20" ht="23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>
        <f t="shared" si="84"/>
        <v>101.02325581395348</v>
      </c>
      <c r="I956" t="s">
        <v>26</v>
      </c>
      <c r="J956" s="4">
        <f t="shared" si="85"/>
        <v>3.6709859154929578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tr">
        <f t="shared" si="88"/>
        <v>technology</v>
      </c>
      <c r="S956" t="str">
        <f t="shared" si="89"/>
        <v>web</v>
      </c>
      <c r="T956" t="s">
        <v>28</v>
      </c>
    </row>
    <row r="957" spans="1:20" ht="36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>
        <f t="shared" si="84"/>
        <v>97.037499999999994</v>
      </c>
      <c r="I957" t="s">
        <v>21</v>
      </c>
      <c r="J957" s="4">
        <f t="shared" si="85"/>
        <v>11.09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tr">
        <f t="shared" si="88"/>
        <v>theater</v>
      </c>
      <c r="S957" t="str">
        <f t="shared" si="89"/>
        <v>plays</v>
      </c>
      <c r="T957" t="s">
        <v>33</v>
      </c>
    </row>
    <row r="958" spans="1:20" ht="23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>
        <f t="shared" si="84"/>
        <v>43.00963855421687</v>
      </c>
      <c r="I958" t="s">
        <v>21</v>
      </c>
      <c r="J958" s="4">
        <f t="shared" si="85"/>
        <v>0.19028784648187633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tr">
        <f t="shared" si="88"/>
        <v>film &amp; video</v>
      </c>
      <c r="S958" t="str">
        <f t="shared" si="89"/>
        <v>science fiction</v>
      </c>
      <c r="T958" t="s">
        <v>474</v>
      </c>
    </row>
    <row r="959" spans="1:20" ht="23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>
        <f t="shared" si="84"/>
        <v>94.916030534351151</v>
      </c>
      <c r="I959" t="s">
        <v>21</v>
      </c>
      <c r="J959" s="4">
        <f t="shared" si="85"/>
        <v>1.2687755102040816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tr">
        <f t="shared" si="88"/>
        <v>theater</v>
      </c>
      <c r="S959" t="str">
        <f t="shared" si="89"/>
        <v>plays</v>
      </c>
      <c r="T959" t="s">
        <v>33</v>
      </c>
    </row>
    <row r="960" spans="1:20" ht="36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>
        <f t="shared" si="84"/>
        <v>72.151785714285708</v>
      </c>
      <c r="I960" t="s">
        <v>21</v>
      </c>
      <c r="J960" s="4">
        <f t="shared" si="85"/>
        <v>7.3463636363636367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tr">
        <f t="shared" si="88"/>
        <v>film &amp; video</v>
      </c>
      <c r="S960" t="str">
        <f t="shared" si="89"/>
        <v>animation</v>
      </c>
      <c r="T960" t="s">
        <v>71</v>
      </c>
    </row>
    <row r="961" spans="1:20" ht="23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>
        <f t="shared" si="84"/>
        <v>51.007692307692309</v>
      </c>
      <c r="I961" t="s">
        <v>21</v>
      </c>
      <c r="J961" s="4">
        <f t="shared" si="85"/>
        <v>4.5731034482758622E-2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tr">
        <f t="shared" si="88"/>
        <v>publishing</v>
      </c>
      <c r="S961" t="str">
        <f t="shared" si="89"/>
        <v>translations</v>
      </c>
      <c r="T961" t="s">
        <v>206</v>
      </c>
    </row>
    <row r="962" spans="1:20" ht="23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>
        <f t="shared" si="84"/>
        <v>85.054545454545448</v>
      </c>
      <c r="I962" t="s">
        <v>21</v>
      </c>
      <c r="J962" s="4">
        <f t="shared" si="85"/>
        <v>0.85054545454545449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tr">
        <f t="shared" si="88"/>
        <v>technology</v>
      </c>
      <c r="S962" t="str">
        <f t="shared" si="89"/>
        <v>web</v>
      </c>
      <c r="T962" t="s">
        <v>28</v>
      </c>
    </row>
    <row r="963" spans="1:20" ht="36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>
        <f t="shared" ref="H963:H1001" si="90">IF(G963,E963/G963,0)</f>
        <v>43.87096774193548</v>
      </c>
      <c r="I963" t="s">
        <v>21</v>
      </c>
      <c r="J963" s="4">
        <f t="shared" ref="J963:J1001" si="91">E963/D963</f>
        <v>1.1929824561403508</v>
      </c>
      <c r="K963" t="s">
        <v>22</v>
      </c>
      <c r="L963">
        <v>1297922400</v>
      </c>
      <c r="M963">
        <v>1298268000</v>
      </c>
      <c r="N963" s="5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tr">
        <f t="shared" ref="R963:R1001" si="94">LEFT(T963,FIND("/",T963)-1)</f>
        <v>publishing</v>
      </c>
      <c r="S963" t="str">
        <f t="shared" si="89"/>
        <v>translations</v>
      </c>
      <c r="T963" t="s">
        <v>206</v>
      </c>
    </row>
    <row r="964" spans="1:20" ht="23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>
        <f t="shared" si="90"/>
        <v>40.063909774436091</v>
      </c>
      <c r="I964" t="s">
        <v>21</v>
      </c>
      <c r="J964" s="4">
        <f t="shared" si="91"/>
        <v>2.9602777777777778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tr">
        <f t="shared" si="94"/>
        <v>food</v>
      </c>
      <c r="S964" t="str">
        <f t="shared" ref="S964:S1001" si="95">RIGHT(T964,LEN(T964)-FIND("/",T964))</f>
        <v>food trucks</v>
      </c>
      <c r="T964" t="s">
        <v>17</v>
      </c>
    </row>
    <row r="965" spans="1:20" ht="23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>
        <f t="shared" si="90"/>
        <v>43.833333333333336</v>
      </c>
      <c r="I965" t="s">
        <v>107</v>
      </c>
      <c r="J965" s="4">
        <f t="shared" si="91"/>
        <v>0.84694915254237291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tr">
        <f t="shared" si="94"/>
        <v>photography</v>
      </c>
      <c r="S965" t="str">
        <f t="shared" si="95"/>
        <v>photography books</v>
      </c>
      <c r="T965" t="s">
        <v>122</v>
      </c>
    </row>
    <row r="966" spans="1:20" ht="23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>
        <f t="shared" si="90"/>
        <v>84.92903225806451</v>
      </c>
      <c r="I966" t="s">
        <v>21</v>
      </c>
      <c r="J966" s="4">
        <f t="shared" si="91"/>
        <v>3.5578378378378379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tr">
        <f t="shared" si="94"/>
        <v>theater</v>
      </c>
      <c r="S966" t="str">
        <f t="shared" si="95"/>
        <v>plays</v>
      </c>
      <c r="T966" t="s">
        <v>33</v>
      </c>
    </row>
    <row r="967" spans="1:20" ht="23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>
        <f t="shared" si="90"/>
        <v>41.067632850241544</v>
      </c>
      <c r="I967" t="s">
        <v>40</v>
      </c>
      <c r="J967" s="4">
        <f t="shared" si="91"/>
        <v>3.8640909090909092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tr">
        <f t="shared" si="94"/>
        <v>music</v>
      </c>
      <c r="S967" t="str">
        <f t="shared" si="95"/>
        <v>rock</v>
      </c>
      <c r="T967" t="s">
        <v>23</v>
      </c>
    </row>
    <row r="968" spans="1:20" ht="23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>
        <f t="shared" si="90"/>
        <v>54.971428571428568</v>
      </c>
      <c r="I968" t="s">
        <v>21</v>
      </c>
      <c r="J968" s="4">
        <f t="shared" si="91"/>
        <v>7.9223529411764702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tr">
        <f t="shared" si="94"/>
        <v>theater</v>
      </c>
      <c r="S968" t="str">
        <f t="shared" si="95"/>
        <v>plays</v>
      </c>
      <c r="T968" t="s">
        <v>33</v>
      </c>
    </row>
    <row r="969" spans="1:20" ht="23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>
        <f t="shared" si="90"/>
        <v>77.010807374443743</v>
      </c>
      <c r="I969" t="s">
        <v>21</v>
      </c>
      <c r="J969" s="4">
        <f t="shared" si="91"/>
        <v>1.3703393665158372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tr">
        <f t="shared" si="94"/>
        <v>music</v>
      </c>
      <c r="S969" t="str">
        <f t="shared" si="95"/>
        <v>world music</v>
      </c>
      <c r="T969" t="s">
        <v>319</v>
      </c>
    </row>
    <row r="970" spans="1:20" ht="36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>
        <f t="shared" si="90"/>
        <v>71.201754385964918</v>
      </c>
      <c r="I970" t="s">
        <v>21</v>
      </c>
      <c r="J970" s="4">
        <f t="shared" si="91"/>
        <v>3.3820833333333336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tr">
        <f t="shared" si="94"/>
        <v>food</v>
      </c>
      <c r="S970" t="str">
        <f t="shared" si="95"/>
        <v>food trucks</v>
      </c>
      <c r="T970" t="s">
        <v>17</v>
      </c>
    </row>
    <row r="971" spans="1:20" ht="23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>
        <f t="shared" si="90"/>
        <v>91.935483870967744</v>
      </c>
      <c r="I971" t="s">
        <v>21</v>
      </c>
      <c r="J971" s="4">
        <f t="shared" si="91"/>
        <v>1.0822784810126582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tr">
        <f t="shared" si="94"/>
        <v>theater</v>
      </c>
      <c r="S971" t="str">
        <f t="shared" si="95"/>
        <v>plays</v>
      </c>
      <c r="T971" t="s">
        <v>33</v>
      </c>
    </row>
    <row r="972" spans="1:20" ht="36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>
        <f t="shared" si="90"/>
        <v>97.069023569023571</v>
      </c>
      <c r="I972" t="s">
        <v>21</v>
      </c>
      <c r="J972" s="4">
        <f t="shared" si="91"/>
        <v>0.60757639620653314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tr">
        <f t="shared" si="94"/>
        <v>theater</v>
      </c>
      <c r="S972" t="str">
        <f t="shared" si="95"/>
        <v>plays</v>
      </c>
      <c r="T972" t="s">
        <v>33</v>
      </c>
    </row>
    <row r="973" spans="1:20" ht="23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>
        <f t="shared" si="90"/>
        <v>58.916666666666664</v>
      </c>
      <c r="I973" t="s">
        <v>21</v>
      </c>
      <c r="J973" s="4">
        <f t="shared" si="91"/>
        <v>0.27725490196078434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tr">
        <f t="shared" si="94"/>
        <v>film &amp; video</v>
      </c>
      <c r="S973" t="str">
        <f t="shared" si="95"/>
        <v>television</v>
      </c>
      <c r="T973" t="s">
        <v>269</v>
      </c>
    </row>
    <row r="974" spans="1:20" ht="36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>
        <f t="shared" si="90"/>
        <v>58.015466983938133</v>
      </c>
      <c r="I974" t="s">
        <v>21</v>
      </c>
      <c r="J974" s="4">
        <f t="shared" si="91"/>
        <v>2.283934426229508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tr">
        <f t="shared" si="94"/>
        <v>technology</v>
      </c>
      <c r="S974" t="str">
        <f t="shared" si="95"/>
        <v>web</v>
      </c>
      <c r="T974" t="s">
        <v>28</v>
      </c>
    </row>
    <row r="975" spans="1:20" ht="23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>
        <f t="shared" si="90"/>
        <v>103.87301587301587</v>
      </c>
      <c r="I975" t="s">
        <v>21</v>
      </c>
      <c r="J975" s="4">
        <f t="shared" si="91"/>
        <v>0.21615194054500414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tr">
        <f t="shared" si="94"/>
        <v>theater</v>
      </c>
      <c r="S975" t="str">
        <f t="shared" si="95"/>
        <v>plays</v>
      </c>
      <c r="T975" t="s">
        <v>33</v>
      </c>
    </row>
    <row r="976" spans="1:20" ht="23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>
        <f t="shared" si="90"/>
        <v>93.46875</v>
      </c>
      <c r="I976" t="s">
        <v>21</v>
      </c>
      <c r="J976" s="4">
        <f t="shared" si="91"/>
        <v>3.73875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tr">
        <f t="shared" si="94"/>
        <v>music</v>
      </c>
      <c r="S976" t="str">
        <f t="shared" si="95"/>
        <v>indie rock</v>
      </c>
      <c r="T976" t="s">
        <v>60</v>
      </c>
    </row>
    <row r="977" spans="1:20" ht="23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>
        <f t="shared" si="90"/>
        <v>61.970370370370368</v>
      </c>
      <c r="I977" t="s">
        <v>21</v>
      </c>
      <c r="J977" s="4">
        <f t="shared" si="91"/>
        <v>1.5492592592592593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tr">
        <f t="shared" si="94"/>
        <v>theater</v>
      </c>
      <c r="S977" t="str">
        <f t="shared" si="95"/>
        <v>plays</v>
      </c>
      <c r="T977" t="s">
        <v>33</v>
      </c>
    </row>
    <row r="978" spans="1:20" ht="36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>
        <f t="shared" si="90"/>
        <v>92.042857142857144</v>
      </c>
      <c r="I978" t="s">
        <v>21</v>
      </c>
      <c r="J978" s="4">
        <f t="shared" si="91"/>
        <v>3.2214999999999998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tr">
        <f t="shared" si="94"/>
        <v>theater</v>
      </c>
      <c r="S978" t="str">
        <f t="shared" si="95"/>
        <v>plays</v>
      </c>
      <c r="T978" t="s">
        <v>33</v>
      </c>
    </row>
    <row r="979" spans="1:20" ht="23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>
        <f t="shared" si="90"/>
        <v>77.268656716417908</v>
      </c>
      <c r="I979" t="s">
        <v>21</v>
      </c>
      <c r="J979" s="4">
        <f t="shared" si="91"/>
        <v>0.73957142857142855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tr">
        <f t="shared" si="94"/>
        <v>food</v>
      </c>
      <c r="S979" t="str">
        <f t="shared" si="95"/>
        <v>food trucks</v>
      </c>
      <c r="T979" t="s">
        <v>17</v>
      </c>
    </row>
    <row r="980" spans="1:20" ht="23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>
        <f t="shared" si="90"/>
        <v>93.923913043478265</v>
      </c>
      <c r="I980" t="s">
        <v>21</v>
      </c>
      <c r="J980" s="4">
        <f t="shared" si="91"/>
        <v>8.641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tr">
        <f t="shared" si="94"/>
        <v>games</v>
      </c>
      <c r="S980" t="str">
        <f t="shared" si="95"/>
        <v>video games</v>
      </c>
      <c r="T980" t="s">
        <v>89</v>
      </c>
    </row>
    <row r="981" spans="1:20" ht="23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>
        <f t="shared" si="90"/>
        <v>84.969458128078813</v>
      </c>
      <c r="I981" t="s">
        <v>40</v>
      </c>
      <c r="J981" s="4">
        <f t="shared" si="91"/>
        <v>1.432624584717608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tr">
        <f t="shared" si="94"/>
        <v>theater</v>
      </c>
      <c r="S981" t="str">
        <f t="shared" si="95"/>
        <v>plays</v>
      </c>
      <c r="T981" t="s">
        <v>33</v>
      </c>
    </row>
    <row r="982" spans="1:20" ht="23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>
        <f t="shared" si="90"/>
        <v>105.97035040431267</v>
      </c>
      <c r="I982" t="s">
        <v>21</v>
      </c>
      <c r="J982" s="4">
        <f t="shared" si="91"/>
        <v>0.40281762295081969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tr">
        <f t="shared" si="94"/>
        <v>publishing</v>
      </c>
      <c r="S982" t="str">
        <f t="shared" si="95"/>
        <v>nonfiction</v>
      </c>
      <c r="T982" t="s">
        <v>68</v>
      </c>
    </row>
    <row r="983" spans="1:20" ht="23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>
        <f t="shared" si="90"/>
        <v>36.969040247678016</v>
      </c>
      <c r="I983" t="s">
        <v>21</v>
      </c>
      <c r="J983" s="4">
        <f t="shared" si="91"/>
        <v>1.7822388059701493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tr">
        <f t="shared" si="94"/>
        <v>technology</v>
      </c>
      <c r="S983" t="str">
        <f t="shared" si="95"/>
        <v>web</v>
      </c>
      <c r="T983" t="s">
        <v>28</v>
      </c>
    </row>
    <row r="984" spans="1:20" ht="23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>
        <f t="shared" si="90"/>
        <v>81.533333333333331</v>
      </c>
      <c r="I984" t="s">
        <v>21</v>
      </c>
      <c r="J984" s="4">
        <f t="shared" si="91"/>
        <v>0.84930555555555554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tr">
        <f t="shared" si="94"/>
        <v>film &amp; video</v>
      </c>
      <c r="S984" t="str">
        <f t="shared" si="95"/>
        <v>documentary</v>
      </c>
      <c r="T984" t="s">
        <v>42</v>
      </c>
    </row>
    <row r="985" spans="1:20" ht="23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>
        <f t="shared" si="90"/>
        <v>80.999140154772135</v>
      </c>
      <c r="I985" t="s">
        <v>21</v>
      </c>
      <c r="J985" s="4">
        <f t="shared" si="91"/>
        <v>1.4593648334624323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tr">
        <f t="shared" si="94"/>
        <v>film &amp; video</v>
      </c>
      <c r="S985" t="str">
        <f t="shared" si="95"/>
        <v>documentary</v>
      </c>
      <c r="T985" t="s">
        <v>42</v>
      </c>
    </row>
    <row r="986" spans="1:20" ht="36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>
        <f t="shared" si="90"/>
        <v>26.010498687664043</v>
      </c>
      <c r="I986" t="s">
        <v>21</v>
      </c>
      <c r="J986" s="4">
        <f t="shared" si="91"/>
        <v>1.5246153846153847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tr">
        <f t="shared" si="94"/>
        <v>theater</v>
      </c>
      <c r="S986" t="str">
        <f t="shared" si="95"/>
        <v>plays</v>
      </c>
      <c r="T986" t="s">
        <v>33</v>
      </c>
    </row>
    <row r="987" spans="1:20" ht="23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>
        <f t="shared" si="90"/>
        <v>25.998410896708286</v>
      </c>
      <c r="I987" t="s">
        <v>21</v>
      </c>
      <c r="J987" s="4">
        <f t="shared" si="91"/>
        <v>0.67129542790152408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tr">
        <f t="shared" si="94"/>
        <v>music</v>
      </c>
      <c r="S987" t="str">
        <f t="shared" si="95"/>
        <v>rock</v>
      </c>
      <c r="T987" t="s">
        <v>23</v>
      </c>
    </row>
    <row r="988" spans="1:20" ht="36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>
        <f t="shared" si="90"/>
        <v>34.173913043478258</v>
      </c>
      <c r="I988" t="s">
        <v>21</v>
      </c>
      <c r="J988" s="4">
        <f t="shared" si="91"/>
        <v>0.40307692307692305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tr">
        <f t="shared" si="94"/>
        <v>music</v>
      </c>
      <c r="S988" t="str">
        <f t="shared" si="95"/>
        <v>rock</v>
      </c>
      <c r="T988" t="s">
        <v>23</v>
      </c>
    </row>
    <row r="989" spans="1:20" ht="23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>
        <f t="shared" si="90"/>
        <v>28.002083333333335</v>
      </c>
      <c r="I989" t="s">
        <v>21</v>
      </c>
      <c r="J989" s="4">
        <f t="shared" si="91"/>
        <v>2.1679032258064517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tr">
        <f t="shared" si="94"/>
        <v>film &amp; video</v>
      </c>
      <c r="S989" t="str">
        <f t="shared" si="95"/>
        <v>documentary</v>
      </c>
      <c r="T989" t="s">
        <v>42</v>
      </c>
    </row>
    <row r="990" spans="1:20" ht="23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>
        <f t="shared" si="90"/>
        <v>76.546875</v>
      </c>
      <c r="I990" t="s">
        <v>21</v>
      </c>
      <c r="J990" s="4">
        <f t="shared" si="91"/>
        <v>0.52117021276595743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tr">
        <f t="shared" si="94"/>
        <v>publishing</v>
      </c>
      <c r="S990" t="str">
        <f t="shared" si="95"/>
        <v>radio &amp; podcasts</v>
      </c>
      <c r="T990" t="s">
        <v>133</v>
      </c>
    </row>
    <row r="991" spans="1:20" ht="23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>
        <f t="shared" si="90"/>
        <v>53.053097345132741</v>
      </c>
      <c r="I991" t="s">
        <v>21</v>
      </c>
      <c r="J991" s="4">
        <f t="shared" si="91"/>
        <v>4.9958333333333336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tr">
        <f t="shared" si="94"/>
        <v>publishing</v>
      </c>
      <c r="S991" t="str">
        <f t="shared" si="95"/>
        <v>translations</v>
      </c>
      <c r="T991" t="s">
        <v>206</v>
      </c>
    </row>
    <row r="992" spans="1:20" ht="23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>
        <f t="shared" si="90"/>
        <v>106.859375</v>
      </c>
      <c r="I992" t="s">
        <v>21</v>
      </c>
      <c r="J992" s="4">
        <f t="shared" si="91"/>
        <v>0.87679487179487181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tr">
        <f t="shared" si="94"/>
        <v>film &amp; video</v>
      </c>
      <c r="S992" t="str">
        <f t="shared" si="95"/>
        <v>drama</v>
      </c>
      <c r="T992" t="s">
        <v>53</v>
      </c>
    </row>
    <row r="993" spans="1:20" ht="23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>
        <f t="shared" si="90"/>
        <v>46.020746887966808</v>
      </c>
      <c r="I993" t="s">
        <v>21</v>
      </c>
      <c r="J993" s="4">
        <f t="shared" si="91"/>
        <v>1.131734693877551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tr">
        <f t="shared" si="94"/>
        <v>music</v>
      </c>
      <c r="S993" t="str">
        <f t="shared" si="95"/>
        <v>rock</v>
      </c>
      <c r="T993" t="s">
        <v>23</v>
      </c>
    </row>
    <row r="994" spans="1:20" ht="23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>
        <f t="shared" si="90"/>
        <v>100.17424242424242</v>
      </c>
      <c r="I994" t="s">
        <v>21</v>
      </c>
      <c r="J994" s="4">
        <f t="shared" si="91"/>
        <v>4.2654838709677421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tr">
        <f t="shared" si="94"/>
        <v>film &amp; video</v>
      </c>
      <c r="S994" t="str">
        <f t="shared" si="95"/>
        <v>drama</v>
      </c>
      <c r="T994" t="s">
        <v>53</v>
      </c>
    </row>
    <row r="995" spans="1:20" ht="23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>
        <f t="shared" si="90"/>
        <v>101.44</v>
      </c>
      <c r="I995" t="s">
        <v>107</v>
      </c>
      <c r="J995" s="4">
        <f t="shared" si="91"/>
        <v>0.77632653061224488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tr">
        <f t="shared" si="94"/>
        <v>photography</v>
      </c>
      <c r="S995" t="str">
        <f t="shared" si="95"/>
        <v>photography books</v>
      </c>
      <c r="T995" t="s">
        <v>122</v>
      </c>
    </row>
    <row r="996" spans="1:20" ht="23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>
        <f t="shared" si="90"/>
        <v>87.972684085510693</v>
      </c>
      <c r="I996" t="s">
        <v>21</v>
      </c>
      <c r="J996" s="4">
        <f t="shared" si="91"/>
        <v>0.52496810772501767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tr">
        <f t="shared" si="94"/>
        <v>publishing</v>
      </c>
      <c r="S996" t="str">
        <f t="shared" si="95"/>
        <v>translations</v>
      </c>
      <c r="T996" t="s">
        <v>206</v>
      </c>
    </row>
    <row r="997" spans="1:20" ht="23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>
        <f t="shared" si="90"/>
        <v>74.995594713656388</v>
      </c>
      <c r="I997" t="s">
        <v>21</v>
      </c>
      <c r="J997" s="4">
        <f t="shared" si="91"/>
        <v>1.5746762589928058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tr">
        <f t="shared" si="94"/>
        <v>food</v>
      </c>
      <c r="S997" t="str">
        <f t="shared" si="95"/>
        <v>food trucks</v>
      </c>
      <c r="T997" t="s">
        <v>17</v>
      </c>
    </row>
    <row r="998" spans="1:20" ht="36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>
        <f t="shared" si="90"/>
        <v>42.982142857142854</v>
      </c>
      <c r="I998" t="s">
        <v>21</v>
      </c>
      <c r="J998" s="4">
        <f t="shared" si="91"/>
        <v>0.72939393939393937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tr">
        <f t="shared" si="94"/>
        <v>theater</v>
      </c>
      <c r="S998" t="str">
        <f t="shared" si="95"/>
        <v>plays</v>
      </c>
      <c r="T998" t="s">
        <v>33</v>
      </c>
    </row>
    <row r="999" spans="1:20" ht="23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>
        <f t="shared" si="90"/>
        <v>33.115107913669064</v>
      </c>
      <c r="I999" t="s">
        <v>107</v>
      </c>
      <c r="J999" s="4">
        <f t="shared" si="91"/>
        <v>0.60565789473684206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tr">
        <f t="shared" si="94"/>
        <v>theater</v>
      </c>
      <c r="S999" t="str">
        <f t="shared" si="95"/>
        <v>plays</v>
      </c>
      <c r="T999" t="s">
        <v>33</v>
      </c>
    </row>
    <row r="1000" spans="1:20" ht="23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>
        <f t="shared" si="90"/>
        <v>101.13101604278074</v>
      </c>
      <c r="I1000" t="s">
        <v>21</v>
      </c>
      <c r="J1000" s="4">
        <f t="shared" si="91"/>
        <v>0.5679129129129129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tr">
        <f t="shared" si="94"/>
        <v>music</v>
      </c>
      <c r="S1000" t="str">
        <f t="shared" si="95"/>
        <v>indie rock</v>
      </c>
      <c r="T1000" t="s">
        <v>60</v>
      </c>
    </row>
    <row r="1001" spans="1:20" ht="23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>
        <f t="shared" si="90"/>
        <v>55.98841354723708</v>
      </c>
      <c r="I1001" t="s">
        <v>21</v>
      </c>
      <c r="J1001" s="4">
        <f t="shared" si="91"/>
        <v>0.56542754275427543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tr">
        <f t="shared" si="94"/>
        <v>food</v>
      </c>
      <c r="S1001" t="str">
        <f t="shared" si="95"/>
        <v>food trucks</v>
      </c>
      <c r="T1001" t="s">
        <v>17</v>
      </c>
    </row>
  </sheetData>
  <autoFilter ref="T1:T1001" xr:uid="{00000000-0001-0000-0000-000000000000}"/>
  <conditionalFormatting sqref="F1:F1048576">
    <cfRule type="cellIs" dxfId="14" priority="4" operator="equal">
      <formula>"live"</formula>
    </cfRule>
    <cfRule type="cellIs" dxfId="13" priority="5" operator="equal">
      <formula>"successful"</formula>
    </cfRule>
    <cfRule type="cellIs" dxfId="12" priority="6" operator="equal">
      <formula>"canceled"</formula>
    </cfRule>
    <cfRule type="cellIs" dxfId="11" priority="7" operator="equal">
      <formula>"failed"</formula>
    </cfRule>
  </conditionalFormatting>
  <conditionalFormatting sqref="J1:J1048576">
    <cfRule type="cellIs" dxfId="10" priority="1" operator="between">
      <formula>1</formula>
      <formula>1.9999</formula>
    </cfRule>
    <cfRule type="cellIs" dxfId="9" priority="2" operator="greaterThan">
      <formula>1.9999</formula>
    </cfRule>
    <cfRule type="cellIs" dxfId="8" priority="3" operator="lessThan">
      <formula>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2CEA-8780-1B46-8007-D6A2C7DFBB94}">
  <sheetPr codeName="Sheet5"/>
  <dimension ref="A1:I13"/>
  <sheetViews>
    <sheetView workbookViewId="0">
      <selection activeCell="G18" sqref="G18:H18"/>
    </sheetView>
  </sheetViews>
  <sheetFormatPr baseColWidth="10" defaultRowHeight="16" x14ac:dyDescent="0.2"/>
  <cols>
    <col min="1" max="1" width="27.1640625" customWidth="1"/>
    <col min="2" max="2" width="10.83203125" customWidth="1"/>
  </cols>
  <sheetData>
    <row r="1" spans="1:9" ht="34" x14ac:dyDescent="0.2">
      <c r="A1" s="6" t="s">
        <v>2035</v>
      </c>
      <c r="B1" s="6" t="s">
        <v>2036</v>
      </c>
      <c r="C1" s="6" t="s">
        <v>2037</v>
      </c>
      <c r="D1" s="6" t="s">
        <v>2038</v>
      </c>
      <c r="E1" s="6" t="s">
        <v>2039</v>
      </c>
      <c r="F1" s="6" t="s">
        <v>2040</v>
      </c>
      <c r="G1" s="6" t="s">
        <v>2041</v>
      </c>
      <c r="H1" s="6" t="s">
        <v>2042</v>
      </c>
      <c r="I1" s="6"/>
    </row>
    <row r="2" spans="1:9" x14ac:dyDescent="0.2">
      <c r="A2" t="s">
        <v>2043</v>
      </c>
      <c r="B2">
        <f>COUNTIFS(Crowdfunding!F2:F1001, "successful", Crowdfunding!E2:E1001, "&lt;1000")</f>
        <v>0</v>
      </c>
      <c r="C2">
        <f>COUNTIFS(Crowdfunding!F2:F1001, "failed", Crowdfunding!E2:E1001, "&lt;1000")</f>
        <v>45</v>
      </c>
      <c r="D2">
        <f>COUNTIFS(Crowdfunding!F2:F1001, "canceled", Crowdfunding!E2:E1001, "&lt;1000")</f>
        <v>2</v>
      </c>
      <c r="E2">
        <f>SUM(B2:D2)</f>
        <v>47</v>
      </c>
      <c r="F2" s="4">
        <f>B2/E2</f>
        <v>0</v>
      </c>
      <c r="G2" s="4">
        <f>C2/E2</f>
        <v>0.95744680851063835</v>
      </c>
      <c r="H2" s="4">
        <f>D2/E2</f>
        <v>4.2553191489361701E-2</v>
      </c>
    </row>
    <row r="3" spans="1:9" x14ac:dyDescent="0.2">
      <c r="A3" t="s">
        <v>2044</v>
      </c>
      <c r="B3">
        <f>COUNTIFS(Crowdfunding!F2:F1001, "successful", Crowdfunding!E2:E1001, "&lt;=4999", Crowdfunding!E2:E1001, "&gt;=1000")</f>
        <v>34</v>
      </c>
      <c r="C3">
        <f>COUNTIFS(Crowdfunding!F2:F1001, "failed", Crowdfunding!E2:E1001, "&lt;=4999", Crowdfunding!E2:E1001, "&gt;=1000")</f>
        <v>101</v>
      </c>
      <c r="D3">
        <f>COUNTIFS(Crowdfunding!F2:F1001, "canceled", Crowdfunding!E2:E1001, "&lt;=4999", Crowdfunding!E2:E1001, "&gt;=1000")</f>
        <v>19</v>
      </c>
      <c r="E3">
        <f t="shared" ref="E3:E13" si="0">SUM(B3:D3)</f>
        <v>154</v>
      </c>
      <c r="F3" s="4">
        <f t="shared" ref="F3:F13" si="1">B3/E3</f>
        <v>0.22077922077922077</v>
      </c>
      <c r="G3" s="4">
        <f t="shared" ref="G3:G13" si="2">C3/E3</f>
        <v>0.6558441558441559</v>
      </c>
      <c r="H3" s="4">
        <f t="shared" ref="H3:H13" si="3">D3/E3</f>
        <v>0.12337662337662338</v>
      </c>
    </row>
    <row r="4" spans="1:9" x14ac:dyDescent="0.2">
      <c r="A4" t="s">
        <v>2045</v>
      </c>
      <c r="B4">
        <f>COUNTIFS(Crowdfunding!F2:F1001, "successful", Crowdfunding!E2:E1001, "&lt;=9999", Crowdfunding!E2:E1001, "&gt;=5000")</f>
        <v>142</v>
      </c>
      <c r="C4">
        <f>COUNTIFS(Crowdfunding!F2:F1001, "failed", Crowdfunding!E2:E1001, "&lt;=9999", Crowdfunding!E2:E1001, "&gt;=5000")</f>
        <v>64</v>
      </c>
      <c r="D4">
        <f>COUNTIFS(Crowdfunding!F2:F1001, "canceled", Crowdfunding!E2:E1001, "&lt;=9999", Crowdfunding!E2:E1001, "&gt;=5000")</f>
        <v>10</v>
      </c>
      <c r="E4">
        <f t="shared" si="0"/>
        <v>216</v>
      </c>
      <c r="F4" s="4">
        <f t="shared" si="1"/>
        <v>0.65740740740740744</v>
      </c>
      <c r="G4" s="4">
        <f t="shared" si="2"/>
        <v>0.29629629629629628</v>
      </c>
      <c r="H4" s="4">
        <f t="shared" si="3"/>
        <v>4.6296296296296294E-2</v>
      </c>
    </row>
    <row r="5" spans="1:9" x14ac:dyDescent="0.2">
      <c r="A5" t="s">
        <v>2046</v>
      </c>
      <c r="B5">
        <f>COUNTIFS(Crowdfunding!F2:F1001, "successful", Crowdfunding!E2:E1001, "&lt;=14999", Crowdfunding!E2:E1001, "&gt;=10000")</f>
        <v>211</v>
      </c>
      <c r="C5">
        <f>COUNTIFS(Crowdfunding!F2:F1001, "failed", Crowdfunding!E2:E1001, "&lt;=14999", Crowdfunding!E2:E1001, "&gt;=10000")</f>
        <v>7</v>
      </c>
      <c r="D5">
        <f>COUNTIFS(Crowdfunding!F2:F1001, "canceled", Crowdfunding!E2:E1001, "&lt;=14999", Crowdfunding!E2:E1001, "&gt;=10000")</f>
        <v>1</v>
      </c>
      <c r="E5">
        <f t="shared" si="0"/>
        <v>219</v>
      </c>
      <c r="F5" s="4">
        <f t="shared" si="1"/>
        <v>0.9634703196347032</v>
      </c>
      <c r="G5" s="4">
        <f t="shared" si="2"/>
        <v>3.1963470319634701E-2</v>
      </c>
      <c r="H5" s="4">
        <f t="shared" si="3"/>
        <v>4.5662100456621002E-3</v>
      </c>
    </row>
    <row r="6" spans="1:9" x14ac:dyDescent="0.2">
      <c r="A6" t="s">
        <v>2047</v>
      </c>
      <c r="B6">
        <f>COUNTIFS(Crowdfunding!F2:F1001, "successful", Crowdfunding!E2:E1001, "&lt;=19999", Crowdfunding!E2:E1001, "&gt;=15000")</f>
        <v>0</v>
      </c>
      <c r="C6">
        <f>COUNTIFS(Crowdfunding!F2:F1001, "failed", Crowdfunding!E2:E1001, "&lt;=19999", Crowdfunding!E2:E1001, "&gt;=15000")</f>
        <v>8</v>
      </c>
      <c r="D6">
        <f>COUNTIFS(Crowdfunding!F2:F1001, "canceled", Crowdfunding!E2:E1001, "&lt;=19999", Crowdfunding!E2:E1001, "&gt;=15000")</f>
        <v>2</v>
      </c>
      <c r="E6">
        <f t="shared" si="0"/>
        <v>10</v>
      </c>
      <c r="F6" s="4">
        <f t="shared" si="1"/>
        <v>0</v>
      </c>
      <c r="G6" s="4">
        <f t="shared" si="2"/>
        <v>0.8</v>
      </c>
      <c r="H6" s="4">
        <f t="shared" si="3"/>
        <v>0.2</v>
      </c>
    </row>
    <row r="7" spans="1:9" x14ac:dyDescent="0.2">
      <c r="A7" t="s">
        <v>2048</v>
      </c>
      <c r="B7">
        <f>COUNTIFS(Crowdfunding!F2:F1001, "successful", Crowdfunding!E2:E1001, "&lt;=24999", Crowdfunding!E2:E1001, "&gt;=20000")</f>
        <v>1</v>
      </c>
      <c r="C7">
        <f>COUNTIFS(Crowdfunding!F2:F1001, "failed", Crowdfunding!E2:E1001, "&lt;=24999", Crowdfunding!E2:E1001, "&gt;=20000")</f>
        <v>7</v>
      </c>
      <c r="D7">
        <f>COUNTIFS(Crowdfunding!F2:F1001, "canceled", Crowdfunding!E2:E1001, "&lt;=24999", Crowdfunding!E2:E1001, "&gt;=20000")</f>
        <v>0</v>
      </c>
      <c r="E7">
        <f t="shared" si="0"/>
        <v>8</v>
      </c>
      <c r="F7" s="4">
        <f t="shared" si="1"/>
        <v>0.125</v>
      </c>
      <c r="G7" s="4">
        <f t="shared" si="2"/>
        <v>0.875</v>
      </c>
      <c r="H7" s="4">
        <f t="shared" si="3"/>
        <v>0</v>
      </c>
    </row>
    <row r="8" spans="1:9" x14ac:dyDescent="0.2">
      <c r="A8" t="s">
        <v>2049</v>
      </c>
      <c r="B8">
        <f>COUNTIFS(Crowdfunding!F2:F1001, "successful", Crowdfunding!E2:E1001, "&lt;=29999", Crowdfunding!E2:E1001, "&gt;=25000")</f>
        <v>0</v>
      </c>
      <c r="C8">
        <f>COUNTIFS(Crowdfunding!F2:F1001, "failed", Crowdfunding!E2:E1001, "&lt;=29999", Crowdfunding!E2:E1001, "&gt;=25000")</f>
        <v>7</v>
      </c>
      <c r="D8">
        <f>COUNTIFS(Crowdfunding!F2:F1001, "canceled", Crowdfunding!E2:E1001, "&lt;=29999", Crowdfunding!E2:E1001, "&gt;=25000")</f>
        <v>1</v>
      </c>
      <c r="E8">
        <f t="shared" si="0"/>
        <v>8</v>
      </c>
      <c r="F8" s="4">
        <f t="shared" si="1"/>
        <v>0</v>
      </c>
      <c r="G8" s="4">
        <f t="shared" si="2"/>
        <v>0.875</v>
      </c>
      <c r="H8" s="4">
        <f t="shared" si="3"/>
        <v>0.125</v>
      </c>
    </row>
    <row r="9" spans="1:9" x14ac:dyDescent="0.2">
      <c r="A9" t="s">
        <v>2050</v>
      </c>
      <c r="B9">
        <f>COUNTIFS(Crowdfunding!F2:F1001, "successful", Crowdfunding!E2:E1001, "&lt;=34999", Crowdfunding!E2:E1001, "&gt;=30000")</f>
        <v>1</v>
      </c>
      <c r="C9">
        <f>COUNTIFS(Crowdfunding!F2:F1001, "failed", Crowdfunding!E2:E1001, "&lt;=34999", Crowdfunding!E2:E1001, "&gt;=30000")</f>
        <v>6</v>
      </c>
      <c r="D9">
        <f>COUNTIFS(Crowdfunding!F2:F1001, "canceled", Crowdfunding!E2:E1001, "&lt;=34999", Crowdfunding!E2:E1001, "&gt;=30000")</f>
        <v>3</v>
      </c>
      <c r="E9">
        <f t="shared" si="0"/>
        <v>10</v>
      </c>
      <c r="F9" s="4">
        <f t="shared" si="1"/>
        <v>0.1</v>
      </c>
      <c r="G9" s="4">
        <f t="shared" si="2"/>
        <v>0.6</v>
      </c>
      <c r="H9" s="4">
        <f t="shared" si="3"/>
        <v>0.3</v>
      </c>
    </row>
    <row r="10" spans="1:9" x14ac:dyDescent="0.2">
      <c r="A10" t="s">
        <v>2051</v>
      </c>
      <c r="B10">
        <f>COUNTIFS(Crowdfunding!F2:F1001, "successful", Crowdfunding!E2:E1001, "&lt;=39999", Crowdfunding!E2:E1001, "&gt;=35000")</f>
        <v>1</v>
      </c>
      <c r="C10">
        <f>COUNTIFS(Crowdfunding!F2:F1001, "failed", Crowdfunding!E2:E1001, "&lt;=39999", Crowdfunding!E2:E1001, "&gt;=35000")</f>
        <v>8</v>
      </c>
      <c r="D10">
        <f>COUNTIFS(Crowdfunding!F2:F1001, "canceled", Crowdfunding!E2:E1001, "&lt;=39999", Crowdfunding!E2:E1001, "&gt;=35000")</f>
        <v>1</v>
      </c>
      <c r="E10">
        <f t="shared" si="0"/>
        <v>10</v>
      </c>
      <c r="F10" s="4">
        <f t="shared" si="1"/>
        <v>0.1</v>
      </c>
      <c r="G10" s="4">
        <f t="shared" si="2"/>
        <v>0.8</v>
      </c>
      <c r="H10" s="4">
        <f t="shared" si="3"/>
        <v>0.1</v>
      </c>
    </row>
    <row r="11" spans="1:9" x14ac:dyDescent="0.2">
      <c r="A11" t="s">
        <v>2052</v>
      </c>
      <c r="B11">
        <f>COUNTIFS(Crowdfunding!F2:F1001, "successful", Crowdfunding!E2:E1001, "&lt;=44999", Crowdfunding!E2:E1001, "&gt;=40000")</f>
        <v>4</v>
      </c>
      <c r="C11">
        <f>COUNTIFS(Crowdfunding!F2:F1001, "failed", Crowdfunding!E2:E1001, "&lt;=44999", Crowdfunding!E2:E1001, "&gt;=40000")</f>
        <v>4</v>
      </c>
      <c r="D11">
        <f>COUNTIFS(Crowdfunding!F2:F1001, "canceled", Crowdfunding!E2:E1001, "&lt;=44999", Crowdfunding!E2:E1001, "&gt;=40000")</f>
        <v>1</v>
      </c>
      <c r="E11">
        <f t="shared" si="0"/>
        <v>9</v>
      </c>
      <c r="F11" s="4">
        <f t="shared" si="1"/>
        <v>0.44444444444444442</v>
      </c>
      <c r="G11" s="4">
        <f t="shared" si="2"/>
        <v>0.44444444444444442</v>
      </c>
      <c r="H11" s="4">
        <f t="shared" si="3"/>
        <v>0.1111111111111111</v>
      </c>
    </row>
    <row r="12" spans="1:9" x14ac:dyDescent="0.2">
      <c r="A12" t="s">
        <v>2053</v>
      </c>
      <c r="B12">
        <f>COUNTIFS(Crowdfunding!F2:F1001, "successful", Crowdfunding!E2:E1001, "&lt;=49999", Crowdfunding!E2:E1001, "&gt;=45000")</f>
        <v>2</v>
      </c>
      <c r="C12">
        <f>COUNTIFS(Crowdfunding!F2:F1001, "failed", Crowdfunding!E2:E1001, "&lt;=49999", Crowdfunding!E2:E1001, "&gt;=45000")</f>
        <v>7</v>
      </c>
      <c r="D12">
        <f>COUNTIFS(Crowdfunding!F2:F1001, "canceled", Crowdfunding!E2:E1001, "&lt;=49999", Crowdfunding!E2:E1001, "&gt;=45000")</f>
        <v>4</v>
      </c>
      <c r="E12">
        <f t="shared" si="0"/>
        <v>13</v>
      </c>
      <c r="F12" s="4">
        <f t="shared" si="1"/>
        <v>0.15384615384615385</v>
      </c>
      <c r="G12" s="4">
        <f t="shared" si="2"/>
        <v>0.53846153846153844</v>
      </c>
      <c r="H12" s="4">
        <f t="shared" si="3"/>
        <v>0.30769230769230771</v>
      </c>
    </row>
    <row r="13" spans="1:9" x14ac:dyDescent="0.2">
      <c r="A13" t="s">
        <v>2054</v>
      </c>
      <c r="B13">
        <f>COUNTIFS(Crowdfunding!F2:F1001, "successful", Crowdfunding!E2:E1001, "&gt;=50000")</f>
        <v>169</v>
      </c>
      <c r="C13">
        <f>COUNTIFS(Crowdfunding!F2:F1001, "failed", Crowdfunding!E2:E1001, "&gt;=50000")</f>
        <v>100</v>
      </c>
      <c r="D13">
        <f>COUNTIFS(Crowdfunding!F2:F1001, "canceled", Crowdfunding!E2:E1001, "&gt;=50000")</f>
        <v>13</v>
      </c>
      <c r="E13">
        <f t="shared" si="0"/>
        <v>282</v>
      </c>
      <c r="F13" s="4">
        <f t="shared" si="1"/>
        <v>0.599290780141844</v>
      </c>
      <c r="G13" s="4">
        <f t="shared" si="2"/>
        <v>0.3546099290780142</v>
      </c>
      <c r="H13" s="4">
        <f t="shared" si="3"/>
        <v>4.6099290780141841E-2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CE71D-E305-5F4E-A797-70A840BB6E3A}">
  <sheetPr codeName="Sheet6" filterMode="1"/>
  <dimension ref="A1:L1008"/>
  <sheetViews>
    <sheetView topLeftCell="B1" workbookViewId="0">
      <selection activeCell="L8" sqref="L8"/>
    </sheetView>
  </sheetViews>
  <sheetFormatPr baseColWidth="10" defaultRowHeight="16" x14ac:dyDescent="0.2"/>
  <cols>
    <col min="2" max="2" width="13" bestFit="1" customWidth="1"/>
    <col min="3" max="3" width="14" customWidth="1"/>
    <col min="4" max="4" width="18.83203125" customWidth="1"/>
    <col min="5" max="5" width="17" customWidth="1"/>
    <col min="8" max="8" width="35.83203125" customWidth="1"/>
    <col min="11" max="11" width="38.33203125" customWidth="1"/>
  </cols>
  <sheetData>
    <row r="1" spans="1:12" x14ac:dyDescent="0.2">
      <c r="H1" s="9" t="s">
        <v>2107</v>
      </c>
      <c r="K1" s="9" t="s">
        <v>2108</v>
      </c>
    </row>
    <row r="2" spans="1:12" x14ac:dyDescent="0.2">
      <c r="H2" t="s">
        <v>2109</v>
      </c>
      <c r="I2">
        <f>AVERAGE(B10:B1004)</f>
        <v>728.90251256281408</v>
      </c>
      <c r="K2" t="s">
        <v>2109</v>
      </c>
      <c r="L2">
        <f>AVERAGE(E9:E1008)</f>
        <v>565.76321839080458</v>
      </c>
    </row>
    <row r="3" spans="1:12" x14ac:dyDescent="0.2">
      <c r="H3" t="s">
        <v>2110</v>
      </c>
      <c r="I3">
        <f>MEDIAN(B10:B1004)</f>
        <v>185</v>
      </c>
      <c r="K3" t="s">
        <v>2110</v>
      </c>
      <c r="L3">
        <f>MEDIAN(E9:E1008)</f>
        <v>117</v>
      </c>
    </row>
    <row r="4" spans="1:12" x14ac:dyDescent="0.2">
      <c r="H4" t="s">
        <v>2111</v>
      </c>
      <c r="I4">
        <f>MIN(B10:B1004)</f>
        <v>0</v>
      </c>
      <c r="K4" t="s">
        <v>2111</v>
      </c>
      <c r="L4">
        <f>MIN(E9:E1008)</f>
        <v>0</v>
      </c>
    </row>
    <row r="5" spans="1:12" x14ac:dyDescent="0.2">
      <c r="H5" t="s">
        <v>2112</v>
      </c>
      <c r="I5">
        <f>MAX(B10:B1004)</f>
        <v>7295</v>
      </c>
      <c r="K5" t="s">
        <v>2112</v>
      </c>
      <c r="L5">
        <f>MAX(E9:E1008)</f>
        <v>6080</v>
      </c>
    </row>
    <row r="6" spans="1:12" x14ac:dyDescent="0.2">
      <c r="H6" t="s">
        <v>2113</v>
      </c>
      <c r="I6">
        <f>VAR(B10:B1004)</f>
        <v>1299379.0599031374</v>
      </c>
      <c r="K6" t="s">
        <v>2113</v>
      </c>
      <c r="L6">
        <f>VAR(E9:E1008)</f>
        <v>846074.88159330469</v>
      </c>
    </row>
    <row r="7" spans="1:12" x14ac:dyDescent="0.2">
      <c r="H7" t="s">
        <v>2114</v>
      </c>
      <c r="I7">
        <f>STDEV(B10:B1004)</f>
        <v>1139.9030923298424</v>
      </c>
      <c r="K7" t="s">
        <v>2114</v>
      </c>
      <c r="L7">
        <f>STDEV(E9:E1008)</f>
        <v>919.82328824253227</v>
      </c>
    </row>
    <row r="8" spans="1:12" ht="41" customHeight="1" x14ac:dyDescent="0.2">
      <c r="A8" s="1" t="s">
        <v>4</v>
      </c>
      <c r="B8" s="1" t="s">
        <v>5</v>
      </c>
      <c r="C8" s="6"/>
      <c r="D8" s="1"/>
      <c r="E8" s="1"/>
    </row>
    <row r="9" spans="1:12" x14ac:dyDescent="0.2">
      <c r="A9" t="s">
        <v>14</v>
      </c>
      <c r="B9">
        <v>0</v>
      </c>
      <c r="D9" t="s">
        <v>14</v>
      </c>
      <c r="E9">
        <v>0</v>
      </c>
    </row>
    <row r="10" spans="1:12" hidden="1" x14ac:dyDescent="0.2">
      <c r="A10" t="s">
        <v>20</v>
      </c>
      <c r="B10">
        <v>158</v>
      </c>
    </row>
    <row r="11" spans="1:12" hidden="1" x14ac:dyDescent="0.2">
      <c r="A11" t="s">
        <v>20</v>
      </c>
      <c r="B11">
        <v>1425</v>
      </c>
    </row>
    <row r="12" spans="1:12" x14ac:dyDescent="0.2">
      <c r="A12" t="s">
        <v>14</v>
      </c>
      <c r="B12">
        <v>24</v>
      </c>
      <c r="D12" t="s">
        <v>14</v>
      </c>
      <c r="E12">
        <v>24</v>
      </c>
    </row>
    <row r="13" spans="1:12" x14ac:dyDescent="0.2">
      <c r="A13" t="s">
        <v>14</v>
      </c>
      <c r="B13">
        <v>53</v>
      </c>
      <c r="D13" t="s">
        <v>14</v>
      </c>
      <c r="E13">
        <v>53</v>
      </c>
    </row>
    <row r="14" spans="1:12" hidden="1" x14ac:dyDescent="0.2">
      <c r="A14" t="s">
        <v>20</v>
      </c>
      <c r="B14">
        <v>174</v>
      </c>
    </row>
    <row r="15" spans="1:12" x14ac:dyDescent="0.2">
      <c r="A15" t="s">
        <v>14</v>
      </c>
      <c r="B15">
        <v>18</v>
      </c>
      <c r="D15" t="s">
        <v>14</v>
      </c>
      <c r="E15">
        <v>18</v>
      </c>
    </row>
    <row r="16" spans="1:12" hidden="1" x14ac:dyDescent="0.2">
      <c r="A16" t="s">
        <v>20</v>
      </c>
      <c r="B16">
        <v>227</v>
      </c>
    </row>
    <row r="17" spans="1:5" hidden="1" x14ac:dyDescent="0.2">
      <c r="A17" t="s">
        <v>47</v>
      </c>
      <c r="B17">
        <v>708</v>
      </c>
      <c r="D17" t="s">
        <v>47</v>
      </c>
      <c r="E17">
        <v>708</v>
      </c>
    </row>
    <row r="18" spans="1:5" x14ac:dyDescent="0.2">
      <c r="A18" t="s">
        <v>14</v>
      </c>
      <c r="B18">
        <v>44</v>
      </c>
      <c r="D18" t="s">
        <v>14</v>
      </c>
      <c r="E18">
        <v>44</v>
      </c>
    </row>
    <row r="19" spans="1:5" hidden="1" x14ac:dyDescent="0.2">
      <c r="A19" t="s">
        <v>20</v>
      </c>
      <c r="B19">
        <v>220</v>
      </c>
    </row>
    <row r="20" spans="1:5" x14ac:dyDescent="0.2">
      <c r="A20" t="s">
        <v>14</v>
      </c>
      <c r="B20">
        <v>27</v>
      </c>
      <c r="D20" t="s">
        <v>14</v>
      </c>
      <c r="E20">
        <v>27</v>
      </c>
    </row>
    <row r="21" spans="1:5" x14ac:dyDescent="0.2">
      <c r="A21" t="s">
        <v>14</v>
      </c>
      <c r="B21">
        <v>55</v>
      </c>
      <c r="D21" t="s">
        <v>14</v>
      </c>
      <c r="E21">
        <v>55</v>
      </c>
    </row>
    <row r="22" spans="1:5" hidden="1" x14ac:dyDescent="0.2">
      <c r="A22" t="s">
        <v>20</v>
      </c>
      <c r="B22">
        <v>98</v>
      </c>
    </row>
    <row r="23" spans="1:5" x14ac:dyDescent="0.2">
      <c r="A23" t="s">
        <v>14</v>
      </c>
      <c r="B23">
        <v>200</v>
      </c>
      <c r="D23" t="s">
        <v>14</v>
      </c>
      <c r="E23">
        <v>200</v>
      </c>
    </row>
    <row r="24" spans="1:5" x14ac:dyDescent="0.2">
      <c r="A24" t="s">
        <v>14</v>
      </c>
      <c r="B24">
        <v>452</v>
      </c>
      <c r="D24" t="s">
        <v>14</v>
      </c>
      <c r="E24">
        <v>452</v>
      </c>
    </row>
    <row r="25" spans="1:5" hidden="1" x14ac:dyDescent="0.2">
      <c r="A25" t="s">
        <v>20</v>
      </c>
      <c r="B25">
        <v>100</v>
      </c>
    </row>
    <row r="26" spans="1:5" hidden="1" x14ac:dyDescent="0.2">
      <c r="A26" t="s">
        <v>20</v>
      </c>
      <c r="B26">
        <v>1249</v>
      </c>
    </row>
    <row r="27" spans="1:5" x14ac:dyDescent="0.2">
      <c r="A27" t="s">
        <v>74</v>
      </c>
      <c r="B27">
        <v>135</v>
      </c>
      <c r="D27" t="s">
        <v>74</v>
      </c>
      <c r="E27">
        <v>135</v>
      </c>
    </row>
    <row r="28" spans="1:5" x14ac:dyDescent="0.2">
      <c r="A28" t="s">
        <v>14</v>
      </c>
      <c r="B28">
        <v>674</v>
      </c>
      <c r="D28" t="s">
        <v>14</v>
      </c>
      <c r="E28">
        <v>674</v>
      </c>
    </row>
    <row r="29" spans="1:5" hidden="1" x14ac:dyDescent="0.2">
      <c r="A29" t="s">
        <v>20</v>
      </c>
      <c r="B29">
        <v>1396</v>
      </c>
    </row>
    <row r="30" spans="1:5" x14ac:dyDescent="0.2">
      <c r="A30" t="s">
        <v>14</v>
      </c>
      <c r="B30">
        <v>558</v>
      </c>
      <c r="D30" t="s">
        <v>14</v>
      </c>
      <c r="E30">
        <v>558</v>
      </c>
    </row>
    <row r="31" spans="1:5" hidden="1" x14ac:dyDescent="0.2">
      <c r="A31" t="s">
        <v>20</v>
      </c>
      <c r="B31">
        <v>890</v>
      </c>
    </row>
    <row r="32" spans="1:5" hidden="1" x14ac:dyDescent="0.2">
      <c r="A32" t="s">
        <v>20</v>
      </c>
      <c r="B32">
        <v>142</v>
      </c>
    </row>
    <row r="33" spans="1:5" hidden="1" x14ac:dyDescent="0.2">
      <c r="A33" t="s">
        <v>20</v>
      </c>
      <c r="B33">
        <v>2673</v>
      </c>
    </row>
    <row r="34" spans="1:5" hidden="1" x14ac:dyDescent="0.2">
      <c r="A34" t="s">
        <v>20</v>
      </c>
      <c r="B34">
        <v>163</v>
      </c>
    </row>
    <row r="35" spans="1:5" x14ac:dyDescent="0.2">
      <c r="A35" t="s">
        <v>74</v>
      </c>
      <c r="B35">
        <v>1480</v>
      </c>
      <c r="D35" t="s">
        <v>74</v>
      </c>
      <c r="E35">
        <v>1480</v>
      </c>
    </row>
    <row r="36" spans="1:5" x14ac:dyDescent="0.2">
      <c r="A36" t="s">
        <v>14</v>
      </c>
      <c r="B36">
        <v>15</v>
      </c>
      <c r="D36" t="s">
        <v>14</v>
      </c>
      <c r="E36">
        <v>15</v>
      </c>
    </row>
    <row r="37" spans="1:5" hidden="1" x14ac:dyDescent="0.2">
      <c r="A37" t="s">
        <v>20</v>
      </c>
      <c r="B37">
        <v>2220</v>
      </c>
    </row>
    <row r="38" spans="1:5" hidden="1" x14ac:dyDescent="0.2">
      <c r="A38" t="s">
        <v>20</v>
      </c>
      <c r="B38">
        <v>1606</v>
      </c>
    </row>
    <row r="39" spans="1:5" hidden="1" x14ac:dyDescent="0.2">
      <c r="A39" t="s">
        <v>20</v>
      </c>
      <c r="B39">
        <v>129</v>
      </c>
    </row>
    <row r="40" spans="1:5" hidden="1" x14ac:dyDescent="0.2">
      <c r="A40" t="s">
        <v>20</v>
      </c>
      <c r="B40">
        <v>226</v>
      </c>
    </row>
    <row r="41" spans="1:5" x14ac:dyDescent="0.2">
      <c r="A41" t="s">
        <v>14</v>
      </c>
      <c r="B41">
        <v>2307</v>
      </c>
      <c r="D41" t="s">
        <v>14</v>
      </c>
      <c r="E41">
        <v>2307</v>
      </c>
    </row>
    <row r="42" spans="1:5" hidden="1" x14ac:dyDescent="0.2">
      <c r="A42" t="s">
        <v>20</v>
      </c>
      <c r="B42">
        <v>5419</v>
      </c>
    </row>
    <row r="43" spans="1:5" hidden="1" x14ac:dyDescent="0.2">
      <c r="A43" t="s">
        <v>20</v>
      </c>
      <c r="B43">
        <v>165</v>
      </c>
    </row>
    <row r="44" spans="1:5" hidden="1" x14ac:dyDescent="0.2">
      <c r="A44" t="s">
        <v>20</v>
      </c>
      <c r="B44">
        <v>1965</v>
      </c>
    </row>
    <row r="45" spans="1:5" hidden="1" x14ac:dyDescent="0.2">
      <c r="A45" t="s">
        <v>20</v>
      </c>
      <c r="B45">
        <v>16</v>
      </c>
    </row>
    <row r="46" spans="1:5" hidden="1" x14ac:dyDescent="0.2">
      <c r="A46" t="s">
        <v>20</v>
      </c>
      <c r="B46">
        <v>107</v>
      </c>
    </row>
    <row r="47" spans="1:5" hidden="1" x14ac:dyDescent="0.2">
      <c r="A47" t="s">
        <v>20</v>
      </c>
      <c r="B47">
        <v>134</v>
      </c>
    </row>
    <row r="48" spans="1:5" x14ac:dyDescent="0.2">
      <c r="A48" t="s">
        <v>14</v>
      </c>
      <c r="B48">
        <v>88</v>
      </c>
      <c r="D48" t="s">
        <v>14</v>
      </c>
      <c r="E48">
        <v>88</v>
      </c>
    </row>
    <row r="49" spans="1:5" hidden="1" x14ac:dyDescent="0.2">
      <c r="A49" t="s">
        <v>20</v>
      </c>
      <c r="B49">
        <v>198</v>
      </c>
    </row>
    <row r="50" spans="1:5" hidden="1" x14ac:dyDescent="0.2">
      <c r="A50" t="s">
        <v>20</v>
      </c>
      <c r="B50">
        <v>111</v>
      </c>
    </row>
    <row r="51" spans="1:5" hidden="1" x14ac:dyDescent="0.2">
      <c r="A51" t="s">
        <v>20</v>
      </c>
      <c r="B51">
        <v>222</v>
      </c>
    </row>
    <row r="52" spans="1:5" hidden="1" x14ac:dyDescent="0.2">
      <c r="A52" t="s">
        <v>20</v>
      </c>
      <c r="B52">
        <v>6212</v>
      </c>
    </row>
    <row r="53" spans="1:5" hidden="1" x14ac:dyDescent="0.2">
      <c r="A53" t="s">
        <v>20</v>
      </c>
      <c r="B53">
        <v>98</v>
      </c>
    </row>
    <row r="54" spans="1:5" x14ac:dyDescent="0.2">
      <c r="A54" t="s">
        <v>14</v>
      </c>
      <c r="B54">
        <v>48</v>
      </c>
      <c r="D54" t="s">
        <v>14</v>
      </c>
      <c r="E54">
        <v>48</v>
      </c>
    </row>
    <row r="55" spans="1:5" hidden="1" x14ac:dyDescent="0.2">
      <c r="A55" t="s">
        <v>20</v>
      </c>
      <c r="B55">
        <v>92</v>
      </c>
    </row>
    <row r="56" spans="1:5" hidden="1" x14ac:dyDescent="0.2">
      <c r="A56" t="s">
        <v>20</v>
      </c>
      <c r="B56">
        <v>149</v>
      </c>
    </row>
    <row r="57" spans="1:5" hidden="1" x14ac:dyDescent="0.2">
      <c r="A57" t="s">
        <v>20</v>
      </c>
      <c r="B57">
        <v>2431</v>
      </c>
    </row>
    <row r="58" spans="1:5" hidden="1" x14ac:dyDescent="0.2">
      <c r="A58" t="s">
        <v>20</v>
      </c>
      <c r="B58">
        <v>303</v>
      </c>
    </row>
    <row r="59" spans="1:5" x14ac:dyDescent="0.2">
      <c r="A59" t="s">
        <v>14</v>
      </c>
      <c r="B59">
        <v>1</v>
      </c>
      <c r="D59" t="s">
        <v>14</v>
      </c>
      <c r="E59">
        <v>1</v>
      </c>
    </row>
    <row r="60" spans="1:5" x14ac:dyDescent="0.2">
      <c r="A60" t="s">
        <v>14</v>
      </c>
      <c r="B60">
        <v>1467</v>
      </c>
      <c r="D60" t="s">
        <v>14</v>
      </c>
      <c r="E60">
        <v>1467</v>
      </c>
    </row>
    <row r="61" spans="1:5" x14ac:dyDescent="0.2">
      <c r="A61" t="s">
        <v>14</v>
      </c>
      <c r="B61">
        <v>75</v>
      </c>
      <c r="D61" t="s">
        <v>14</v>
      </c>
      <c r="E61">
        <v>75</v>
      </c>
    </row>
    <row r="62" spans="1:5" hidden="1" x14ac:dyDescent="0.2">
      <c r="A62" t="s">
        <v>20</v>
      </c>
      <c r="B62">
        <v>209</v>
      </c>
    </row>
    <row r="63" spans="1:5" x14ac:dyDescent="0.2">
      <c r="A63" t="s">
        <v>14</v>
      </c>
      <c r="B63">
        <v>120</v>
      </c>
      <c r="D63" t="s">
        <v>14</v>
      </c>
      <c r="E63">
        <v>120</v>
      </c>
    </row>
    <row r="64" spans="1:5" hidden="1" x14ac:dyDescent="0.2">
      <c r="A64" t="s">
        <v>20</v>
      </c>
      <c r="B64">
        <v>131</v>
      </c>
    </row>
    <row r="65" spans="1:5" hidden="1" x14ac:dyDescent="0.2">
      <c r="A65" t="s">
        <v>20</v>
      </c>
      <c r="B65">
        <v>164</v>
      </c>
    </row>
    <row r="66" spans="1:5" hidden="1" x14ac:dyDescent="0.2">
      <c r="A66" t="s">
        <v>20</v>
      </c>
      <c r="B66">
        <v>201</v>
      </c>
    </row>
    <row r="67" spans="1:5" hidden="1" x14ac:dyDescent="0.2">
      <c r="A67" t="s">
        <v>20</v>
      </c>
      <c r="B67">
        <v>211</v>
      </c>
    </row>
    <row r="68" spans="1:5" hidden="1" x14ac:dyDescent="0.2">
      <c r="A68" t="s">
        <v>20</v>
      </c>
      <c r="B68">
        <v>128</v>
      </c>
    </row>
    <row r="69" spans="1:5" hidden="1" x14ac:dyDescent="0.2">
      <c r="A69" t="s">
        <v>20</v>
      </c>
      <c r="B69">
        <v>1600</v>
      </c>
    </row>
    <row r="70" spans="1:5" x14ac:dyDescent="0.2">
      <c r="A70" t="s">
        <v>14</v>
      </c>
      <c r="B70">
        <v>2253</v>
      </c>
      <c r="D70" t="s">
        <v>14</v>
      </c>
      <c r="E70">
        <v>2253</v>
      </c>
    </row>
    <row r="71" spans="1:5" hidden="1" x14ac:dyDescent="0.2">
      <c r="A71" t="s">
        <v>20</v>
      </c>
      <c r="B71">
        <v>249</v>
      </c>
    </row>
    <row r="72" spans="1:5" x14ac:dyDescent="0.2">
      <c r="A72" t="s">
        <v>14</v>
      </c>
      <c r="B72">
        <v>5</v>
      </c>
      <c r="D72" t="s">
        <v>14</v>
      </c>
      <c r="E72">
        <v>5</v>
      </c>
    </row>
    <row r="73" spans="1:5" x14ac:dyDescent="0.2">
      <c r="A73" t="s">
        <v>14</v>
      </c>
      <c r="B73">
        <v>38</v>
      </c>
      <c r="D73" t="s">
        <v>14</v>
      </c>
      <c r="E73">
        <v>38</v>
      </c>
    </row>
    <row r="74" spans="1:5" hidden="1" x14ac:dyDescent="0.2">
      <c r="A74" t="s">
        <v>20</v>
      </c>
      <c r="B74">
        <v>236</v>
      </c>
    </row>
    <row r="75" spans="1:5" x14ac:dyDescent="0.2">
      <c r="A75" t="s">
        <v>14</v>
      </c>
      <c r="B75">
        <v>12</v>
      </c>
      <c r="D75" t="s">
        <v>14</v>
      </c>
      <c r="E75">
        <v>12</v>
      </c>
    </row>
    <row r="76" spans="1:5" hidden="1" x14ac:dyDescent="0.2">
      <c r="A76" t="s">
        <v>20</v>
      </c>
      <c r="B76">
        <v>4065</v>
      </c>
    </row>
    <row r="77" spans="1:5" hidden="1" x14ac:dyDescent="0.2">
      <c r="A77" t="s">
        <v>20</v>
      </c>
      <c r="B77">
        <v>246</v>
      </c>
    </row>
    <row r="78" spans="1:5" x14ac:dyDescent="0.2">
      <c r="A78" t="s">
        <v>74</v>
      </c>
      <c r="B78">
        <v>17</v>
      </c>
      <c r="D78" t="s">
        <v>74</v>
      </c>
      <c r="E78">
        <v>17</v>
      </c>
    </row>
    <row r="79" spans="1:5" hidden="1" x14ac:dyDescent="0.2">
      <c r="A79" t="s">
        <v>20</v>
      </c>
      <c r="B79">
        <v>2475</v>
      </c>
    </row>
    <row r="80" spans="1:5" hidden="1" x14ac:dyDescent="0.2">
      <c r="A80" t="s">
        <v>20</v>
      </c>
      <c r="B80">
        <v>76</v>
      </c>
    </row>
    <row r="81" spans="1:5" hidden="1" x14ac:dyDescent="0.2">
      <c r="A81" t="s">
        <v>20</v>
      </c>
      <c r="B81">
        <v>54</v>
      </c>
    </row>
    <row r="82" spans="1:5" hidden="1" x14ac:dyDescent="0.2">
      <c r="A82" t="s">
        <v>20</v>
      </c>
      <c r="B82">
        <v>88</v>
      </c>
    </row>
    <row r="83" spans="1:5" hidden="1" x14ac:dyDescent="0.2">
      <c r="A83" t="s">
        <v>20</v>
      </c>
      <c r="B83">
        <v>85</v>
      </c>
    </row>
    <row r="84" spans="1:5" hidden="1" x14ac:dyDescent="0.2">
      <c r="A84" t="s">
        <v>20</v>
      </c>
      <c r="B84">
        <v>170</v>
      </c>
    </row>
    <row r="85" spans="1:5" x14ac:dyDescent="0.2">
      <c r="A85" t="s">
        <v>14</v>
      </c>
      <c r="B85">
        <v>1684</v>
      </c>
      <c r="D85" t="s">
        <v>14</v>
      </c>
      <c r="E85">
        <v>1684</v>
      </c>
    </row>
    <row r="86" spans="1:5" x14ac:dyDescent="0.2">
      <c r="A86" t="s">
        <v>14</v>
      </c>
      <c r="B86">
        <v>56</v>
      </c>
      <c r="D86" t="s">
        <v>14</v>
      </c>
      <c r="E86">
        <v>56</v>
      </c>
    </row>
    <row r="87" spans="1:5" hidden="1" x14ac:dyDescent="0.2">
      <c r="A87" t="s">
        <v>20</v>
      </c>
      <c r="B87">
        <v>330</v>
      </c>
    </row>
    <row r="88" spans="1:5" x14ac:dyDescent="0.2">
      <c r="A88" t="s">
        <v>14</v>
      </c>
      <c r="B88">
        <v>838</v>
      </c>
      <c r="D88" t="s">
        <v>14</v>
      </c>
      <c r="E88">
        <v>838</v>
      </c>
    </row>
    <row r="89" spans="1:5" hidden="1" x14ac:dyDescent="0.2">
      <c r="A89" t="s">
        <v>20</v>
      </c>
      <c r="B89">
        <v>127</v>
      </c>
    </row>
    <row r="90" spans="1:5" hidden="1" x14ac:dyDescent="0.2">
      <c r="A90" t="s">
        <v>20</v>
      </c>
      <c r="B90">
        <v>411</v>
      </c>
    </row>
    <row r="91" spans="1:5" hidden="1" x14ac:dyDescent="0.2">
      <c r="A91" t="s">
        <v>20</v>
      </c>
      <c r="B91">
        <v>180</v>
      </c>
    </row>
    <row r="92" spans="1:5" x14ac:dyDescent="0.2">
      <c r="A92" t="s">
        <v>14</v>
      </c>
      <c r="B92">
        <v>1000</v>
      </c>
      <c r="D92" t="s">
        <v>14</v>
      </c>
      <c r="E92">
        <v>1000</v>
      </c>
    </row>
    <row r="93" spans="1:5" hidden="1" x14ac:dyDescent="0.2">
      <c r="A93" t="s">
        <v>20</v>
      </c>
      <c r="B93">
        <v>374</v>
      </c>
    </row>
    <row r="94" spans="1:5" hidden="1" x14ac:dyDescent="0.2">
      <c r="A94" t="s">
        <v>20</v>
      </c>
      <c r="B94">
        <v>71</v>
      </c>
    </row>
    <row r="95" spans="1:5" hidden="1" x14ac:dyDescent="0.2">
      <c r="A95" t="s">
        <v>20</v>
      </c>
      <c r="B95">
        <v>203</v>
      </c>
    </row>
    <row r="96" spans="1:5" x14ac:dyDescent="0.2">
      <c r="A96" t="s">
        <v>14</v>
      </c>
      <c r="B96">
        <v>1482</v>
      </c>
      <c r="D96" t="s">
        <v>14</v>
      </c>
      <c r="E96">
        <v>1482</v>
      </c>
    </row>
    <row r="97" spans="1:5" hidden="1" x14ac:dyDescent="0.2">
      <c r="A97" t="s">
        <v>20</v>
      </c>
      <c r="B97">
        <v>113</v>
      </c>
    </row>
    <row r="98" spans="1:5" hidden="1" x14ac:dyDescent="0.2">
      <c r="A98" t="s">
        <v>20</v>
      </c>
      <c r="B98">
        <v>96</v>
      </c>
    </row>
    <row r="99" spans="1:5" x14ac:dyDescent="0.2">
      <c r="A99" t="s">
        <v>14</v>
      </c>
      <c r="B99">
        <v>106</v>
      </c>
      <c r="D99" t="s">
        <v>14</v>
      </c>
      <c r="E99">
        <v>106</v>
      </c>
    </row>
    <row r="100" spans="1:5" x14ac:dyDescent="0.2">
      <c r="A100" t="s">
        <v>14</v>
      </c>
      <c r="B100">
        <v>679</v>
      </c>
      <c r="D100" t="s">
        <v>14</v>
      </c>
      <c r="E100">
        <v>679</v>
      </c>
    </row>
    <row r="101" spans="1:5" hidden="1" x14ac:dyDescent="0.2">
      <c r="A101" t="s">
        <v>20</v>
      </c>
      <c r="B101">
        <v>498</v>
      </c>
    </row>
    <row r="102" spans="1:5" x14ac:dyDescent="0.2">
      <c r="A102" t="s">
        <v>74</v>
      </c>
      <c r="B102">
        <v>610</v>
      </c>
      <c r="D102" t="s">
        <v>74</v>
      </c>
      <c r="E102">
        <v>610</v>
      </c>
    </row>
    <row r="103" spans="1:5" hidden="1" x14ac:dyDescent="0.2">
      <c r="A103" t="s">
        <v>20</v>
      </c>
      <c r="B103">
        <v>180</v>
      </c>
    </row>
    <row r="104" spans="1:5" hidden="1" x14ac:dyDescent="0.2">
      <c r="A104" t="s">
        <v>20</v>
      </c>
      <c r="B104">
        <v>27</v>
      </c>
    </row>
    <row r="105" spans="1:5" hidden="1" x14ac:dyDescent="0.2">
      <c r="A105" t="s">
        <v>20</v>
      </c>
      <c r="B105">
        <v>2331</v>
      </c>
    </row>
    <row r="106" spans="1:5" hidden="1" x14ac:dyDescent="0.2">
      <c r="A106" t="s">
        <v>20</v>
      </c>
      <c r="B106">
        <v>113</v>
      </c>
    </row>
    <row r="107" spans="1:5" x14ac:dyDescent="0.2">
      <c r="A107" t="s">
        <v>14</v>
      </c>
      <c r="B107">
        <v>1220</v>
      </c>
      <c r="D107" t="s">
        <v>14</v>
      </c>
      <c r="E107">
        <v>1220</v>
      </c>
    </row>
    <row r="108" spans="1:5" hidden="1" x14ac:dyDescent="0.2">
      <c r="A108" t="s">
        <v>20</v>
      </c>
      <c r="B108">
        <v>164</v>
      </c>
    </row>
    <row r="109" spans="1:5" x14ac:dyDescent="0.2">
      <c r="A109" t="s">
        <v>14</v>
      </c>
      <c r="B109">
        <v>1</v>
      </c>
      <c r="D109" t="s">
        <v>14</v>
      </c>
      <c r="E109">
        <v>1</v>
      </c>
    </row>
    <row r="110" spans="1:5" hidden="1" x14ac:dyDescent="0.2">
      <c r="A110" t="s">
        <v>20</v>
      </c>
      <c r="B110">
        <v>164</v>
      </c>
    </row>
    <row r="111" spans="1:5" hidden="1" x14ac:dyDescent="0.2">
      <c r="A111" t="s">
        <v>20</v>
      </c>
      <c r="B111">
        <v>336</v>
      </c>
    </row>
    <row r="112" spans="1:5" x14ac:dyDescent="0.2">
      <c r="A112" t="s">
        <v>14</v>
      </c>
      <c r="B112">
        <v>37</v>
      </c>
      <c r="D112" t="s">
        <v>14</v>
      </c>
      <c r="E112">
        <v>37</v>
      </c>
    </row>
    <row r="113" spans="1:5" hidden="1" x14ac:dyDescent="0.2">
      <c r="A113" t="s">
        <v>20</v>
      </c>
      <c r="B113">
        <v>1917</v>
      </c>
    </row>
    <row r="114" spans="1:5" hidden="1" x14ac:dyDescent="0.2">
      <c r="A114" t="s">
        <v>20</v>
      </c>
      <c r="B114">
        <v>95</v>
      </c>
    </row>
    <row r="115" spans="1:5" hidden="1" x14ac:dyDescent="0.2">
      <c r="A115" t="s">
        <v>20</v>
      </c>
      <c r="B115">
        <v>147</v>
      </c>
    </row>
    <row r="116" spans="1:5" hidden="1" x14ac:dyDescent="0.2">
      <c r="A116" t="s">
        <v>20</v>
      </c>
      <c r="B116">
        <v>86</v>
      </c>
    </row>
    <row r="117" spans="1:5" hidden="1" x14ac:dyDescent="0.2">
      <c r="A117" t="s">
        <v>20</v>
      </c>
      <c r="B117">
        <v>83</v>
      </c>
    </row>
    <row r="118" spans="1:5" x14ac:dyDescent="0.2">
      <c r="A118" t="s">
        <v>14</v>
      </c>
      <c r="B118">
        <v>60</v>
      </c>
      <c r="D118" t="s">
        <v>14</v>
      </c>
      <c r="E118">
        <v>60</v>
      </c>
    </row>
    <row r="119" spans="1:5" x14ac:dyDescent="0.2">
      <c r="A119" t="s">
        <v>14</v>
      </c>
      <c r="B119">
        <v>296</v>
      </c>
      <c r="D119" t="s">
        <v>14</v>
      </c>
      <c r="E119">
        <v>296</v>
      </c>
    </row>
    <row r="120" spans="1:5" hidden="1" x14ac:dyDescent="0.2">
      <c r="A120" t="s">
        <v>20</v>
      </c>
      <c r="B120">
        <v>676</v>
      </c>
    </row>
    <row r="121" spans="1:5" hidden="1" x14ac:dyDescent="0.2">
      <c r="A121" t="s">
        <v>20</v>
      </c>
      <c r="B121">
        <v>361</v>
      </c>
    </row>
    <row r="122" spans="1:5" hidden="1" x14ac:dyDescent="0.2">
      <c r="A122" t="s">
        <v>20</v>
      </c>
      <c r="B122">
        <v>131</v>
      </c>
    </row>
    <row r="123" spans="1:5" hidden="1" x14ac:dyDescent="0.2">
      <c r="A123" t="s">
        <v>20</v>
      </c>
      <c r="B123">
        <v>126</v>
      </c>
    </row>
    <row r="124" spans="1:5" x14ac:dyDescent="0.2">
      <c r="A124" t="s">
        <v>14</v>
      </c>
      <c r="B124">
        <v>3304</v>
      </c>
      <c r="D124" t="s">
        <v>14</v>
      </c>
      <c r="E124">
        <v>3304</v>
      </c>
    </row>
    <row r="125" spans="1:5" x14ac:dyDescent="0.2">
      <c r="A125" t="s">
        <v>14</v>
      </c>
      <c r="B125">
        <v>73</v>
      </c>
      <c r="D125" t="s">
        <v>14</v>
      </c>
      <c r="E125">
        <v>73</v>
      </c>
    </row>
    <row r="126" spans="1:5" hidden="1" x14ac:dyDescent="0.2">
      <c r="A126" t="s">
        <v>20</v>
      </c>
      <c r="B126">
        <v>275</v>
      </c>
    </row>
    <row r="127" spans="1:5" hidden="1" x14ac:dyDescent="0.2">
      <c r="A127" t="s">
        <v>20</v>
      </c>
      <c r="B127">
        <v>67</v>
      </c>
    </row>
    <row r="128" spans="1:5" hidden="1" x14ac:dyDescent="0.2">
      <c r="A128" t="s">
        <v>20</v>
      </c>
      <c r="B128">
        <v>154</v>
      </c>
    </row>
    <row r="129" spans="1:5" hidden="1" x14ac:dyDescent="0.2">
      <c r="A129" t="s">
        <v>20</v>
      </c>
      <c r="B129">
        <v>1782</v>
      </c>
    </row>
    <row r="130" spans="1:5" hidden="1" x14ac:dyDescent="0.2">
      <c r="A130" t="s">
        <v>20</v>
      </c>
      <c r="B130">
        <v>903</v>
      </c>
    </row>
    <row r="131" spans="1:5" x14ac:dyDescent="0.2">
      <c r="A131" t="s">
        <v>14</v>
      </c>
      <c r="B131">
        <v>3387</v>
      </c>
      <c r="D131" t="s">
        <v>14</v>
      </c>
      <c r="E131">
        <v>3387</v>
      </c>
    </row>
    <row r="132" spans="1:5" x14ac:dyDescent="0.2">
      <c r="A132" t="s">
        <v>14</v>
      </c>
      <c r="B132">
        <v>662</v>
      </c>
      <c r="D132" t="s">
        <v>14</v>
      </c>
      <c r="E132">
        <v>662</v>
      </c>
    </row>
    <row r="133" spans="1:5" hidden="1" x14ac:dyDescent="0.2">
      <c r="A133" t="s">
        <v>20</v>
      </c>
      <c r="B133">
        <v>94</v>
      </c>
    </row>
    <row r="134" spans="1:5" hidden="1" x14ac:dyDescent="0.2">
      <c r="A134" t="s">
        <v>20</v>
      </c>
      <c r="B134">
        <v>180</v>
      </c>
    </row>
    <row r="135" spans="1:5" x14ac:dyDescent="0.2">
      <c r="A135" t="s">
        <v>14</v>
      </c>
      <c r="B135">
        <v>774</v>
      </c>
      <c r="D135" t="s">
        <v>14</v>
      </c>
      <c r="E135">
        <v>774</v>
      </c>
    </row>
    <row r="136" spans="1:5" x14ac:dyDescent="0.2">
      <c r="A136" t="s">
        <v>14</v>
      </c>
      <c r="B136">
        <v>672</v>
      </c>
      <c r="D136" t="s">
        <v>14</v>
      </c>
      <c r="E136">
        <v>672</v>
      </c>
    </row>
    <row r="137" spans="1:5" x14ac:dyDescent="0.2">
      <c r="A137" t="s">
        <v>74</v>
      </c>
      <c r="B137">
        <v>532</v>
      </c>
      <c r="D137" t="s">
        <v>74</v>
      </c>
      <c r="E137">
        <v>532</v>
      </c>
    </row>
    <row r="138" spans="1:5" x14ac:dyDescent="0.2">
      <c r="A138" t="s">
        <v>74</v>
      </c>
      <c r="B138">
        <v>55</v>
      </c>
      <c r="D138" t="s">
        <v>74</v>
      </c>
      <c r="E138">
        <v>55</v>
      </c>
    </row>
    <row r="139" spans="1:5" hidden="1" x14ac:dyDescent="0.2">
      <c r="A139" t="s">
        <v>20</v>
      </c>
      <c r="B139">
        <v>533</v>
      </c>
    </row>
    <row r="140" spans="1:5" hidden="1" x14ac:dyDescent="0.2">
      <c r="A140" t="s">
        <v>20</v>
      </c>
      <c r="B140">
        <v>2443</v>
      </c>
    </row>
    <row r="141" spans="1:5" hidden="1" x14ac:dyDescent="0.2">
      <c r="A141" t="s">
        <v>20</v>
      </c>
      <c r="B141">
        <v>89</v>
      </c>
    </row>
    <row r="142" spans="1:5" hidden="1" x14ac:dyDescent="0.2">
      <c r="A142" t="s">
        <v>20</v>
      </c>
      <c r="B142">
        <v>159</v>
      </c>
    </row>
    <row r="143" spans="1:5" x14ac:dyDescent="0.2">
      <c r="A143" t="s">
        <v>14</v>
      </c>
      <c r="B143">
        <v>940</v>
      </c>
      <c r="D143" t="s">
        <v>14</v>
      </c>
      <c r="E143">
        <v>940</v>
      </c>
    </row>
    <row r="144" spans="1:5" x14ac:dyDescent="0.2">
      <c r="A144" t="s">
        <v>14</v>
      </c>
      <c r="B144">
        <v>117</v>
      </c>
      <c r="D144" t="s">
        <v>14</v>
      </c>
      <c r="E144">
        <v>117</v>
      </c>
    </row>
    <row r="145" spans="1:5" x14ac:dyDescent="0.2">
      <c r="A145" t="s">
        <v>74</v>
      </c>
      <c r="B145">
        <v>58</v>
      </c>
      <c r="D145" t="s">
        <v>74</v>
      </c>
      <c r="E145">
        <v>58</v>
      </c>
    </row>
    <row r="146" spans="1:5" hidden="1" x14ac:dyDescent="0.2">
      <c r="A146" t="s">
        <v>20</v>
      </c>
      <c r="B146">
        <v>50</v>
      </c>
    </row>
    <row r="147" spans="1:5" x14ac:dyDescent="0.2">
      <c r="A147" t="s">
        <v>14</v>
      </c>
      <c r="B147">
        <v>115</v>
      </c>
      <c r="D147" t="s">
        <v>14</v>
      </c>
      <c r="E147">
        <v>115</v>
      </c>
    </row>
    <row r="148" spans="1:5" x14ac:dyDescent="0.2">
      <c r="A148" t="s">
        <v>14</v>
      </c>
      <c r="B148">
        <v>326</v>
      </c>
      <c r="D148" t="s">
        <v>14</v>
      </c>
      <c r="E148">
        <v>326</v>
      </c>
    </row>
    <row r="149" spans="1:5" hidden="1" x14ac:dyDescent="0.2">
      <c r="A149" t="s">
        <v>20</v>
      </c>
      <c r="B149">
        <v>186</v>
      </c>
    </row>
    <row r="150" spans="1:5" hidden="1" x14ac:dyDescent="0.2">
      <c r="A150" t="s">
        <v>20</v>
      </c>
      <c r="B150">
        <v>1071</v>
      </c>
    </row>
    <row r="151" spans="1:5" hidden="1" x14ac:dyDescent="0.2">
      <c r="A151" t="s">
        <v>20</v>
      </c>
      <c r="B151">
        <v>117</v>
      </c>
    </row>
    <row r="152" spans="1:5" hidden="1" x14ac:dyDescent="0.2">
      <c r="A152" t="s">
        <v>20</v>
      </c>
      <c r="B152">
        <v>70</v>
      </c>
    </row>
    <row r="153" spans="1:5" hidden="1" x14ac:dyDescent="0.2">
      <c r="A153" t="s">
        <v>20</v>
      </c>
      <c r="B153">
        <v>135</v>
      </c>
    </row>
    <row r="154" spans="1:5" hidden="1" x14ac:dyDescent="0.2">
      <c r="A154" t="s">
        <v>20</v>
      </c>
      <c r="B154">
        <v>768</v>
      </c>
    </row>
    <row r="155" spans="1:5" x14ac:dyDescent="0.2">
      <c r="A155" t="s">
        <v>74</v>
      </c>
      <c r="B155">
        <v>51</v>
      </c>
      <c r="D155" t="s">
        <v>74</v>
      </c>
      <c r="E155">
        <v>51</v>
      </c>
    </row>
    <row r="156" spans="1:5" hidden="1" x14ac:dyDescent="0.2">
      <c r="A156" t="s">
        <v>20</v>
      </c>
      <c r="B156">
        <v>199</v>
      </c>
    </row>
    <row r="157" spans="1:5" hidden="1" x14ac:dyDescent="0.2">
      <c r="A157" t="s">
        <v>20</v>
      </c>
      <c r="B157">
        <v>107</v>
      </c>
    </row>
    <row r="158" spans="1:5" hidden="1" x14ac:dyDescent="0.2">
      <c r="A158" t="s">
        <v>20</v>
      </c>
      <c r="B158">
        <v>195</v>
      </c>
    </row>
    <row r="159" spans="1:5" x14ac:dyDescent="0.2">
      <c r="A159" t="s">
        <v>14</v>
      </c>
      <c r="B159">
        <v>1</v>
      </c>
      <c r="D159" t="s">
        <v>14</v>
      </c>
      <c r="E159">
        <v>1</v>
      </c>
    </row>
    <row r="160" spans="1:5" x14ac:dyDescent="0.2">
      <c r="A160" t="s">
        <v>14</v>
      </c>
      <c r="B160">
        <v>1467</v>
      </c>
      <c r="D160" t="s">
        <v>14</v>
      </c>
      <c r="E160">
        <v>1467</v>
      </c>
    </row>
    <row r="161" spans="1:5" hidden="1" x14ac:dyDescent="0.2">
      <c r="A161" t="s">
        <v>20</v>
      </c>
      <c r="B161">
        <v>3376</v>
      </c>
    </row>
    <row r="162" spans="1:5" x14ac:dyDescent="0.2">
      <c r="A162" t="s">
        <v>14</v>
      </c>
      <c r="B162">
        <v>5681</v>
      </c>
      <c r="D162" t="s">
        <v>14</v>
      </c>
      <c r="E162">
        <v>5681</v>
      </c>
    </row>
    <row r="163" spans="1:5" x14ac:dyDescent="0.2">
      <c r="A163" t="s">
        <v>14</v>
      </c>
      <c r="B163">
        <v>1059</v>
      </c>
      <c r="D163" t="s">
        <v>14</v>
      </c>
      <c r="E163">
        <v>1059</v>
      </c>
    </row>
    <row r="164" spans="1:5" x14ac:dyDescent="0.2">
      <c r="A164" t="s">
        <v>14</v>
      </c>
      <c r="B164">
        <v>1194</v>
      </c>
      <c r="D164" t="s">
        <v>14</v>
      </c>
      <c r="E164">
        <v>1194</v>
      </c>
    </row>
    <row r="165" spans="1:5" x14ac:dyDescent="0.2">
      <c r="A165" t="s">
        <v>74</v>
      </c>
      <c r="B165">
        <v>379</v>
      </c>
      <c r="D165" t="s">
        <v>74</v>
      </c>
      <c r="E165">
        <v>379</v>
      </c>
    </row>
    <row r="166" spans="1:5" x14ac:dyDescent="0.2">
      <c r="A166" t="s">
        <v>14</v>
      </c>
      <c r="B166">
        <v>30</v>
      </c>
      <c r="D166" t="s">
        <v>14</v>
      </c>
      <c r="E166">
        <v>30</v>
      </c>
    </row>
    <row r="167" spans="1:5" hidden="1" x14ac:dyDescent="0.2">
      <c r="A167" t="s">
        <v>20</v>
      </c>
      <c r="B167">
        <v>41</v>
      </c>
    </row>
    <row r="168" spans="1:5" hidden="1" x14ac:dyDescent="0.2">
      <c r="A168" t="s">
        <v>20</v>
      </c>
      <c r="B168">
        <v>1821</v>
      </c>
    </row>
    <row r="169" spans="1:5" hidden="1" x14ac:dyDescent="0.2">
      <c r="A169" t="s">
        <v>20</v>
      </c>
      <c r="B169">
        <v>164</v>
      </c>
    </row>
    <row r="170" spans="1:5" x14ac:dyDescent="0.2">
      <c r="A170" t="s">
        <v>14</v>
      </c>
      <c r="B170">
        <v>75</v>
      </c>
      <c r="D170" t="s">
        <v>14</v>
      </c>
      <c r="E170">
        <v>75</v>
      </c>
    </row>
    <row r="171" spans="1:5" hidden="1" x14ac:dyDescent="0.2">
      <c r="A171" t="s">
        <v>20</v>
      </c>
      <c r="B171">
        <v>157</v>
      </c>
    </row>
    <row r="172" spans="1:5" hidden="1" x14ac:dyDescent="0.2">
      <c r="A172" t="s">
        <v>20</v>
      </c>
      <c r="B172">
        <v>246</v>
      </c>
    </row>
    <row r="173" spans="1:5" hidden="1" x14ac:dyDescent="0.2">
      <c r="A173" t="s">
        <v>20</v>
      </c>
      <c r="B173">
        <v>1396</v>
      </c>
    </row>
    <row r="174" spans="1:5" hidden="1" x14ac:dyDescent="0.2">
      <c r="A174" t="s">
        <v>20</v>
      </c>
      <c r="B174">
        <v>2506</v>
      </c>
    </row>
    <row r="175" spans="1:5" hidden="1" x14ac:dyDescent="0.2">
      <c r="A175" t="s">
        <v>20</v>
      </c>
      <c r="B175">
        <v>244</v>
      </c>
    </row>
    <row r="176" spans="1:5" hidden="1" x14ac:dyDescent="0.2">
      <c r="A176" t="s">
        <v>20</v>
      </c>
      <c r="B176">
        <v>146</v>
      </c>
    </row>
    <row r="177" spans="1:5" x14ac:dyDescent="0.2">
      <c r="A177" t="s">
        <v>14</v>
      </c>
      <c r="B177">
        <v>955</v>
      </c>
      <c r="D177" t="s">
        <v>14</v>
      </c>
      <c r="E177">
        <v>955</v>
      </c>
    </row>
    <row r="178" spans="1:5" hidden="1" x14ac:dyDescent="0.2">
      <c r="A178" t="s">
        <v>20</v>
      </c>
      <c r="B178">
        <v>1267</v>
      </c>
    </row>
    <row r="179" spans="1:5" x14ac:dyDescent="0.2">
      <c r="A179" t="s">
        <v>14</v>
      </c>
      <c r="B179">
        <v>67</v>
      </c>
      <c r="D179" t="s">
        <v>14</v>
      </c>
      <c r="E179">
        <v>67</v>
      </c>
    </row>
    <row r="180" spans="1:5" x14ac:dyDescent="0.2">
      <c r="A180" t="s">
        <v>14</v>
      </c>
      <c r="B180">
        <v>5</v>
      </c>
      <c r="D180" t="s">
        <v>14</v>
      </c>
      <c r="E180">
        <v>5</v>
      </c>
    </row>
    <row r="181" spans="1:5" x14ac:dyDescent="0.2">
      <c r="A181" t="s">
        <v>14</v>
      </c>
      <c r="B181">
        <v>26</v>
      </c>
      <c r="D181" t="s">
        <v>14</v>
      </c>
      <c r="E181">
        <v>26</v>
      </c>
    </row>
    <row r="182" spans="1:5" hidden="1" x14ac:dyDescent="0.2">
      <c r="A182" t="s">
        <v>20</v>
      </c>
      <c r="B182">
        <v>1561</v>
      </c>
    </row>
    <row r="183" spans="1:5" hidden="1" x14ac:dyDescent="0.2">
      <c r="A183" t="s">
        <v>20</v>
      </c>
      <c r="B183">
        <v>48</v>
      </c>
    </row>
    <row r="184" spans="1:5" x14ac:dyDescent="0.2">
      <c r="A184" t="s">
        <v>14</v>
      </c>
      <c r="B184">
        <v>1130</v>
      </c>
      <c r="D184" t="s">
        <v>14</v>
      </c>
      <c r="E184">
        <v>1130</v>
      </c>
    </row>
    <row r="185" spans="1:5" x14ac:dyDescent="0.2">
      <c r="A185" t="s">
        <v>14</v>
      </c>
      <c r="B185">
        <v>782</v>
      </c>
      <c r="D185" t="s">
        <v>14</v>
      </c>
      <c r="E185">
        <v>782</v>
      </c>
    </row>
    <row r="186" spans="1:5" hidden="1" x14ac:dyDescent="0.2">
      <c r="A186" t="s">
        <v>20</v>
      </c>
      <c r="B186">
        <v>2739</v>
      </c>
    </row>
    <row r="187" spans="1:5" x14ac:dyDescent="0.2">
      <c r="A187" t="s">
        <v>14</v>
      </c>
      <c r="B187">
        <v>210</v>
      </c>
      <c r="D187" t="s">
        <v>14</v>
      </c>
      <c r="E187">
        <v>210</v>
      </c>
    </row>
    <row r="188" spans="1:5" hidden="1" x14ac:dyDescent="0.2">
      <c r="A188" t="s">
        <v>20</v>
      </c>
      <c r="B188">
        <v>3537</v>
      </c>
    </row>
    <row r="189" spans="1:5" hidden="1" x14ac:dyDescent="0.2">
      <c r="A189" t="s">
        <v>20</v>
      </c>
      <c r="B189">
        <v>2107</v>
      </c>
    </row>
    <row r="190" spans="1:5" x14ac:dyDescent="0.2">
      <c r="A190" t="s">
        <v>14</v>
      </c>
      <c r="B190">
        <v>136</v>
      </c>
      <c r="D190" t="s">
        <v>14</v>
      </c>
      <c r="E190">
        <v>136</v>
      </c>
    </row>
    <row r="191" spans="1:5" hidden="1" x14ac:dyDescent="0.2">
      <c r="A191" t="s">
        <v>20</v>
      </c>
      <c r="B191">
        <v>3318</v>
      </c>
    </row>
    <row r="192" spans="1:5" x14ac:dyDescent="0.2">
      <c r="A192" t="s">
        <v>14</v>
      </c>
      <c r="B192">
        <v>86</v>
      </c>
      <c r="D192" t="s">
        <v>14</v>
      </c>
      <c r="E192">
        <v>86</v>
      </c>
    </row>
    <row r="193" spans="1:5" hidden="1" x14ac:dyDescent="0.2">
      <c r="A193" t="s">
        <v>20</v>
      </c>
      <c r="B193">
        <v>340</v>
      </c>
    </row>
    <row r="194" spans="1:5" x14ac:dyDescent="0.2">
      <c r="A194" t="s">
        <v>14</v>
      </c>
      <c r="B194">
        <v>19</v>
      </c>
      <c r="D194" t="s">
        <v>14</v>
      </c>
      <c r="E194">
        <v>19</v>
      </c>
    </row>
    <row r="195" spans="1:5" x14ac:dyDescent="0.2">
      <c r="A195" t="s">
        <v>14</v>
      </c>
      <c r="B195">
        <v>886</v>
      </c>
      <c r="D195" t="s">
        <v>14</v>
      </c>
      <c r="E195">
        <v>886</v>
      </c>
    </row>
    <row r="196" spans="1:5" hidden="1" x14ac:dyDescent="0.2">
      <c r="A196" t="s">
        <v>20</v>
      </c>
      <c r="B196">
        <v>1442</v>
      </c>
    </row>
    <row r="197" spans="1:5" x14ac:dyDescent="0.2">
      <c r="A197" t="s">
        <v>14</v>
      </c>
      <c r="B197">
        <v>35</v>
      </c>
      <c r="D197" t="s">
        <v>14</v>
      </c>
      <c r="E197">
        <v>35</v>
      </c>
    </row>
    <row r="198" spans="1:5" x14ac:dyDescent="0.2">
      <c r="A198" t="s">
        <v>74</v>
      </c>
      <c r="B198">
        <v>441</v>
      </c>
      <c r="D198" t="s">
        <v>74</v>
      </c>
      <c r="E198">
        <v>441</v>
      </c>
    </row>
    <row r="199" spans="1:5" x14ac:dyDescent="0.2">
      <c r="A199" t="s">
        <v>14</v>
      </c>
      <c r="B199">
        <v>24</v>
      </c>
      <c r="D199" t="s">
        <v>14</v>
      </c>
      <c r="E199">
        <v>24</v>
      </c>
    </row>
    <row r="200" spans="1:5" x14ac:dyDescent="0.2">
      <c r="A200" t="s">
        <v>14</v>
      </c>
      <c r="B200">
        <v>86</v>
      </c>
      <c r="D200" t="s">
        <v>14</v>
      </c>
      <c r="E200">
        <v>86</v>
      </c>
    </row>
    <row r="201" spans="1:5" x14ac:dyDescent="0.2">
      <c r="A201" t="s">
        <v>14</v>
      </c>
      <c r="B201">
        <v>243</v>
      </c>
      <c r="D201" t="s">
        <v>14</v>
      </c>
      <c r="E201">
        <v>243</v>
      </c>
    </row>
    <row r="202" spans="1:5" x14ac:dyDescent="0.2">
      <c r="A202" t="s">
        <v>14</v>
      </c>
      <c r="B202">
        <v>65</v>
      </c>
      <c r="D202" t="s">
        <v>14</v>
      </c>
      <c r="E202">
        <v>65</v>
      </c>
    </row>
    <row r="203" spans="1:5" hidden="1" x14ac:dyDescent="0.2">
      <c r="A203" t="s">
        <v>20</v>
      </c>
      <c r="B203">
        <v>126</v>
      </c>
    </row>
    <row r="204" spans="1:5" hidden="1" x14ac:dyDescent="0.2">
      <c r="A204" t="s">
        <v>20</v>
      </c>
      <c r="B204">
        <v>524</v>
      </c>
    </row>
    <row r="205" spans="1:5" x14ac:dyDescent="0.2">
      <c r="A205" t="s">
        <v>14</v>
      </c>
      <c r="B205">
        <v>100</v>
      </c>
      <c r="D205" t="s">
        <v>14</v>
      </c>
      <c r="E205">
        <v>100</v>
      </c>
    </row>
    <row r="206" spans="1:5" hidden="1" x14ac:dyDescent="0.2">
      <c r="A206" t="s">
        <v>20</v>
      </c>
      <c r="B206">
        <v>1989</v>
      </c>
    </row>
    <row r="207" spans="1:5" x14ac:dyDescent="0.2">
      <c r="A207" t="s">
        <v>14</v>
      </c>
      <c r="B207">
        <v>168</v>
      </c>
      <c r="D207" t="s">
        <v>14</v>
      </c>
      <c r="E207">
        <v>168</v>
      </c>
    </row>
    <row r="208" spans="1:5" x14ac:dyDescent="0.2">
      <c r="A208" t="s">
        <v>14</v>
      </c>
      <c r="B208">
        <v>13</v>
      </c>
      <c r="D208" t="s">
        <v>14</v>
      </c>
      <c r="E208">
        <v>13</v>
      </c>
    </row>
    <row r="209" spans="1:5" x14ac:dyDescent="0.2">
      <c r="A209" t="s">
        <v>14</v>
      </c>
      <c r="B209">
        <v>1</v>
      </c>
      <c r="D209" t="s">
        <v>14</v>
      </c>
      <c r="E209">
        <v>1</v>
      </c>
    </row>
    <row r="210" spans="1:5" hidden="1" x14ac:dyDescent="0.2">
      <c r="A210" t="s">
        <v>20</v>
      </c>
      <c r="B210">
        <v>157</v>
      </c>
    </row>
    <row r="211" spans="1:5" x14ac:dyDescent="0.2">
      <c r="A211" t="s">
        <v>74</v>
      </c>
      <c r="B211">
        <v>82</v>
      </c>
      <c r="D211" t="s">
        <v>74</v>
      </c>
      <c r="E211">
        <v>82</v>
      </c>
    </row>
    <row r="212" spans="1:5" hidden="1" x14ac:dyDescent="0.2">
      <c r="A212" t="s">
        <v>20</v>
      </c>
      <c r="B212">
        <v>4498</v>
      </c>
    </row>
    <row r="213" spans="1:5" x14ac:dyDescent="0.2">
      <c r="A213" t="s">
        <v>14</v>
      </c>
      <c r="B213">
        <v>40</v>
      </c>
      <c r="D213" t="s">
        <v>14</v>
      </c>
      <c r="E213">
        <v>40</v>
      </c>
    </row>
    <row r="214" spans="1:5" hidden="1" x14ac:dyDescent="0.2">
      <c r="A214" t="s">
        <v>20</v>
      </c>
      <c r="B214">
        <v>80</v>
      </c>
    </row>
    <row r="215" spans="1:5" x14ac:dyDescent="0.2">
      <c r="A215" t="s">
        <v>74</v>
      </c>
      <c r="B215">
        <v>57</v>
      </c>
      <c r="D215" t="s">
        <v>74</v>
      </c>
      <c r="E215">
        <v>57</v>
      </c>
    </row>
    <row r="216" spans="1:5" hidden="1" x14ac:dyDescent="0.2">
      <c r="A216" t="s">
        <v>20</v>
      </c>
      <c r="B216">
        <v>43</v>
      </c>
    </row>
    <row r="217" spans="1:5" hidden="1" x14ac:dyDescent="0.2">
      <c r="A217" t="s">
        <v>20</v>
      </c>
      <c r="B217">
        <v>2053</v>
      </c>
    </row>
    <row r="218" spans="1:5" hidden="1" x14ac:dyDescent="0.2">
      <c r="A218" t="s">
        <v>47</v>
      </c>
      <c r="B218">
        <v>808</v>
      </c>
      <c r="D218" t="s">
        <v>47</v>
      </c>
      <c r="E218">
        <v>808</v>
      </c>
    </row>
    <row r="219" spans="1:5" x14ac:dyDescent="0.2">
      <c r="A219" t="s">
        <v>14</v>
      </c>
      <c r="B219">
        <v>226</v>
      </c>
      <c r="D219" t="s">
        <v>14</v>
      </c>
      <c r="E219">
        <v>226</v>
      </c>
    </row>
    <row r="220" spans="1:5" x14ac:dyDescent="0.2">
      <c r="A220" t="s">
        <v>14</v>
      </c>
      <c r="B220">
        <v>1625</v>
      </c>
      <c r="D220" t="s">
        <v>14</v>
      </c>
      <c r="E220">
        <v>1625</v>
      </c>
    </row>
    <row r="221" spans="1:5" hidden="1" x14ac:dyDescent="0.2">
      <c r="A221" t="s">
        <v>20</v>
      </c>
      <c r="B221">
        <v>168</v>
      </c>
    </row>
    <row r="222" spans="1:5" hidden="1" x14ac:dyDescent="0.2">
      <c r="A222" t="s">
        <v>20</v>
      </c>
      <c r="B222">
        <v>4289</v>
      </c>
    </row>
    <row r="223" spans="1:5" hidden="1" x14ac:dyDescent="0.2">
      <c r="A223" t="s">
        <v>20</v>
      </c>
      <c r="B223">
        <v>165</v>
      </c>
    </row>
    <row r="224" spans="1:5" x14ac:dyDescent="0.2">
      <c r="A224" t="s">
        <v>14</v>
      </c>
      <c r="B224">
        <v>143</v>
      </c>
      <c r="D224" t="s">
        <v>14</v>
      </c>
      <c r="E224">
        <v>143</v>
      </c>
    </row>
    <row r="225" spans="1:5" hidden="1" x14ac:dyDescent="0.2">
      <c r="A225" t="s">
        <v>20</v>
      </c>
      <c r="B225">
        <v>1815</v>
      </c>
    </row>
    <row r="226" spans="1:5" x14ac:dyDescent="0.2">
      <c r="A226" t="s">
        <v>14</v>
      </c>
      <c r="B226">
        <v>934</v>
      </c>
      <c r="D226" t="s">
        <v>14</v>
      </c>
      <c r="E226">
        <v>934</v>
      </c>
    </row>
    <row r="227" spans="1:5" hidden="1" x14ac:dyDescent="0.2">
      <c r="A227" t="s">
        <v>20</v>
      </c>
      <c r="B227">
        <v>397</v>
      </c>
    </row>
    <row r="228" spans="1:5" hidden="1" x14ac:dyDescent="0.2">
      <c r="A228" t="s">
        <v>20</v>
      </c>
      <c r="B228">
        <v>1539</v>
      </c>
    </row>
    <row r="229" spans="1:5" x14ac:dyDescent="0.2">
      <c r="A229" t="s">
        <v>14</v>
      </c>
      <c r="B229">
        <v>17</v>
      </c>
      <c r="D229" t="s">
        <v>14</v>
      </c>
      <c r="E229">
        <v>17</v>
      </c>
    </row>
    <row r="230" spans="1:5" x14ac:dyDescent="0.2">
      <c r="A230" t="s">
        <v>14</v>
      </c>
      <c r="B230">
        <v>2179</v>
      </c>
      <c r="D230" t="s">
        <v>14</v>
      </c>
      <c r="E230">
        <v>2179</v>
      </c>
    </row>
    <row r="231" spans="1:5" hidden="1" x14ac:dyDescent="0.2">
      <c r="A231" t="s">
        <v>20</v>
      </c>
      <c r="B231">
        <v>138</v>
      </c>
    </row>
    <row r="232" spans="1:5" x14ac:dyDescent="0.2">
      <c r="A232" t="s">
        <v>14</v>
      </c>
      <c r="B232">
        <v>931</v>
      </c>
      <c r="D232" t="s">
        <v>14</v>
      </c>
      <c r="E232">
        <v>931</v>
      </c>
    </row>
    <row r="233" spans="1:5" hidden="1" x14ac:dyDescent="0.2">
      <c r="A233" t="s">
        <v>20</v>
      </c>
      <c r="B233">
        <v>3594</v>
      </c>
    </row>
    <row r="234" spans="1:5" hidden="1" x14ac:dyDescent="0.2">
      <c r="A234" t="s">
        <v>20</v>
      </c>
      <c r="B234">
        <v>5880</v>
      </c>
    </row>
    <row r="235" spans="1:5" hidden="1" x14ac:dyDescent="0.2">
      <c r="A235" t="s">
        <v>20</v>
      </c>
      <c r="B235">
        <v>112</v>
      </c>
    </row>
    <row r="236" spans="1:5" hidden="1" x14ac:dyDescent="0.2">
      <c r="A236" t="s">
        <v>20</v>
      </c>
      <c r="B236">
        <v>943</v>
      </c>
    </row>
    <row r="237" spans="1:5" hidden="1" x14ac:dyDescent="0.2">
      <c r="A237" t="s">
        <v>20</v>
      </c>
      <c r="B237">
        <v>2468</v>
      </c>
    </row>
    <row r="238" spans="1:5" hidden="1" x14ac:dyDescent="0.2">
      <c r="A238" t="s">
        <v>20</v>
      </c>
      <c r="B238">
        <v>2551</v>
      </c>
    </row>
    <row r="239" spans="1:5" hidden="1" x14ac:dyDescent="0.2">
      <c r="A239" t="s">
        <v>20</v>
      </c>
      <c r="B239">
        <v>101</v>
      </c>
    </row>
    <row r="240" spans="1:5" x14ac:dyDescent="0.2">
      <c r="A240" t="s">
        <v>74</v>
      </c>
      <c r="B240">
        <v>67</v>
      </c>
      <c r="D240" t="s">
        <v>74</v>
      </c>
      <c r="E240">
        <v>67</v>
      </c>
    </row>
    <row r="241" spans="1:5" hidden="1" x14ac:dyDescent="0.2">
      <c r="A241" t="s">
        <v>20</v>
      </c>
      <c r="B241">
        <v>92</v>
      </c>
    </row>
    <row r="242" spans="1:5" hidden="1" x14ac:dyDescent="0.2">
      <c r="A242" t="s">
        <v>20</v>
      </c>
      <c r="B242">
        <v>62</v>
      </c>
    </row>
    <row r="243" spans="1:5" hidden="1" x14ac:dyDescent="0.2">
      <c r="A243" t="s">
        <v>20</v>
      </c>
      <c r="B243">
        <v>149</v>
      </c>
    </row>
    <row r="244" spans="1:5" x14ac:dyDescent="0.2">
      <c r="A244" t="s">
        <v>14</v>
      </c>
      <c r="B244">
        <v>92</v>
      </c>
      <c r="D244" t="s">
        <v>14</v>
      </c>
      <c r="E244">
        <v>92</v>
      </c>
    </row>
    <row r="245" spans="1:5" x14ac:dyDescent="0.2">
      <c r="A245" t="s">
        <v>14</v>
      </c>
      <c r="B245">
        <v>57</v>
      </c>
      <c r="D245" t="s">
        <v>14</v>
      </c>
      <c r="E245">
        <v>57</v>
      </c>
    </row>
    <row r="246" spans="1:5" hidden="1" x14ac:dyDescent="0.2">
      <c r="A246" t="s">
        <v>20</v>
      </c>
      <c r="B246">
        <v>329</v>
      </c>
    </row>
    <row r="247" spans="1:5" hidden="1" x14ac:dyDescent="0.2">
      <c r="A247" t="s">
        <v>20</v>
      </c>
      <c r="B247">
        <v>97</v>
      </c>
    </row>
    <row r="248" spans="1:5" x14ac:dyDescent="0.2">
      <c r="A248" t="s">
        <v>14</v>
      </c>
      <c r="B248">
        <v>41</v>
      </c>
      <c r="D248" t="s">
        <v>14</v>
      </c>
      <c r="E248">
        <v>41</v>
      </c>
    </row>
    <row r="249" spans="1:5" hidden="1" x14ac:dyDescent="0.2">
      <c r="A249" t="s">
        <v>20</v>
      </c>
      <c r="B249">
        <v>1784</v>
      </c>
    </row>
    <row r="250" spans="1:5" hidden="1" x14ac:dyDescent="0.2">
      <c r="A250" t="s">
        <v>20</v>
      </c>
      <c r="B250">
        <v>1684</v>
      </c>
    </row>
    <row r="251" spans="1:5" hidden="1" x14ac:dyDescent="0.2">
      <c r="A251" t="s">
        <v>20</v>
      </c>
      <c r="B251">
        <v>250</v>
      </c>
    </row>
    <row r="252" spans="1:5" hidden="1" x14ac:dyDescent="0.2">
      <c r="A252" t="s">
        <v>20</v>
      </c>
      <c r="B252">
        <v>238</v>
      </c>
    </row>
    <row r="253" spans="1:5" hidden="1" x14ac:dyDescent="0.2">
      <c r="A253" t="s">
        <v>20</v>
      </c>
      <c r="B253">
        <v>53</v>
      </c>
    </row>
    <row r="254" spans="1:5" hidden="1" x14ac:dyDescent="0.2">
      <c r="A254" t="s">
        <v>20</v>
      </c>
      <c r="B254">
        <v>214</v>
      </c>
    </row>
    <row r="255" spans="1:5" hidden="1" x14ac:dyDescent="0.2">
      <c r="A255" t="s">
        <v>20</v>
      </c>
      <c r="B255">
        <v>222</v>
      </c>
    </row>
    <row r="256" spans="1:5" hidden="1" x14ac:dyDescent="0.2">
      <c r="A256" t="s">
        <v>20</v>
      </c>
      <c r="B256">
        <v>1884</v>
      </c>
    </row>
    <row r="257" spans="1:5" hidden="1" x14ac:dyDescent="0.2">
      <c r="A257" t="s">
        <v>20</v>
      </c>
      <c r="B257">
        <v>218</v>
      </c>
    </row>
    <row r="258" spans="1:5" hidden="1" x14ac:dyDescent="0.2">
      <c r="A258" t="s">
        <v>20</v>
      </c>
      <c r="B258">
        <v>6465</v>
      </c>
    </row>
    <row r="259" spans="1:5" x14ac:dyDescent="0.2">
      <c r="A259" t="s">
        <v>14</v>
      </c>
      <c r="B259">
        <v>1</v>
      </c>
      <c r="D259" t="s">
        <v>14</v>
      </c>
      <c r="E259">
        <v>1</v>
      </c>
    </row>
    <row r="260" spans="1:5" x14ac:dyDescent="0.2">
      <c r="A260" t="s">
        <v>14</v>
      </c>
      <c r="B260">
        <v>101</v>
      </c>
      <c r="D260" t="s">
        <v>14</v>
      </c>
      <c r="E260">
        <v>101</v>
      </c>
    </row>
    <row r="261" spans="1:5" hidden="1" x14ac:dyDescent="0.2">
      <c r="A261" t="s">
        <v>20</v>
      </c>
      <c r="B261">
        <v>59</v>
      </c>
    </row>
    <row r="262" spans="1:5" x14ac:dyDescent="0.2">
      <c r="A262" t="s">
        <v>14</v>
      </c>
      <c r="B262">
        <v>1335</v>
      </c>
      <c r="D262" t="s">
        <v>14</v>
      </c>
      <c r="E262">
        <v>1335</v>
      </c>
    </row>
    <row r="263" spans="1:5" hidden="1" x14ac:dyDescent="0.2">
      <c r="A263" t="s">
        <v>20</v>
      </c>
      <c r="B263">
        <v>88</v>
      </c>
    </row>
    <row r="264" spans="1:5" hidden="1" x14ac:dyDescent="0.2">
      <c r="A264" t="s">
        <v>20</v>
      </c>
      <c r="B264">
        <v>1697</v>
      </c>
    </row>
    <row r="265" spans="1:5" x14ac:dyDescent="0.2">
      <c r="A265" t="s">
        <v>14</v>
      </c>
      <c r="B265">
        <v>15</v>
      </c>
      <c r="D265" t="s">
        <v>14</v>
      </c>
      <c r="E265">
        <v>15</v>
      </c>
    </row>
    <row r="266" spans="1:5" hidden="1" x14ac:dyDescent="0.2">
      <c r="A266" t="s">
        <v>20</v>
      </c>
      <c r="B266">
        <v>92</v>
      </c>
    </row>
    <row r="267" spans="1:5" hidden="1" x14ac:dyDescent="0.2">
      <c r="A267" t="s">
        <v>20</v>
      </c>
      <c r="B267">
        <v>186</v>
      </c>
    </row>
    <row r="268" spans="1:5" hidden="1" x14ac:dyDescent="0.2">
      <c r="A268" t="s">
        <v>20</v>
      </c>
      <c r="B268">
        <v>138</v>
      </c>
    </row>
    <row r="269" spans="1:5" hidden="1" x14ac:dyDescent="0.2">
      <c r="A269" t="s">
        <v>20</v>
      </c>
      <c r="B269">
        <v>261</v>
      </c>
    </row>
    <row r="270" spans="1:5" x14ac:dyDescent="0.2">
      <c r="A270" t="s">
        <v>14</v>
      </c>
      <c r="B270">
        <v>454</v>
      </c>
      <c r="D270" t="s">
        <v>14</v>
      </c>
      <c r="E270">
        <v>454</v>
      </c>
    </row>
    <row r="271" spans="1:5" hidden="1" x14ac:dyDescent="0.2">
      <c r="A271" t="s">
        <v>20</v>
      </c>
      <c r="B271">
        <v>107</v>
      </c>
    </row>
    <row r="272" spans="1:5" hidden="1" x14ac:dyDescent="0.2">
      <c r="A272" t="s">
        <v>20</v>
      </c>
      <c r="B272">
        <v>199</v>
      </c>
    </row>
    <row r="273" spans="1:5" hidden="1" x14ac:dyDescent="0.2">
      <c r="A273" t="s">
        <v>20</v>
      </c>
      <c r="B273">
        <v>5512</v>
      </c>
    </row>
    <row r="274" spans="1:5" hidden="1" x14ac:dyDescent="0.2">
      <c r="A274" t="s">
        <v>20</v>
      </c>
      <c r="B274">
        <v>86</v>
      </c>
    </row>
    <row r="275" spans="1:5" x14ac:dyDescent="0.2">
      <c r="A275" t="s">
        <v>14</v>
      </c>
      <c r="B275">
        <v>3182</v>
      </c>
      <c r="D275" t="s">
        <v>14</v>
      </c>
      <c r="E275">
        <v>3182</v>
      </c>
    </row>
    <row r="276" spans="1:5" hidden="1" x14ac:dyDescent="0.2">
      <c r="A276" t="s">
        <v>20</v>
      </c>
      <c r="B276">
        <v>2768</v>
      </c>
    </row>
    <row r="277" spans="1:5" hidden="1" x14ac:dyDescent="0.2">
      <c r="A277" t="s">
        <v>20</v>
      </c>
      <c r="B277">
        <v>48</v>
      </c>
    </row>
    <row r="278" spans="1:5" hidden="1" x14ac:dyDescent="0.2">
      <c r="A278" t="s">
        <v>20</v>
      </c>
      <c r="B278">
        <v>87</v>
      </c>
    </row>
    <row r="279" spans="1:5" x14ac:dyDescent="0.2">
      <c r="A279" t="s">
        <v>74</v>
      </c>
      <c r="B279">
        <v>1890</v>
      </c>
      <c r="D279" t="s">
        <v>74</v>
      </c>
      <c r="E279">
        <v>1890</v>
      </c>
    </row>
    <row r="280" spans="1:5" hidden="1" x14ac:dyDescent="0.2">
      <c r="A280" t="s">
        <v>47</v>
      </c>
      <c r="B280">
        <v>61</v>
      </c>
      <c r="D280" t="s">
        <v>47</v>
      </c>
      <c r="E280">
        <v>61</v>
      </c>
    </row>
    <row r="281" spans="1:5" hidden="1" x14ac:dyDescent="0.2">
      <c r="A281" t="s">
        <v>20</v>
      </c>
      <c r="B281">
        <v>1894</v>
      </c>
    </row>
    <row r="282" spans="1:5" hidden="1" x14ac:dyDescent="0.2">
      <c r="A282" t="s">
        <v>20</v>
      </c>
      <c r="B282">
        <v>282</v>
      </c>
    </row>
    <row r="283" spans="1:5" x14ac:dyDescent="0.2">
      <c r="A283" t="s">
        <v>14</v>
      </c>
      <c r="B283">
        <v>15</v>
      </c>
      <c r="D283" t="s">
        <v>14</v>
      </c>
      <c r="E283">
        <v>15</v>
      </c>
    </row>
    <row r="284" spans="1:5" hidden="1" x14ac:dyDescent="0.2">
      <c r="A284" t="s">
        <v>20</v>
      </c>
      <c r="B284">
        <v>116</v>
      </c>
    </row>
    <row r="285" spans="1:5" x14ac:dyDescent="0.2">
      <c r="A285" t="s">
        <v>14</v>
      </c>
      <c r="B285">
        <v>133</v>
      </c>
      <c r="D285" t="s">
        <v>14</v>
      </c>
      <c r="E285">
        <v>133</v>
      </c>
    </row>
    <row r="286" spans="1:5" hidden="1" x14ac:dyDescent="0.2">
      <c r="A286" t="s">
        <v>20</v>
      </c>
      <c r="B286">
        <v>83</v>
      </c>
    </row>
    <row r="287" spans="1:5" hidden="1" x14ac:dyDescent="0.2">
      <c r="A287" t="s">
        <v>20</v>
      </c>
      <c r="B287">
        <v>91</v>
      </c>
    </row>
    <row r="288" spans="1:5" hidden="1" x14ac:dyDescent="0.2">
      <c r="A288" t="s">
        <v>20</v>
      </c>
      <c r="B288">
        <v>546</v>
      </c>
    </row>
    <row r="289" spans="1:5" hidden="1" x14ac:dyDescent="0.2">
      <c r="A289" t="s">
        <v>20</v>
      </c>
      <c r="B289">
        <v>393</v>
      </c>
    </row>
    <row r="290" spans="1:5" x14ac:dyDescent="0.2">
      <c r="A290" t="s">
        <v>14</v>
      </c>
      <c r="B290">
        <v>2062</v>
      </c>
      <c r="D290" t="s">
        <v>14</v>
      </c>
      <c r="E290">
        <v>2062</v>
      </c>
    </row>
    <row r="291" spans="1:5" hidden="1" x14ac:dyDescent="0.2">
      <c r="A291" t="s">
        <v>20</v>
      </c>
      <c r="B291">
        <v>133</v>
      </c>
    </row>
    <row r="292" spans="1:5" x14ac:dyDescent="0.2">
      <c r="A292" t="s">
        <v>14</v>
      </c>
      <c r="B292">
        <v>29</v>
      </c>
      <c r="D292" t="s">
        <v>14</v>
      </c>
      <c r="E292">
        <v>29</v>
      </c>
    </row>
    <row r="293" spans="1:5" x14ac:dyDescent="0.2">
      <c r="A293" t="s">
        <v>14</v>
      </c>
      <c r="B293">
        <v>132</v>
      </c>
      <c r="D293" t="s">
        <v>14</v>
      </c>
      <c r="E293">
        <v>132</v>
      </c>
    </row>
    <row r="294" spans="1:5" hidden="1" x14ac:dyDescent="0.2">
      <c r="A294" t="s">
        <v>20</v>
      </c>
      <c r="B294">
        <v>254</v>
      </c>
    </row>
    <row r="295" spans="1:5" x14ac:dyDescent="0.2">
      <c r="A295" t="s">
        <v>74</v>
      </c>
      <c r="B295">
        <v>184</v>
      </c>
      <c r="D295" t="s">
        <v>74</v>
      </c>
      <c r="E295">
        <v>184</v>
      </c>
    </row>
    <row r="296" spans="1:5" hidden="1" x14ac:dyDescent="0.2">
      <c r="A296" t="s">
        <v>20</v>
      </c>
      <c r="B296">
        <v>176</v>
      </c>
    </row>
    <row r="297" spans="1:5" x14ac:dyDescent="0.2">
      <c r="A297" t="s">
        <v>14</v>
      </c>
      <c r="B297">
        <v>137</v>
      </c>
      <c r="D297" t="s">
        <v>14</v>
      </c>
      <c r="E297">
        <v>137</v>
      </c>
    </row>
    <row r="298" spans="1:5" hidden="1" x14ac:dyDescent="0.2">
      <c r="A298" t="s">
        <v>20</v>
      </c>
      <c r="B298">
        <v>337</v>
      </c>
    </row>
    <row r="299" spans="1:5" x14ac:dyDescent="0.2">
      <c r="A299" t="s">
        <v>14</v>
      </c>
      <c r="B299">
        <v>908</v>
      </c>
      <c r="D299" t="s">
        <v>14</v>
      </c>
      <c r="E299">
        <v>908</v>
      </c>
    </row>
    <row r="300" spans="1:5" hidden="1" x14ac:dyDescent="0.2">
      <c r="A300" t="s">
        <v>20</v>
      </c>
      <c r="B300">
        <v>107</v>
      </c>
    </row>
    <row r="301" spans="1:5" x14ac:dyDescent="0.2">
      <c r="A301" t="s">
        <v>14</v>
      </c>
      <c r="B301">
        <v>10</v>
      </c>
      <c r="D301" t="s">
        <v>14</v>
      </c>
      <c r="E301">
        <v>10</v>
      </c>
    </row>
    <row r="302" spans="1:5" x14ac:dyDescent="0.2">
      <c r="A302" t="s">
        <v>74</v>
      </c>
      <c r="B302">
        <v>32</v>
      </c>
      <c r="D302" t="s">
        <v>74</v>
      </c>
      <c r="E302">
        <v>32</v>
      </c>
    </row>
    <row r="303" spans="1:5" hidden="1" x14ac:dyDescent="0.2">
      <c r="A303" t="s">
        <v>20</v>
      </c>
      <c r="B303">
        <v>183</v>
      </c>
    </row>
    <row r="304" spans="1:5" x14ac:dyDescent="0.2">
      <c r="A304" t="s">
        <v>14</v>
      </c>
      <c r="B304">
        <v>1910</v>
      </c>
      <c r="D304" t="s">
        <v>14</v>
      </c>
      <c r="E304">
        <v>1910</v>
      </c>
    </row>
    <row r="305" spans="1:5" x14ac:dyDescent="0.2">
      <c r="A305" t="s">
        <v>14</v>
      </c>
      <c r="B305">
        <v>38</v>
      </c>
      <c r="D305" t="s">
        <v>14</v>
      </c>
      <c r="E305">
        <v>38</v>
      </c>
    </row>
    <row r="306" spans="1:5" x14ac:dyDescent="0.2">
      <c r="A306" t="s">
        <v>14</v>
      </c>
      <c r="B306">
        <v>104</v>
      </c>
      <c r="D306" t="s">
        <v>14</v>
      </c>
      <c r="E306">
        <v>104</v>
      </c>
    </row>
    <row r="307" spans="1:5" hidden="1" x14ac:dyDescent="0.2">
      <c r="A307" t="s">
        <v>20</v>
      </c>
      <c r="B307">
        <v>72</v>
      </c>
    </row>
    <row r="308" spans="1:5" x14ac:dyDescent="0.2">
      <c r="A308" t="s">
        <v>14</v>
      </c>
      <c r="B308">
        <v>49</v>
      </c>
      <c r="D308" t="s">
        <v>14</v>
      </c>
      <c r="E308">
        <v>49</v>
      </c>
    </row>
    <row r="309" spans="1:5" x14ac:dyDescent="0.2">
      <c r="A309" t="s">
        <v>14</v>
      </c>
      <c r="B309">
        <v>1</v>
      </c>
      <c r="D309" t="s">
        <v>14</v>
      </c>
      <c r="E309">
        <v>1</v>
      </c>
    </row>
    <row r="310" spans="1:5" hidden="1" x14ac:dyDescent="0.2">
      <c r="A310" t="s">
        <v>20</v>
      </c>
      <c r="B310">
        <v>295</v>
      </c>
    </row>
    <row r="311" spans="1:5" x14ac:dyDescent="0.2">
      <c r="A311" t="s">
        <v>14</v>
      </c>
      <c r="B311">
        <v>245</v>
      </c>
      <c r="D311" t="s">
        <v>14</v>
      </c>
      <c r="E311">
        <v>245</v>
      </c>
    </row>
    <row r="312" spans="1:5" x14ac:dyDescent="0.2">
      <c r="A312" t="s">
        <v>14</v>
      </c>
      <c r="B312">
        <v>32</v>
      </c>
      <c r="D312" t="s">
        <v>14</v>
      </c>
      <c r="E312">
        <v>32</v>
      </c>
    </row>
    <row r="313" spans="1:5" hidden="1" x14ac:dyDescent="0.2">
      <c r="A313" t="s">
        <v>20</v>
      </c>
      <c r="B313">
        <v>142</v>
      </c>
    </row>
    <row r="314" spans="1:5" hidden="1" x14ac:dyDescent="0.2">
      <c r="A314" t="s">
        <v>20</v>
      </c>
      <c r="B314">
        <v>85</v>
      </c>
    </row>
    <row r="315" spans="1:5" x14ac:dyDescent="0.2">
      <c r="A315" t="s">
        <v>14</v>
      </c>
      <c r="B315">
        <v>7</v>
      </c>
      <c r="D315" t="s">
        <v>14</v>
      </c>
      <c r="E315">
        <v>7</v>
      </c>
    </row>
    <row r="316" spans="1:5" hidden="1" x14ac:dyDescent="0.2">
      <c r="A316" t="s">
        <v>20</v>
      </c>
      <c r="B316">
        <v>659</v>
      </c>
    </row>
    <row r="317" spans="1:5" x14ac:dyDescent="0.2">
      <c r="A317" t="s">
        <v>14</v>
      </c>
      <c r="B317">
        <v>803</v>
      </c>
      <c r="D317" t="s">
        <v>14</v>
      </c>
      <c r="E317">
        <v>803</v>
      </c>
    </row>
    <row r="318" spans="1:5" x14ac:dyDescent="0.2">
      <c r="A318" t="s">
        <v>74</v>
      </c>
      <c r="B318">
        <v>75</v>
      </c>
      <c r="D318" t="s">
        <v>74</v>
      </c>
      <c r="E318">
        <v>75</v>
      </c>
    </row>
    <row r="319" spans="1:5" x14ac:dyDescent="0.2">
      <c r="A319" t="s">
        <v>14</v>
      </c>
      <c r="B319">
        <v>16</v>
      </c>
      <c r="D319" t="s">
        <v>14</v>
      </c>
      <c r="E319">
        <v>16</v>
      </c>
    </row>
    <row r="320" spans="1:5" hidden="1" x14ac:dyDescent="0.2">
      <c r="A320" t="s">
        <v>20</v>
      </c>
      <c r="B320">
        <v>121</v>
      </c>
    </row>
    <row r="321" spans="1:5" hidden="1" x14ac:dyDescent="0.2">
      <c r="A321" t="s">
        <v>20</v>
      </c>
      <c r="B321">
        <v>3742</v>
      </c>
    </row>
    <row r="322" spans="1:5" hidden="1" x14ac:dyDescent="0.2">
      <c r="A322" t="s">
        <v>20</v>
      </c>
      <c r="B322">
        <v>223</v>
      </c>
    </row>
    <row r="323" spans="1:5" hidden="1" x14ac:dyDescent="0.2">
      <c r="A323" t="s">
        <v>20</v>
      </c>
      <c r="B323">
        <v>133</v>
      </c>
    </row>
    <row r="324" spans="1:5" x14ac:dyDescent="0.2">
      <c r="A324" t="s">
        <v>14</v>
      </c>
      <c r="B324">
        <v>31</v>
      </c>
      <c r="D324" t="s">
        <v>14</v>
      </c>
      <c r="E324">
        <v>31</v>
      </c>
    </row>
    <row r="325" spans="1:5" x14ac:dyDescent="0.2">
      <c r="A325" t="s">
        <v>14</v>
      </c>
      <c r="B325">
        <v>108</v>
      </c>
      <c r="D325" t="s">
        <v>14</v>
      </c>
      <c r="E325">
        <v>108</v>
      </c>
    </row>
    <row r="326" spans="1:5" x14ac:dyDescent="0.2">
      <c r="A326" t="s">
        <v>14</v>
      </c>
      <c r="B326">
        <v>30</v>
      </c>
      <c r="D326" t="s">
        <v>14</v>
      </c>
      <c r="E326">
        <v>30</v>
      </c>
    </row>
    <row r="327" spans="1:5" x14ac:dyDescent="0.2">
      <c r="A327" t="s">
        <v>14</v>
      </c>
      <c r="B327">
        <v>17</v>
      </c>
      <c r="D327" t="s">
        <v>14</v>
      </c>
      <c r="E327">
        <v>17</v>
      </c>
    </row>
    <row r="328" spans="1:5" x14ac:dyDescent="0.2">
      <c r="A328" t="s">
        <v>74</v>
      </c>
      <c r="B328">
        <v>64</v>
      </c>
      <c r="D328" t="s">
        <v>74</v>
      </c>
      <c r="E328">
        <v>64</v>
      </c>
    </row>
    <row r="329" spans="1:5" x14ac:dyDescent="0.2">
      <c r="A329" t="s">
        <v>14</v>
      </c>
      <c r="B329">
        <v>80</v>
      </c>
      <c r="D329" t="s">
        <v>14</v>
      </c>
      <c r="E329">
        <v>80</v>
      </c>
    </row>
    <row r="330" spans="1:5" x14ac:dyDescent="0.2">
      <c r="A330" t="s">
        <v>14</v>
      </c>
      <c r="B330">
        <v>2468</v>
      </c>
      <c r="D330" t="s">
        <v>14</v>
      </c>
      <c r="E330">
        <v>2468</v>
      </c>
    </row>
    <row r="331" spans="1:5" hidden="1" x14ac:dyDescent="0.2">
      <c r="A331" t="s">
        <v>20</v>
      </c>
      <c r="B331">
        <v>5168</v>
      </c>
    </row>
    <row r="332" spans="1:5" x14ac:dyDescent="0.2">
      <c r="A332" t="s">
        <v>14</v>
      </c>
      <c r="B332">
        <v>26</v>
      </c>
      <c r="D332" t="s">
        <v>14</v>
      </c>
      <c r="E332">
        <v>26</v>
      </c>
    </row>
    <row r="333" spans="1:5" hidden="1" x14ac:dyDescent="0.2">
      <c r="A333" t="s">
        <v>20</v>
      </c>
      <c r="B333">
        <v>307</v>
      </c>
    </row>
    <row r="334" spans="1:5" x14ac:dyDescent="0.2">
      <c r="A334" t="s">
        <v>14</v>
      </c>
      <c r="B334">
        <v>73</v>
      </c>
      <c r="D334" t="s">
        <v>14</v>
      </c>
      <c r="E334">
        <v>73</v>
      </c>
    </row>
    <row r="335" spans="1:5" x14ac:dyDescent="0.2">
      <c r="A335" t="s">
        <v>14</v>
      </c>
      <c r="B335">
        <v>128</v>
      </c>
      <c r="D335" t="s">
        <v>14</v>
      </c>
      <c r="E335">
        <v>128</v>
      </c>
    </row>
    <row r="336" spans="1:5" x14ac:dyDescent="0.2">
      <c r="A336" t="s">
        <v>14</v>
      </c>
      <c r="B336">
        <v>33</v>
      </c>
      <c r="D336" t="s">
        <v>14</v>
      </c>
      <c r="E336">
        <v>33</v>
      </c>
    </row>
    <row r="337" spans="1:5" hidden="1" x14ac:dyDescent="0.2">
      <c r="A337" t="s">
        <v>20</v>
      </c>
      <c r="B337">
        <v>2441</v>
      </c>
    </row>
    <row r="338" spans="1:5" hidden="1" x14ac:dyDescent="0.2">
      <c r="A338" t="s">
        <v>47</v>
      </c>
      <c r="B338">
        <v>211</v>
      </c>
      <c r="D338" t="s">
        <v>47</v>
      </c>
      <c r="E338">
        <v>211</v>
      </c>
    </row>
    <row r="339" spans="1:5" hidden="1" x14ac:dyDescent="0.2">
      <c r="A339" t="s">
        <v>20</v>
      </c>
      <c r="B339">
        <v>1385</v>
      </c>
    </row>
    <row r="340" spans="1:5" hidden="1" x14ac:dyDescent="0.2">
      <c r="A340" t="s">
        <v>20</v>
      </c>
      <c r="B340">
        <v>190</v>
      </c>
    </row>
    <row r="341" spans="1:5" hidden="1" x14ac:dyDescent="0.2">
      <c r="A341" t="s">
        <v>20</v>
      </c>
      <c r="B341">
        <v>470</v>
      </c>
    </row>
    <row r="342" spans="1:5" hidden="1" x14ac:dyDescent="0.2">
      <c r="A342" t="s">
        <v>20</v>
      </c>
      <c r="B342">
        <v>253</v>
      </c>
    </row>
    <row r="343" spans="1:5" hidden="1" x14ac:dyDescent="0.2">
      <c r="A343" t="s">
        <v>20</v>
      </c>
      <c r="B343">
        <v>1113</v>
      </c>
    </row>
    <row r="344" spans="1:5" hidden="1" x14ac:dyDescent="0.2">
      <c r="A344" t="s">
        <v>20</v>
      </c>
      <c r="B344">
        <v>2283</v>
      </c>
    </row>
    <row r="345" spans="1:5" x14ac:dyDescent="0.2">
      <c r="A345" t="s">
        <v>14</v>
      </c>
      <c r="B345">
        <v>1072</v>
      </c>
      <c r="D345" t="s">
        <v>14</v>
      </c>
      <c r="E345">
        <v>1072</v>
      </c>
    </row>
    <row r="346" spans="1:5" hidden="1" x14ac:dyDescent="0.2">
      <c r="A346" t="s">
        <v>20</v>
      </c>
      <c r="B346">
        <v>1095</v>
      </c>
    </row>
    <row r="347" spans="1:5" hidden="1" x14ac:dyDescent="0.2">
      <c r="A347" t="s">
        <v>20</v>
      </c>
      <c r="B347">
        <v>1690</v>
      </c>
    </row>
    <row r="348" spans="1:5" x14ac:dyDescent="0.2">
      <c r="A348" t="s">
        <v>74</v>
      </c>
      <c r="B348">
        <v>1297</v>
      </c>
      <c r="D348" t="s">
        <v>74</v>
      </c>
      <c r="E348">
        <v>1297</v>
      </c>
    </row>
    <row r="349" spans="1:5" x14ac:dyDescent="0.2">
      <c r="A349" t="s">
        <v>14</v>
      </c>
      <c r="B349">
        <v>393</v>
      </c>
      <c r="D349" t="s">
        <v>14</v>
      </c>
      <c r="E349">
        <v>393</v>
      </c>
    </row>
    <row r="350" spans="1:5" x14ac:dyDescent="0.2">
      <c r="A350" t="s">
        <v>14</v>
      </c>
      <c r="B350">
        <v>1257</v>
      </c>
      <c r="D350" t="s">
        <v>14</v>
      </c>
      <c r="E350">
        <v>1257</v>
      </c>
    </row>
    <row r="351" spans="1:5" x14ac:dyDescent="0.2">
      <c r="A351" t="s">
        <v>14</v>
      </c>
      <c r="B351">
        <v>328</v>
      </c>
      <c r="D351" t="s">
        <v>14</v>
      </c>
      <c r="E351">
        <v>328</v>
      </c>
    </row>
    <row r="352" spans="1:5" x14ac:dyDescent="0.2">
      <c r="A352" t="s">
        <v>14</v>
      </c>
      <c r="B352">
        <v>147</v>
      </c>
      <c r="D352" t="s">
        <v>14</v>
      </c>
      <c r="E352">
        <v>147</v>
      </c>
    </row>
    <row r="353" spans="1:5" x14ac:dyDescent="0.2">
      <c r="A353" t="s">
        <v>14</v>
      </c>
      <c r="B353">
        <v>830</v>
      </c>
      <c r="D353" t="s">
        <v>14</v>
      </c>
      <c r="E353">
        <v>830</v>
      </c>
    </row>
    <row r="354" spans="1:5" x14ac:dyDescent="0.2">
      <c r="A354" t="s">
        <v>14</v>
      </c>
      <c r="B354">
        <v>331</v>
      </c>
      <c r="D354" t="s">
        <v>14</v>
      </c>
      <c r="E354">
        <v>331</v>
      </c>
    </row>
    <row r="355" spans="1:5" x14ac:dyDescent="0.2">
      <c r="A355" t="s">
        <v>14</v>
      </c>
      <c r="B355">
        <v>25</v>
      </c>
      <c r="D355" t="s">
        <v>14</v>
      </c>
      <c r="E355">
        <v>25</v>
      </c>
    </row>
    <row r="356" spans="1:5" hidden="1" x14ac:dyDescent="0.2">
      <c r="A356" t="s">
        <v>20</v>
      </c>
      <c r="B356">
        <v>191</v>
      </c>
    </row>
    <row r="357" spans="1:5" x14ac:dyDescent="0.2">
      <c r="A357" t="s">
        <v>14</v>
      </c>
      <c r="B357">
        <v>3483</v>
      </c>
      <c r="D357" t="s">
        <v>14</v>
      </c>
      <c r="E357">
        <v>3483</v>
      </c>
    </row>
    <row r="358" spans="1:5" x14ac:dyDescent="0.2">
      <c r="A358" t="s">
        <v>14</v>
      </c>
      <c r="B358">
        <v>923</v>
      </c>
      <c r="D358" t="s">
        <v>14</v>
      </c>
      <c r="E358">
        <v>923</v>
      </c>
    </row>
    <row r="359" spans="1:5" x14ac:dyDescent="0.2">
      <c r="A359" t="s">
        <v>14</v>
      </c>
      <c r="B359">
        <v>1</v>
      </c>
      <c r="D359" t="s">
        <v>14</v>
      </c>
      <c r="E359">
        <v>1</v>
      </c>
    </row>
    <row r="360" spans="1:5" hidden="1" x14ac:dyDescent="0.2">
      <c r="A360" t="s">
        <v>20</v>
      </c>
      <c r="B360">
        <v>2013</v>
      </c>
    </row>
    <row r="361" spans="1:5" x14ac:dyDescent="0.2">
      <c r="A361" t="s">
        <v>14</v>
      </c>
      <c r="B361">
        <v>33</v>
      </c>
      <c r="D361" t="s">
        <v>14</v>
      </c>
      <c r="E361">
        <v>33</v>
      </c>
    </row>
    <row r="362" spans="1:5" hidden="1" x14ac:dyDescent="0.2">
      <c r="A362" t="s">
        <v>20</v>
      </c>
      <c r="B362">
        <v>1703</v>
      </c>
    </row>
    <row r="363" spans="1:5" hidden="1" x14ac:dyDescent="0.2">
      <c r="A363" t="s">
        <v>20</v>
      </c>
      <c r="B363">
        <v>80</v>
      </c>
    </row>
    <row r="364" spans="1:5" hidden="1" x14ac:dyDescent="0.2">
      <c r="A364" t="s">
        <v>47</v>
      </c>
      <c r="B364">
        <v>86</v>
      </c>
      <c r="D364" t="s">
        <v>47</v>
      </c>
      <c r="E364">
        <v>86</v>
      </c>
    </row>
    <row r="365" spans="1:5" x14ac:dyDescent="0.2">
      <c r="A365" t="s">
        <v>14</v>
      </c>
      <c r="B365">
        <v>40</v>
      </c>
      <c r="D365" t="s">
        <v>14</v>
      </c>
      <c r="E365">
        <v>40</v>
      </c>
    </row>
    <row r="366" spans="1:5" hidden="1" x14ac:dyDescent="0.2">
      <c r="A366" t="s">
        <v>20</v>
      </c>
      <c r="B366">
        <v>41</v>
      </c>
    </row>
    <row r="367" spans="1:5" x14ac:dyDescent="0.2">
      <c r="A367" t="s">
        <v>14</v>
      </c>
      <c r="B367">
        <v>23</v>
      </c>
      <c r="D367" t="s">
        <v>14</v>
      </c>
      <c r="E367">
        <v>23</v>
      </c>
    </row>
    <row r="368" spans="1:5" hidden="1" x14ac:dyDescent="0.2">
      <c r="A368" t="s">
        <v>20</v>
      </c>
      <c r="B368">
        <v>187</v>
      </c>
    </row>
    <row r="369" spans="1:5" hidden="1" x14ac:dyDescent="0.2">
      <c r="A369" t="s">
        <v>20</v>
      </c>
      <c r="B369">
        <v>2875</v>
      </c>
    </row>
    <row r="370" spans="1:5" hidden="1" x14ac:dyDescent="0.2">
      <c r="A370" t="s">
        <v>20</v>
      </c>
      <c r="B370">
        <v>88</v>
      </c>
    </row>
    <row r="371" spans="1:5" hidden="1" x14ac:dyDescent="0.2">
      <c r="A371" t="s">
        <v>20</v>
      </c>
      <c r="B371">
        <v>191</v>
      </c>
    </row>
    <row r="372" spans="1:5" hidden="1" x14ac:dyDescent="0.2">
      <c r="A372" t="s">
        <v>20</v>
      </c>
      <c r="B372">
        <v>139</v>
      </c>
    </row>
    <row r="373" spans="1:5" hidden="1" x14ac:dyDescent="0.2">
      <c r="A373" t="s">
        <v>20</v>
      </c>
      <c r="B373">
        <v>186</v>
      </c>
    </row>
    <row r="374" spans="1:5" hidden="1" x14ac:dyDescent="0.2">
      <c r="A374" t="s">
        <v>20</v>
      </c>
      <c r="B374">
        <v>112</v>
      </c>
    </row>
    <row r="375" spans="1:5" hidden="1" x14ac:dyDescent="0.2">
      <c r="A375" t="s">
        <v>20</v>
      </c>
      <c r="B375">
        <v>101</v>
      </c>
    </row>
    <row r="376" spans="1:5" x14ac:dyDescent="0.2">
      <c r="A376" t="s">
        <v>14</v>
      </c>
      <c r="B376">
        <v>75</v>
      </c>
      <c r="D376" t="s">
        <v>14</v>
      </c>
      <c r="E376">
        <v>75</v>
      </c>
    </row>
    <row r="377" spans="1:5" hidden="1" x14ac:dyDescent="0.2">
      <c r="A377" t="s">
        <v>20</v>
      </c>
      <c r="B377">
        <v>206</v>
      </c>
    </row>
    <row r="378" spans="1:5" hidden="1" x14ac:dyDescent="0.2">
      <c r="A378" t="s">
        <v>20</v>
      </c>
      <c r="B378">
        <v>154</v>
      </c>
    </row>
    <row r="379" spans="1:5" hidden="1" x14ac:dyDescent="0.2">
      <c r="A379" t="s">
        <v>20</v>
      </c>
      <c r="B379">
        <v>5966</v>
      </c>
    </row>
    <row r="380" spans="1:5" x14ac:dyDescent="0.2">
      <c r="A380" t="s">
        <v>14</v>
      </c>
      <c r="B380">
        <v>2176</v>
      </c>
      <c r="D380" t="s">
        <v>14</v>
      </c>
      <c r="E380">
        <v>2176</v>
      </c>
    </row>
    <row r="381" spans="1:5" hidden="1" x14ac:dyDescent="0.2">
      <c r="A381" t="s">
        <v>20</v>
      </c>
      <c r="B381">
        <v>169</v>
      </c>
    </row>
    <row r="382" spans="1:5" hidden="1" x14ac:dyDescent="0.2">
      <c r="A382" t="s">
        <v>20</v>
      </c>
      <c r="B382">
        <v>2106</v>
      </c>
    </row>
    <row r="383" spans="1:5" x14ac:dyDescent="0.2">
      <c r="A383" t="s">
        <v>14</v>
      </c>
      <c r="B383">
        <v>441</v>
      </c>
      <c r="D383" t="s">
        <v>14</v>
      </c>
      <c r="E383">
        <v>441</v>
      </c>
    </row>
    <row r="384" spans="1:5" x14ac:dyDescent="0.2">
      <c r="A384" t="s">
        <v>14</v>
      </c>
      <c r="B384">
        <v>25</v>
      </c>
      <c r="D384" t="s">
        <v>14</v>
      </c>
      <c r="E384">
        <v>25</v>
      </c>
    </row>
    <row r="385" spans="1:5" hidden="1" x14ac:dyDescent="0.2">
      <c r="A385" t="s">
        <v>20</v>
      </c>
      <c r="B385">
        <v>131</v>
      </c>
    </row>
    <row r="386" spans="1:5" x14ac:dyDescent="0.2">
      <c r="A386" t="s">
        <v>14</v>
      </c>
      <c r="B386">
        <v>127</v>
      </c>
      <c r="D386" t="s">
        <v>14</v>
      </c>
      <c r="E386">
        <v>127</v>
      </c>
    </row>
    <row r="387" spans="1:5" x14ac:dyDescent="0.2">
      <c r="A387" t="s">
        <v>14</v>
      </c>
      <c r="B387">
        <v>355</v>
      </c>
      <c r="D387" t="s">
        <v>14</v>
      </c>
      <c r="E387">
        <v>355</v>
      </c>
    </row>
    <row r="388" spans="1:5" x14ac:dyDescent="0.2">
      <c r="A388" t="s">
        <v>14</v>
      </c>
      <c r="B388">
        <v>44</v>
      </c>
      <c r="D388" t="s">
        <v>14</v>
      </c>
      <c r="E388">
        <v>44</v>
      </c>
    </row>
    <row r="389" spans="1:5" hidden="1" x14ac:dyDescent="0.2">
      <c r="A389" t="s">
        <v>20</v>
      </c>
      <c r="B389">
        <v>84</v>
      </c>
    </row>
    <row r="390" spans="1:5" hidden="1" x14ac:dyDescent="0.2">
      <c r="A390" t="s">
        <v>20</v>
      </c>
      <c r="B390">
        <v>155</v>
      </c>
    </row>
    <row r="391" spans="1:5" x14ac:dyDescent="0.2">
      <c r="A391" t="s">
        <v>14</v>
      </c>
      <c r="B391">
        <v>67</v>
      </c>
      <c r="D391" t="s">
        <v>14</v>
      </c>
      <c r="E391">
        <v>67</v>
      </c>
    </row>
    <row r="392" spans="1:5" hidden="1" x14ac:dyDescent="0.2">
      <c r="A392" t="s">
        <v>20</v>
      </c>
      <c r="B392">
        <v>189</v>
      </c>
    </row>
    <row r="393" spans="1:5" hidden="1" x14ac:dyDescent="0.2">
      <c r="A393" t="s">
        <v>20</v>
      </c>
      <c r="B393">
        <v>4799</v>
      </c>
    </row>
    <row r="394" spans="1:5" hidden="1" x14ac:dyDescent="0.2">
      <c r="A394" t="s">
        <v>20</v>
      </c>
      <c r="B394">
        <v>1137</v>
      </c>
    </row>
    <row r="395" spans="1:5" x14ac:dyDescent="0.2">
      <c r="A395" t="s">
        <v>14</v>
      </c>
      <c r="B395">
        <v>1068</v>
      </c>
      <c r="D395" t="s">
        <v>14</v>
      </c>
      <c r="E395">
        <v>1068</v>
      </c>
    </row>
    <row r="396" spans="1:5" x14ac:dyDescent="0.2">
      <c r="A396" t="s">
        <v>14</v>
      </c>
      <c r="B396">
        <v>424</v>
      </c>
      <c r="D396" t="s">
        <v>14</v>
      </c>
      <c r="E396">
        <v>424</v>
      </c>
    </row>
    <row r="397" spans="1:5" x14ac:dyDescent="0.2">
      <c r="A397" t="s">
        <v>74</v>
      </c>
      <c r="B397">
        <v>145</v>
      </c>
      <c r="D397" t="s">
        <v>74</v>
      </c>
      <c r="E397">
        <v>145</v>
      </c>
    </row>
    <row r="398" spans="1:5" hidden="1" x14ac:dyDescent="0.2">
      <c r="A398" t="s">
        <v>20</v>
      </c>
      <c r="B398">
        <v>1152</v>
      </c>
    </row>
    <row r="399" spans="1:5" hidden="1" x14ac:dyDescent="0.2">
      <c r="A399" t="s">
        <v>20</v>
      </c>
      <c r="B399">
        <v>50</v>
      </c>
    </row>
    <row r="400" spans="1:5" x14ac:dyDescent="0.2">
      <c r="A400" t="s">
        <v>14</v>
      </c>
      <c r="B400">
        <v>151</v>
      </c>
      <c r="D400" t="s">
        <v>14</v>
      </c>
      <c r="E400">
        <v>151</v>
      </c>
    </row>
    <row r="401" spans="1:5" x14ac:dyDescent="0.2">
      <c r="A401" t="s">
        <v>14</v>
      </c>
      <c r="B401">
        <v>1608</v>
      </c>
      <c r="D401" t="s">
        <v>14</v>
      </c>
      <c r="E401">
        <v>1608</v>
      </c>
    </row>
    <row r="402" spans="1:5" hidden="1" x14ac:dyDescent="0.2">
      <c r="A402" t="s">
        <v>20</v>
      </c>
      <c r="B402">
        <v>3059</v>
      </c>
    </row>
    <row r="403" spans="1:5" hidden="1" x14ac:dyDescent="0.2">
      <c r="A403" t="s">
        <v>20</v>
      </c>
      <c r="B403">
        <v>34</v>
      </c>
    </row>
    <row r="404" spans="1:5" hidden="1" x14ac:dyDescent="0.2">
      <c r="A404" t="s">
        <v>20</v>
      </c>
      <c r="B404">
        <v>220</v>
      </c>
    </row>
    <row r="405" spans="1:5" hidden="1" x14ac:dyDescent="0.2">
      <c r="A405" t="s">
        <v>20</v>
      </c>
      <c r="B405">
        <v>1604</v>
      </c>
    </row>
    <row r="406" spans="1:5" hidden="1" x14ac:dyDescent="0.2">
      <c r="A406" t="s">
        <v>20</v>
      </c>
      <c r="B406">
        <v>454</v>
      </c>
    </row>
    <row r="407" spans="1:5" hidden="1" x14ac:dyDescent="0.2">
      <c r="A407" t="s">
        <v>20</v>
      </c>
      <c r="B407">
        <v>123</v>
      </c>
    </row>
    <row r="408" spans="1:5" x14ac:dyDescent="0.2">
      <c r="A408" t="s">
        <v>14</v>
      </c>
      <c r="B408">
        <v>941</v>
      </c>
      <c r="D408" t="s">
        <v>14</v>
      </c>
      <c r="E408">
        <v>941</v>
      </c>
    </row>
    <row r="409" spans="1:5" x14ac:dyDescent="0.2">
      <c r="A409" t="s">
        <v>14</v>
      </c>
      <c r="B409">
        <v>1</v>
      </c>
      <c r="D409" t="s">
        <v>14</v>
      </c>
      <c r="E409">
        <v>1</v>
      </c>
    </row>
    <row r="410" spans="1:5" hidden="1" x14ac:dyDescent="0.2">
      <c r="A410" t="s">
        <v>20</v>
      </c>
      <c r="B410">
        <v>299</v>
      </c>
    </row>
    <row r="411" spans="1:5" x14ac:dyDescent="0.2">
      <c r="A411" t="s">
        <v>14</v>
      </c>
      <c r="B411">
        <v>40</v>
      </c>
      <c r="D411" t="s">
        <v>14</v>
      </c>
      <c r="E411">
        <v>40</v>
      </c>
    </row>
    <row r="412" spans="1:5" x14ac:dyDescent="0.2">
      <c r="A412" t="s">
        <v>14</v>
      </c>
      <c r="B412">
        <v>3015</v>
      </c>
      <c r="D412" t="s">
        <v>14</v>
      </c>
      <c r="E412">
        <v>3015</v>
      </c>
    </row>
    <row r="413" spans="1:5" hidden="1" x14ac:dyDescent="0.2">
      <c r="A413" t="s">
        <v>20</v>
      </c>
      <c r="B413">
        <v>2237</v>
      </c>
    </row>
    <row r="414" spans="1:5" x14ac:dyDescent="0.2">
      <c r="A414" t="s">
        <v>14</v>
      </c>
      <c r="B414">
        <v>435</v>
      </c>
      <c r="D414" t="s">
        <v>14</v>
      </c>
      <c r="E414">
        <v>435</v>
      </c>
    </row>
    <row r="415" spans="1:5" hidden="1" x14ac:dyDescent="0.2">
      <c r="A415" t="s">
        <v>20</v>
      </c>
      <c r="B415">
        <v>645</v>
      </c>
    </row>
    <row r="416" spans="1:5" hidden="1" x14ac:dyDescent="0.2">
      <c r="A416" t="s">
        <v>20</v>
      </c>
      <c r="B416">
        <v>484</v>
      </c>
    </row>
    <row r="417" spans="1:5" hidden="1" x14ac:dyDescent="0.2">
      <c r="A417" t="s">
        <v>20</v>
      </c>
      <c r="B417">
        <v>154</v>
      </c>
    </row>
    <row r="418" spans="1:5" x14ac:dyDescent="0.2">
      <c r="A418" t="s">
        <v>14</v>
      </c>
      <c r="B418">
        <v>714</v>
      </c>
      <c r="D418" t="s">
        <v>14</v>
      </c>
      <c r="E418">
        <v>714</v>
      </c>
    </row>
    <row r="419" spans="1:5" hidden="1" x14ac:dyDescent="0.2">
      <c r="A419" t="s">
        <v>47</v>
      </c>
      <c r="B419">
        <v>1111</v>
      </c>
      <c r="D419" t="s">
        <v>47</v>
      </c>
      <c r="E419">
        <v>1111</v>
      </c>
    </row>
    <row r="420" spans="1:5" hidden="1" x14ac:dyDescent="0.2">
      <c r="A420" t="s">
        <v>20</v>
      </c>
      <c r="B420">
        <v>82</v>
      </c>
    </row>
    <row r="421" spans="1:5" hidden="1" x14ac:dyDescent="0.2">
      <c r="A421" t="s">
        <v>20</v>
      </c>
      <c r="B421">
        <v>134</v>
      </c>
    </row>
    <row r="422" spans="1:5" hidden="1" x14ac:dyDescent="0.2">
      <c r="A422" t="s">
        <v>47</v>
      </c>
      <c r="B422">
        <v>1089</v>
      </c>
      <c r="D422" t="s">
        <v>47</v>
      </c>
      <c r="E422">
        <v>1089</v>
      </c>
    </row>
    <row r="423" spans="1:5" x14ac:dyDescent="0.2">
      <c r="A423" t="s">
        <v>14</v>
      </c>
      <c r="B423">
        <v>5497</v>
      </c>
      <c r="D423" t="s">
        <v>14</v>
      </c>
      <c r="E423">
        <v>5497</v>
      </c>
    </row>
    <row r="424" spans="1:5" x14ac:dyDescent="0.2">
      <c r="A424" t="s">
        <v>14</v>
      </c>
      <c r="B424">
        <v>418</v>
      </c>
      <c r="D424" t="s">
        <v>14</v>
      </c>
      <c r="E424">
        <v>418</v>
      </c>
    </row>
    <row r="425" spans="1:5" x14ac:dyDescent="0.2">
      <c r="A425" t="s">
        <v>14</v>
      </c>
      <c r="B425">
        <v>1439</v>
      </c>
      <c r="D425" t="s">
        <v>14</v>
      </c>
      <c r="E425">
        <v>1439</v>
      </c>
    </row>
    <row r="426" spans="1:5" x14ac:dyDescent="0.2">
      <c r="A426" t="s">
        <v>14</v>
      </c>
      <c r="B426">
        <v>15</v>
      </c>
      <c r="D426" t="s">
        <v>14</v>
      </c>
      <c r="E426">
        <v>15</v>
      </c>
    </row>
    <row r="427" spans="1:5" x14ac:dyDescent="0.2">
      <c r="A427" t="s">
        <v>14</v>
      </c>
      <c r="B427">
        <v>1999</v>
      </c>
      <c r="D427" t="s">
        <v>14</v>
      </c>
      <c r="E427">
        <v>1999</v>
      </c>
    </row>
    <row r="428" spans="1:5" hidden="1" x14ac:dyDescent="0.2">
      <c r="A428" t="s">
        <v>20</v>
      </c>
      <c r="B428">
        <v>5203</v>
      </c>
    </row>
    <row r="429" spans="1:5" hidden="1" x14ac:dyDescent="0.2">
      <c r="A429" t="s">
        <v>20</v>
      </c>
      <c r="B429">
        <v>94</v>
      </c>
    </row>
    <row r="430" spans="1:5" x14ac:dyDescent="0.2">
      <c r="A430" t="s">
        <v>14</v>
      </c>
      <c r="B430">
        <v>118</v>
      </c>
      <c r="D430" t="s">
        <v>14</v>
      </c>
      <c r="E430">
        <v>118</v>
      </c>
    </row>
    <row r="431" spans="1:5" hidden="1" x14ac:dyDescent="0.2">
      <c r="A431" t="s">
        <v>20</v>
      </c>
      <c r="B431">
        <v>205</v>
      </c>
    </row>
    <row r="432" spans="1:5" x14ac:dyDescent="0.2">
      <c r="A432" t="s">
        <v>14</v>
      </c>
      <c r="B432">
        <v>162</v>
      </c>
      <c r="D432" t="s">
        <v>14</v>
      </c>
      <c r="E432">
        <v>162</v>
      </c>
    </row>
    <row r="433" spans="1:5" x14ac:dyDescent="0.2">
      <c r="A433" t="s">
        <v>14</v>
      </c>
      <c r="B433">
        <v>83</v>
      </c>
      <c r="D433" t="s">
        <v>14</v>
      </c>
      <c r="E433">
        <v>83</v>
      </c>
    </row>
    <row r="434" spans="1:5" hidden="1" x14ac:dyDescent="0.2">
      <c r="A434" t="s">
        <v>20</v>
      </c>
      <c r="B434">
        <v>92</v>
      </c>
    </row>
    <row r="435" spans="1:5" hidden="1" x14ac:dyDescent="0.2">
      <c r="A435" t="s">
        <v>20</v>
      </c>
      <c r="B435">
        <v>219</v>
      </c>
    </row>
    <row r="436" spans="1:5" hidden="1" x14ac:dyDescent="0.2">
      <c r="A436" t="s">
        <v>20</v>
      </c>
      <c r="B436">
        <v>2526</v>
      </c>
    </row>
    <row r="437" spans="1:5" x14ac:dyDescent="0.2">
      <c r="A437" t="s">
        <v>14</v>
      </c>
      <c r="B437">
        <v>747</v>
      </c>
      <c r="D437" t="s">
        <v>14</v>
      </c>
      <c r="E437">
        <v>747</v>
      </c>
    </row>
    <row r="438" spans="1:5" x14ac:dyDescent="0.2">
      <c r="A438" t="s">
        <v>74</v>
      </c>
      <c r="B438">
        <v>2138</v>
      </c>
      <c r="D438" t="s">
        <v>74</v>
      </c>
      <c r="E438">
        <v>2138</v>
      </c>
    </row>
    <row r="439" spans="1:5" x14ac:dyDescent="0.2">
      <c r="A439" t="s">
        <v>14</v>
      </c>
      <c r="B439">
        <v>84</v>
      </c>
      <c r="D439" t="s">
        <v>14</v>
      </c>
      <c r="E439">
        <v>84</v>
      </c>
    </row>
    <row r="440" spans="1:5" hidden="1" x14ac:dyDescent="0.2">
      <c r="A440" t="s">
        <v>20</v>
      </c>
      <c r="B440">
        <v>94</v>
      </c>
    </row>
    <row r="441" spans="1:5" x14ac:dyDescent="0.2">
      <c r="A441" t="s">
        <v>14</v>
      </c>
      <c r="B441">
        <v>91</v>
      </c>
      <c r="D441" t="s">
        <v>14</v>
      </c>
      <c r="E441">
        <v>91</v>
      </c>
    </row>
    <row r="442" spans="1:5" x14ac:dyDescent="0.2">
      <c r="A442" t="s">
        <v>14</v>
      </c>
      <c r="B442">
        <v>792</v>
      </c>
      <c r="D442" t="s">
        <v>14</v>
      </c>
      <c r="E442">
        <v>792</v>
      </c>
    </row>
    <row r="443" spans="1:5" x14ac:dyDescent="0.2">
      <c r="A443" t="s">
        <v>74</v>
      </c>
      <c r="B443">
        <v>10</v>
      </c>
      <c r="D443" t="s">
        <v>74</v>
      </c>
      <c r="E443">
        <v>10</v>
      </c>
    </row>
    <row r="444" spans="1:5" hidden="1" x14ac:dyDescent="0.2">
      <c r="A444" t="s">
        <v>20</v>
      </c>
      <c r="B444">
        <v>1713</v>
      </c>
    </row>
    <row r="445" spans="1:5" hidden="1" x14ac:dyDescent="0.2">
      <c r="A445" t="s">
        <v>20</v>
      </c>
      <c r="B445">
        <v>249</v>
      </c>
    </row>
    <row r="446" spans="1:5" hidden="1" x14ac:dyDescent="0.2">
      <c r="A446" t="s">
        <v>20</v>
      </c>
      <c r="B446">
        <v>192</v>
      </c>
    </row>
    <row r="447" spans="1:5" hidden="1" x14ac:dyDescent="0.2">
      <c r="A447" t="s">
        <v>20</v>
      </c>
      <c r="B447">
        <v>247</v>
      </c>
    </row>
    <row r="448" spans="1:5" hidden="1" x14ac:dyDescent="0.2">
      <c r="A448" t="s">
        <v>20</v>
      </c>
      <c r="B448">
        <v>2293</v>
      </c>
    </row>
    <row r="449" spans="1:5" hidden="1" x14ac:dyDescent="0.2">
      <c r="A449" t="s">
        <v>20</v>
      </c>
      <c r="B449">
        <v>3131</v>
      </c>
    </row>
    <row r="450" spans="1:5" x14ac:dyDescent="0.2">
      <c r="A450" t="s">
        <v>14</v>
      </c>
      <c r="B450">
        <v>32</v>
      </c>
      <c r="D450" t="s">
        <v>14</v>
      </c>
      <c r="E450">
        <v>32</v>
      </c>
    </row>
    <row r="451" spans="1:5" hidden="1" x14ac:dyDescent="0.2">
      <c r="A451" t="s">
        <v>20</v>
      </c>
      <c r="B451">
        <v>143</v>
      </c>
    </row>
    <row r="452" spans="1:5" x14ac:dyDescent="0.2">
      <c r="A452" t="s">
        <v>74</v>
      </c>
      <c r="B452">
        <v>90</v>
      </c>
      <c r="D452" t="s">
        <v>74</v>
      </c>
      <c r="E452">
        <v>90</v>
      </c>
    </row>
    <row r="453" spans="1:5" hidden="1" x14ac:dyDescent="0.2">
      <c r="A453" t="s">
        <v>20</v>
      </c>
      <c r="B453">
        <v>296</v>
      </c>
    </row>
    <row r="454" spans="1:5" hidden="1" x14ac:dyDescent="0.2">
      <c r="A454" t="s">
        <v>20</v>
      </c>
      <c r="B454">
        <v>170</v>
      </c>
    </row>
    <row r="455" spans="1:5" x14ac:dyDescent="0.2">
      <c r="A455" t="s">
        <v>14</v>
      </c>
      <c r="B455">
        <v>186</v>
      </c>
      <c r="D455" t="s">
        <v>14</v>
      </c>
      <c r="E455">
        <v>186</v>
      </c>
    </row>
    <row r="456" spans="1:5" x14ac:dyDescent="0.2">
      <c r="A456" t="s">
        <v>74</v>
      </c>
      <c r="B456">
        <v>439</v>
      </c>
      <c r="D456" t="s">
        <v>74</v>
      </c>
      <c r="E456">
        <v>439</v>
      </c>
    </row>
    <row r="457" spans="1:5" x14ac:dyDescent="0.2">
      <c r="A457" t="s">
        <v>14</v>
      </c>
      <c r="B457">
        <v>605</v>
      </c>
      <c r="D457" t="s">
        <v>14</v>
      </c>
      <c r="E457">
        <v>605</v>
      </c>
    </row>
    <row r="458" spans="1:5" hidden="1" x14ac:dyDescent="0.2">
      <c r="A458" t="s">
        <v>20</v>
      </c>
      <c r="B458">
        <v>86</v>
      </c>
    </row>
    <row r="459" spans="1:5" x14ac:dyDescent="0.2">
      <c r="A459" t="s">
        <v>14</v>
      </c>
      <c r="B459">
        <v>1</v>
      </c>
      <c r="D459" t="s">
        <v>14</v>
      </c>
      <c r="E459">
        <v>1</v>
      </c>
    </row>
    <row r="460" spans="1:5" hidden="1" x14ac:dyDescent="0.2">
      <c r="A460" t="s">
        <v>20</v>
      </c>
      <c r="B460">
        <v>6286</v>
      </c>
    </row>
    <row r="461" spans="1:5" x14ac:dyDescent="0.2">
      <c r="A461" t="s">
        <v>14</v>
      </c>
      <c r="B461">
        <v>31</v>
      </c>
      <c r="D461" t="s">
        <v>14</v>
      </c>
      <c r="E461">
        <v>31</v>
      </c>
    </row>
    <row r="462" spans="1:5" x14ac:dyDescent="0.2">
      <c r="A462" t="s">
        <v>14</v>
      </c>
      <c r="B462">
        <v>1181</v>
      </c>
      <c r="D462" t="s">
        <v>14</v>
      </c>
      <c r="E462">
        <v>1181</v>
      </c>
    </row>
    <row r="463" spans="1:5" x14ac:dyDescent="0.2">
      <c r="A463" t="s">
        <v>14</v>
      </c>
      <c r="B463">
        <v>39</v>
      </c>
      <c r="D463" t="s">
        <v>14</v>
      </c>
      <c r="E463">
        <v>39</v>
      </c>
    </row>
    <row r="464" spans="1:5" hidden="1" x14ac:dyDescent="0.2">
      <c r="A464" t="s">
        <v>20</v>
      </c>
      <c r="B464">
        <v>3727</v>
      </c>
    </row>
    <row r="465" spans="1:5" hidden="1" x14ac:dyDescent="0.2">
      <c r="A465" t="s">
        <v>20</v>
      </c>
      <c r="B465">
        <v>1605</v>
      </c>
    </row>
    <row r="466" spans="1:5" x14ac:dyDescent="0.2">
      <c r="A466" t="s">
        <v>14</v>
      </c>
      <c r="B466">
        <v>46</v>
      </c>
      <c r="D466" t="s">
        <v>14</v>
      </c>
      <c r="E466">
        <v>46</v>
      </c>
    </row>
    <row r="467" spans="1:5" hidden="1" x14ac:dyDescent="0.2">
      <c r="A467" t="s">
        <v>20</v>
      </c>
      <c r="B467">
        <v>2120</v>
      </c>
    </row>
    <row r="468" spans="1:5" x14ac:dyDescent="0.2">
      <c r="A468" t="s">
        <v>14</v>
      </c>
      <c r="B468">
        <v>105</v>
      </c>
      <c r="D468" t="s">
        <v>14</v>
      </c>
      <c r="E468">
        <v>105</v>
      </c>
    </row>
    <row r="469" spans="1:5" hidden="1" x14ac:dyDescent="0.2">
      <c r="A469" t="s">
        <v>20</v>
      </c>
      <c r="B469">
        <v>50</v>
      </c>
    </row>
    <row r="470" spans="1:5" hidden="1" x14ac:dyDescent="0.2">
      <c r="A470" t="s">
        <v>20</v>
      </c>
      <c r="B470">
        <v>2080</v>
      </c>
    </row>
    <row r="471" spans="1:5" x14ac:dyDescent="0.2">
      <c r="A471" t="s">
        <v>14</v>
      </c>
      <c r="B471">
        <v>535</v>
      </c>
      <c r="D471" t="s">
        <v>14</v>
      </c>
      <c r="E471">
        <v>535</v>
      </c>
    </row>
    <row r="472" spans="1:5" hidden="1" x14ac:dyDescent="0.2">
      <c r="A472" t="s">
        <v>20</v>
      </c>
      <c r="B472">
        <v>2105</v>
      </c>
    </row>
    <row r="473" spans="1:5" hidden="1" x14ac:dyDescent="0.2">
      <c r="A473" t="s">
        <v>20</v>
      </c>
      <c r="B473">
        <v>2436</v>
      </c>
    </row>
    <row r="474" spans="1:5" hidden="1" x14ac:dyDescent="0.2">
      <c r="A474" t="s">
        <v>20</v>
      </c>
      <c r="B474">
        <v>80</v>
      </c>
    </row>
    <row r="475" spans="1:5" hidden="1" x14ac:dyDescent="0.2">
      <c r="A475" t="s">
        <v>20</v>
      </c>
      <c r="B475">
        <v>42</v>
      </c>
    </row>
    <row r="476" spans="1:5" hidden="1" x14ac:dyDescent="0.2">
      <c r="A476" t="s">
        <v>20</v>
      </c>
      <c r="B476">
        <v>139</v>
      </c>
    </row>
    <row r="477" spans="1:5" x14ac:dyDescent="0.2">
      <c r="A477" t="s">
        <v>14</v>
      </c>
      <c r="B477">
        <v>16</v>
      </c>
      <c r="D477" t="s">
        <v>14</v>
      </c>
      <c r="E477">
        <v>16</v>
      </c>
    </row>
    <row r="478" spans="1:5" hidden="1" x14ac:dyDescent="0.2">
      <c r="A478" t="s">
        <v>20</v>
      </c>
      <c r="B478">
        <v>159</v>
      </c>
    </row>
    <row r="479" spans="1:5" hidden="1" x14ac:dyDescent="0.2">
      <c r="A479" t="s">
        <v>20</v>
      </c>
      <c r="B479">
        <v>381</v>
      </c>
    </row>
    <row r="480" spans="1:5" hidden="1" x14ac:dyDescent="0.2">
      <c r="A480" t="s">
        <v>20</v>
      </c>
      <c r="B480">
        <v>194</v>
      </c>
    </row>
    <row r="481" spans="1:5" x14ac:dyDescent="0.2">
      <c r="A481" t="s">
        <v>14</v>
      </c>
      <c r="B481">
        <v>575</v>
      </c>
      <c r="D481" t="s">
        <v>14</v>
      </c>
      <c r="E481">
        <v>575</v>
      </c>
    </row>
    <row r="482" spans="1:5" hidden="1" x14ac:dyDescent="0.2">
      <c r="A482" t="s">
        <v>20</v>
      </c>
      <c r="B482">
        <v>106</v>
      </c>
    </row>
    <row r="483" spans="1:5" hidden="1" x14ac:dyDescent="0.2">
      <c r="A483" t="s">
        <v>20</v>
      </c>
      <c r="B483">
        <v>142</v>
      </c>
    </row>
    <row r="484" spans="1:5" hidden="1" x14ac:dyDescent="0.2">
      <c r="A484" t="s">
        <v>20</v>
      </c>
      <c r="B484">
        <v>211</v>
      </c>
    </row>
    <row r="485" spans="1:5" x14ac:dyDescent="0.2">
      <c r="A485" t="s">
        <v>14</v>
      </c>
      <c r="B485">
        <v>1120</v>
      </c>
      <c r="D485" t="s">
        <v>14</v>
      </c>
      <c r="E485">
        <v>1120</v>
      </c>
    </row>
    <row r="486" spans="1:5" x14ac:dyDescent="0.2">
      <c r="A486" t="s">
        <v>14</v>
      </c>
      <c r="B486">
        <v>113</v>
      </c>
      <c r="D486" t="s">
        <v>14</v>
      </c>
      <c r="E486">
        <v>113</v>
      </c>
    </row>
    <row r="487" spans="1:5" hidden="1" x14ac:dyDescent="0.2">
      <c r="A487" t="s">
        <v>20</v>
      </c>
      <c r="B487">
        <v>2756</v>
      </c>
    </row>
    <row r="488" spans="1:5" hidden="1" x14ac:dyDescent="0.2">
      <c r="A488" t="s">
        <v>20</v>
      </c>
      <c r="B488">
        <v>173</v>
      </c>
    </row>
    <row r="489" spans="1:5" hidden="1" x14ac:dyDescent="0.2">
      <c r="A489" t="s">
        <v>20</v>
      </c>
      <c r="B489">
        <v>87</v>
      </c>
    </row>
    <row r="490" spans="1:5" x14ac:dyDescent="0.2">
      <c r="A490" t="s">
        <v>14</v>
      </c>
      <c r="B490">
        <v>1538</v>
      </c>
      <c r="D490" t="s">
        <v>14</v>
      </c>
      <c r="E490">
        <v>1538</v>
      </c>
    </row>
    <row r="491" spans="1:5" x14ac:dyDescent="0.2">
      <c r="A491" t="s">
        <v>14</v>
      </c>
      <c r="B491">
        <v>9</v>
      </c>
      <c r="D491" t="s">
        <v>14</v>
      </c>
      <c r="E491">
        <v>9</v>
      </c>
    </row>
    <row r="492" spans="1:5" x14ac:dyDescent="0.2">
      <c r="A492" t="s">
        <v>14</v>
      </c>
      <c r="B492">
        <v>554</v>
      </c>
      <c r="D492" t="s">
        <v>14</v>
      </c>
      <c r="E492">
        <v>554</v>
      </c>
    </row>
    <row r="493" spans="1:5" hidden="1" x14ac:dyDescent="0.2">
      <c r="A493" t="s">
        <v>20</v>
      </c>
      <c r="B493">
        <v>1572</v>
      </c>
    </row>
    <row r="494" spans="1:5" x14ac:dyDescent="0.2">
      <c r="A494" t="s">
        <v>14</v>
      </c>
      <c r="B494">
        <v>648</v>
      </c>
      <c r="D494" t="s">
        <v>14</v>
      </c>
      <c r="E494">
        <v>648</v>
      </c>
    </row>
    <row r="495" spans="1:5" x14ac:dyDescent="0.2">
      <c r="A495" t="s">
        <v>14</v>
      </c>
      <c r="B495">
        <v>21</v>
      </c>
      <c r="D495" t="s">
        <v>14</v>
      </c>
      <c r="E495">
        <v>21</v>
      </c>
    </row>
    <row r="496" spans="1:5" hidden="1" x14ac:dyDescent="0.2">
      <c r="A496" t="s">
        <v>20</v>
      </c>
      <c r="B496">
        <v>2346</v>
      </c>
    </row>
    <row r="497" spans="1:5" hidden="1" x14ac:dyDescent="0.2">
      <c r="A497" t="s">
        <v>20</v>
      </c>
      <c r="B497">
        <v>115</v>
      </c>
    </row>
    <row r="498" spans="1:5" hidden="1" x14ac:dyDescent="0.2">
      <c r="A498" t="s">
        <v>20</v>
      </c>
      <c r="B498">
        <v>85</v>
      </c>
    </row>
    <row r="499" spans="1:5" hidden="1" x14ac:dyDescent="0.2">
      <c r="A499" t="s">
        <v>20</v>
      </c>
      <c r="B499">
        <v>144</v>
      </c>
    </row>
    <row r="500" spans="1:5" hidden="1" x14ac:dyDescent="0.2">
      <c r="A500" t="s">
        <v>20</v>
      </c>
      <c r="B500">
        <v>2443</v>
      </c>
    </row>
    <row r="501" spans="1:5" x14ac:dyDescent="0.2">
      <c r="A501" t="s">
        <v>74</v>
      </c>
      <c r="B501">
        <v>595</v>
      </c>
      <c r="D501" t="s">
        <v>74</v>
      </c>
      <c r="E501">
        <v>595</v>
      </c>
    </row>
    <row r="502" spans="1:5" hidden="1" x14ac:dyDescent="0.2">
      <c r="A502" t="s">
        <v>20</v>
      </c>
      <c r="B502">
        <v>64</v>
      </c>
    </row>
    <row r="503" spans="1:5" hidden="1" x14ac:dyDescent="0.2">
      <c r="A503" t="s">
        <v>20</v>
      </c>
      <c r="B503">
        <v>268</v>
      </c>
    </row>
    <row r="504" spans="1:5" hidden="1" x14ac:dyDescent="0.2">
      <c r="A504" t="s">
        <v>20</v>
      </c>
      <c r="B504">
        <v>195</v>
      </c>
    </row>
    <row r="505" spans="1:5" x14ac:dyDescent="0.2">
      <c r="A505" t="s">
        <v>14</v>
      </c>
      <c r="B505">
        <v>54</v>
      </c>
      <c r="D505" t="s">
        <v>14</v>
      </c>
      <c r="E505">
        <v>54</v>
      </c>
    </row>
    <row r="506" spans="1:5" x14ac:dyDescent="0.2">
      <c r="A506" t="s">
        <v>14</v>
      </c>
      <c r="B506">
        <v>120</v>
      </c>
      <c r="D506" t="s">
        <v>14</v>
      </c>
      <c r="E506">
        <v>120</v>
      </c>
    </row>
    <row r="507" spans="1:5" x14ac:dyDescent="0.2">
      <c r="A507" t="s">
        <v>14</v>
      </c>
      <c r="B507">
        <v>579</v>
      </c>
      <c r="D507" t="s">
        <v>14</v>
      </c>
      <c r="E507">
        <v>579</v>
      </c>
    </row>
    <row r="508" spans="1:5" x14ac:dyDescent="0.2">
      <c r="A508" t="s">
        <v>14</v>
      </c>
      <c r="B508">
        <v>2072</v>
      </c>
      <c r="D508" t="s">
        <v>14</v>
      </c>
      <c r="E508">
        <v>2072</v>
      </c>
    </row>
    <row r="509" spans="1:5" x14ac:dyDescent="0.2">
      <c r="A509" t="s">
        <v>14</v>
      </c>
      <c r="B509">
        <v>0</v>
      </c>
      <c r="D509" t="s">
        <v>14</v>
      </c>
      <c r="E509">
        <v>0</v>
      </c>
    </row>
    <row r="510" spans="1:5" x14ac:dyDescent="0.2">
      <c r="A510" t="s">
        <v>14</v>
      </c>
      <c r="B510">
        <v>1796</v>
      </c>
      <c r="D510" t="s">
        <v>14</v>
      </c>
      <c r="E510">
        <v>1796</v>
      </c>
    </row>
    <row r="511" spans="1:5" hidden="1" x14ac:dyDescent="0.2">
      <c r="A511" t="s">
        <v>20</v>
      </c>
      <c r="B511">
        <v>186</v>
      </c>
    </row>
    <row r="512" spans="1:5" hidden="1" x14ac:dyDescent="0.2">
      <c r="A512" t="s">
        <v>20</v>
      </c>
      <c r="B512">
        <v>460</v>
      </c>
    </row>
    <row r="513" spans="1:5" x14ac:dyDescent="0.2">
      <c r="A513" t="s">
        <v>14</v>
      </c>
      <c r="B513">
        <v>62</v>
      </c>
      <c r="D513" t="s">
        <v>14</v>
      </c>
      <c r="E513">
        <v>62</v>
      </c>
    </row>
    <row r="514" spans="1:5" x14ac:dyDescent="0.2">
      <c r="A514" t="s">
        <v>14</v>
      </c>
      <c r="B514">
        <v>347</v>
      </c>
      <c r="D514" t="s">
        <v>14</v>
      </c>
      <c r="E514">
        <v>347</v>
      </c>
    </row>
    <row r="515" spans="1:5" hidden="1" x14ac:dyDescent="0.2">
      <c r="A515" t="s">
        <v>20</v>
      </c>
      <c r="B515">
        <v>2528</v>
      </c>
    </row>
    <row r="516" spans="1:5" x14ac:dyDescent="0.2">
      <c r="A516" t="s">
        <v>14</v>
      </c>
      <c r="B516">
        <v>19</v>
      </c>
      <c r="D516" t="s">
        <v>14</v>
      </c>
      <c r="E516">
        <v>19</v>
      </c>
    </row>
    <row r="517" spans="1:5" hidden="1" x14ac:dyDescent="0.2">
      <c r="A517" t="s">
        <v>20</v>
      </c>
      <c r="B517">
        <v>3657</v>
      </c>
    </row>
    <row r="518" spans="1:5" x14ac:dyDescent="0.2">
      <c r="A518" t="s">
        <v>14</v>
      </c>
      <c r="B518">
        <v>1258</v>
      </c>
      <c r="D518" t="s">
        <v>14</v>
      </c>
      <c r="E518">
        <v>1258</v>
      </c>
    </row>
    <row r="519" spans="1:5" hidden="1" x14ac:dyDescent="0.2">
      <c r="A519" t="s">
        <v>20</v>
      </c>
      <c r="B519">
        <v>131</v>
      </c>
    </row>
    <row r="520" spans="1:5" x14ac:dyDescent="0.2">
      <c r="A520" t="s">
        <v>14</v>
      </c>
      <c r="B520">
        <v>362</v>
      </c>
      <c r="D520" t="s">
        <v>14</v>
      </c>
      <c r="E520">
        <v>362</v>
      </c>
    </row>
    <row r="521" spans="1:5" hidden="1" x14ac:dyDescent="0.2">
      <c r="A521" t="s">
        <v>20</v>
      </c>
      <c r="B521">
        <v>239</v>
      </c>
    </row>
    <row r="522" spans="1:5" x14ac:dyDescent="0.2">
      <c r="A522" t="s">
        <v>74</v>
      </c>
      <c r="B522">
        <v>35</v>
      </c>
      <c r="D522" t="s">
        <v>74</v>
      </c>
      <c r="E522">
        <v>35</v>
      </c>
    </row>
    <row r="523" spans="1:5" x14ac:dyDescent="0.2">
      <c r="A523" t="s">
        <v>74</v>
      </c>
      <c r="B523">
        <v>528</v>
      </c>
      <c r="D523" t="s">
        <v>74</v>
      </c>
      <c r="E523">
        <v>528</v>
      </c>
    </row>
    <row r="524" spans="1:5" x14ac:dyDescent="0.2">
      <c r="A524" t="s">
        <v>14</v>
      </c>
      <c r="B524">
        <v>133</v>
      </c>
      <c r="D524" t="s">
        <v>14</v>
      </c>
      <c r="E524">
        <v>133</v>
      </c>
    </row>
    <row r="525" spans="1:5" x14ac:dyDescent="0.2">
      <c r="A525" t="s">
        <v>14</v>
      </c>
      <c r="B525">
        <v>846</v>
      </c>
      <c r="D525" t="s">
        <v>14</v>
      </c>
      <c r="E525">
        <v>846</v>
      </c>
    </row>
    <row r="526" spans="1:5" hidden="1" x14ac:dyDescent="0.2">
      <c r="A526" t="s">
        <v>20</v>
      </c>
      <c r="B526">
        <v>78</v>
      </c>
    </row>
    <row r="527" spans="1:5" x14ac:dyDescent="0.2">
      <c r="A527" t="s">
        <v>14</v>
      </c>
      <c r="B527">
        <v>10</v>
      </c>
      <c r="D527" t="s">
        <v>14</v>
      </c>
      <c r="E527">
        <v>10</v>
      </c>
    </row>
    <row r="528" spans="1:5" hidden="1" x14ac:dyDescent="0.2">
      <c r="A528" t="s">
        <v>20</v>
      </c>
      <c r="B528">
        <v>1773</v>
      </c>
    </row>
    <row r="529" spans="1:5" hidden="1" x14ac:dyDescent="0.2">
      <c r="A529" t="s">
        <v>20</v>
      </c>
      <c r="B529">
        <v>32</v>
      </c>
    </row>
    <row r="530" spans="1:5" hidden="1" x14ac:dyDescent="0.2">
      <c r="A530" t="s">
        <v>20</v>
      </c>
      <c r="B530">
        <v>369</v>
      </c>
    </row>
    <row r="531" spans="1:5" x14ac:dyDescent="0.2">
      <c r="A531" t="s">
        <v>14</v>
      </c>
      <c r="B531">
        <v>191</v>
      </c>
      <c r="D531" t="s">
        <v>14</v>
      </c>
      <c r="E531">
        <v>191</v>
      </c>
    </row>
    <row r="532" spans="1:5" hidden="1" x14ac:dyDescent="0.2">
      <c r="A532" t="s">
        <v>20</v>
      </c>
      <c r="B532">
        <v>89</v>
      </c>
    </row>
    <row r="533" spans="1:5" x14ac:dyDescent="0.2">
      <c r="A533" t="s">
        <v>14</v>
      </c>
      <c r="B533">
        <v>1979</v>
      </c>
      <c r="D533" t="s">
        <v>14</v>
      </c>
      <c r="E533">
        <v>1979</v>
      </c>
    </row>
    <row r="534" spans="1:5" x14ac:dyDescent="0.2">
      <c r="A534" t="s">
        <v>14</v>
      </c>
      <c r="B534">
        <v>63</v>
      </c>
      <c r="D534" t="s">
        <v>14</v>
      </c>
      <c r="E534">
        <v>63</v>
      </c>
    </row>
    <row r="535" spans="1:5" hidden="1" x14ac:dyDescent="0.2">
      <c r="A535" t="s">
        <v>20</v>
      </c>
      <c r="B535">
        <v>147</v>
      </c>
    </row>
    <row r="536" spans="1:5" x14ac:dyDescent="0.2">
      <c r="A536" t="s">
        <v>14</v>
      </c>
      <c r="B536">
        <v>6080</v>
      </c>
      <c r="D536" t="s">
        <v>14</v>
      </c>
      <c r="E536">
        <v>6080</v>
      </c>
    </row>
    <row r="537" spans="1:5" x14ac:dyDescent="0.2">
      <c r="A537" t="s">
        <v>14</v>
      </c>
      <c r="B537">
        <v>80</v>
      </c>
      <c r="D537" t="s">
        <v>14</v>
      </c>
      <c r="E537">
        <v>80</v>
      </c>
    </row>
    <row r="538" spans="1:5" x14ac:dyDescent="0.2">
      <c r="A538" t="s">
        <v>14</v>
      </c>
      <c r="B538">
        <v>9</v>
      </c>
      <c r="D538" t="s">
        <v>14</v>
      </c>
      <c r="E538">
        <v>9</v>
      </c>
    </row>
    <row r="539" spans="1:5" x14ac:dyDescent="0.2">
      <c r="A539" t="s">
        <v>14</v>
      </c>
      <c r="B539">
        <v>1784</v>
      </c>
      <c r="D539" t="s">
        <v>14</v>
      </c>
      <c r="E539">
        <v>1784</v>
      </c>
    </row>
    <row r="540" spans="1:5" hidden="1" x14ac:dyDescent="0.2">
      <c r="A540" t="s">
        <v>47</v>
      </c>
      <c r="B540">
        <v>3640</v>
      </c>
      <c r="D540" t="s">
        <v>47</v>
      </c>
      <c r="E540">
        <v>3640</v>
      </c>
    </row>
    <row r="541" spans="1:5" hidden="1" x14ac:dyDescent="0.2">
      <c r="A541" t="s">
        <v>20</v>
      </c>
      <c r="B541">
        <v>126</v>
      </c>
    </row>
    <row r="542" spans="1:5" hidden="1" x14ac:dyDescent="0.2">
      <c r="A542" t="s">
        <v>20</v>
      </c>
      <c r="B542">
        <v>2218</v>
      </c>
    </row>
    <row r="543" spans="1:5" x14ac:dyDescent="0.2">
      <c r="A543" t="s">
        <v>14</v>
      </c>
      <c r="B543">
        <v>243</v>
      </c>
      <c r="D543" t="s">
        <v>14</v>
      </c>
      <c r="E543">
        <v>243</v>
      </c>
    </row>
    <row r="544" spans="1:5" hidden="1" x14ac:dyDescent="0.2">
      <c r="A544" t="s">
        <v>20</v>
      </c>
      <c r="B544">
        <v>202</v>
      </c>
    </row>
    <row r="545" spans="1:5" hidden="1" x14ac:dyDescent="0.2">
      <c r="A545" t="s">
        <v>20</v>
      </c>
      <c r="B545">
        <v>140</v>
      </c>
    </row>
    <row r="546" spans="1:5" hidden="1" x14ac:dyDescent="0.2">
      <c r="A546" t="s">
        <v>20</v>
      </c>
      <c r="B546">
        <v>1052</v>
      </c>
    </row>
    <row r="547" spans="1:5" x14ac:dyDescent="0.2">
      <c r="A547" t="s">
        <v>14</v>
      </c>
      <c r="B547">
        <v>1296</v>
      </c>
      <c r="D547" t="s">
        <v>14</v>
      </c>
      <c r="E547">
        <v>1296</v>
      </c>
    </row>
    <row r="548" spans="1:5" x14ac:dyDescent="0.2">
      <c r="A548" t="s">
        <v>14</v>
      </c>
      <c r="B548">
        <v>77</v>
      </c>
      <c r="D548" t="s">
        <v>14</v>
      </c>
      <c r="E548">
        <v>77</v>
      </c>
    </row>
    <row r="549" spans="1:5" hidden="1" x14ac:dyDescent="0.2">
      <c r="A549" t="s">
        <v>20</v>
      </c>
      <c r="B549">
        <v>247</v>
      </c>
    </row>
    <row r="550" spans="1:5" x14ac:dyDescent="0.2">
      <c r="A550" t="s">
        <v>14</v>
      </c>
      <c r="B550">
        <v>395</v>
      </c>
      <c r="D550" t="s">
        <v>14</v>
      </c>
      <c r="E550">
        <v>395</v>
      </c>
    </row>
    <row r="551" spans="1:5" x14ac:dyDescent="0.2">
      <c r="A551" t="s">
        <v>14</v>
      </c>
      <c r="B551">
        <v>49</v>
      </c>
      <c r="D551" t="s">
        <v>14</v>
      </c>
      <c r="E551">
        <v>49</v>
      </c>
    </row>
    <row r="552" spans="1:5" x14ac:dyDescent="0.2">
      <c r="A552" t="s">
        <v>14</v>
      </c>
      <c r="B552">
        <v>180</v>
      </c>
      <c r="D552" t="s">
        <v>14</v>
      </c>
      <c r="E552">
        <v>180</v>
      </c>
    </row>
    <row r="553" spans="1:5" hidden="1" x14ac:dyDescent="0.2">
      <c r="A553" t="s">
        <v>20</v>
      </c>
      <c r="B553">
        <v>84</v>
      </c>
    </row>
    <row r="554" spans="1:5" x14ac:dyDescent="0.2">
      <c r="A554" t="s">
        <v>14</v>
      </c>
      <c r="B554">
        <v>2690</v>
      </c>
      <c r="D554" t="s">
        <v>14</v>
      </c>
      <c r="E554">
        <v>2690</v>
      </c>
    </row>
    <row r="555" spans="1:5" hidden="1" x14ac:dyDescent="0.2">
      <c r="A555" t="s">
        <v>20</v>
      </c>
      <c r="B555">
        <v>88</v>
      </c>
    </row>
    <row r="556" spans="1:5" hidden="1" x14ac:dyDescent="0.2">
      <c r="A556" t="s">
        <v>20</v>
      </c>
      <c r="B556">
        <v>156</v>
      </c>
    </row>
    <row r="557" spans="1:5" hidden="1" x14ac:dyDescent="0.2">
      <c r="A557" t="s">
        <v>20</v>
      </c>
      <c r="B557">
        <v>2985</v>
      </c>
    </row>
    <row r="558" spans="1:5" hidden="1" x14ac:dyDescent="0.2">
      <c r="A558" t="s">
        <v>20</v>
      </c>
      <c r="B558">
        <v>762</v>
      </c>
    </row>
    <row r="559" spans="1:5" x14ac:dyDescent="0.2">
      <c r="A559" t="s">
        <v>74</v>
      </c>
      <c r="B559">
        <v>1</v>
      </c>
      <c r="D559" t="s">
        <v>74</v>
      </c>
      <c r="E559">
        <v>1</v>
      </c>
    </row>
    <row r="560" spans="1:5" x14ac:dyDescent="0.2">
      <c r="A560" t="s">
        <v>14</v>
      </c>
      <c r="B560">
        <v>2779</v>
      </c>
      <c r="D560" t="s">
        <v>14</v>
      </c>
      <c r="E560">
        <v>2779</v>
      </c>
    </row>
    <row r="561" spans="1:5" x14ac:dyDescent="0.2">
      <c r="A561" t="s">
        <v>14</v>
      </c>
      <c r="B561">
        <v>92</v>
      </c>
      <c r="D561" t="s">
        <v>14</v>
      </c>
      <c r="E561">
        <v>92</v>
      </c>
    </row>
    <row r="562" spans="1:5" x14ac:dyDescent="0.2">
      <c r="A562" t="s">
        <v>14</v>
      </c>
      <c r="B562">
        <v>1028</v>
      </c>
      <c r="D562" t="s">
        <v>14</v>
      </c>
      <c r="E562">
        <v>1028</v>
      </c>
    </row>
    <row r="563" spans="1:5" hidden="1" x14ac:dyDescent="0.2">
      <c r="A563" t="s">
        <v>20</v>
      </c>
      <c r="B563">
        <v>554</v>
      </c>
    </row>
    <row r="564" spans="1:5" hidden="1" x14ac:dyDescent="0.2">
      <c r="A564" t="s">
        <v>20</v>
      </c>
      <c r="B564">
        <v>135</v>
      </c>
    </row>
    <row r="565" spans="1:5" hidden="1" x14ac:dyDescent="0.2">
      <c r="A565" t="s">
        <v>20</v>
      </c>
      <c r="B565">
        <v>122</v>
      </c>
    </row>
    <row r="566" spans="1:5" hidden="1" x14ac:dyDescent="0.2">
      <c r="A566" t="s">
        <v>20</v>
      </c>
      <c r="B566">
        <v>221</v>
      </c>
    </row>
    <row r="567" spans="1:5" hidden="1" x14ac:dyDescent="0.2">
      <c r="A567" t="s">
        <v>20</v>
      </c>
      <c r="B567">
        <v>126</v>
      </c>
    </row>
    <row r="568" spans="1:5" hidden="1" x14ac:dyDescent="0.2">
      <c r="A568" t="s">
        <v>20</v>
      </c>
      <c r="B568">
        <v>1022</v>
      </c>
    </row>
    <row r="569" spans="1:5" hidden="1" x14ac:dyDescent="0.2">
      <c r="A569" t="s">
        <v>20</v>
      </c>
      <c r="B569">
        <v>3177</v>
      </c>
    </row>
    <row r="570" spans="1:5" hidden="1" x14ac:dyDescent="0.2">
      <c r="A570" t="s">
        <v>20</v>
      </c>
      <c r="B570">
        <v>198</v>
      </c>
    </row>
    <row r="571" spans="1:5" x14ac:dyDescent="0.2">
      <c r="A571" t="s">
        <v>14</v>
      </c>
      <c r="B571">
        <v>26</v>
      </c>
      <c r="D571" t="s">
        <v>14</v>
      </c>
      <c r="E571">
        <v>26</v>
      </c>
    </row>
    <row r="572" spans="1:5" hidden="1" x14ac:dyDescent="0.2">
      <c r="A572" t="s">
        <v>20</v>
      </c>
      <c r="B572">
        <v>85</v>
      </c>
    </row>
    <row r="573" spans="1:5" x14ac:dyDescent="0.2">
      <c r="A573" t="s">
        <v>14</v>
      </c>
      <c r="B573">
        <v>1790</v>
      </c>
      <c r="D573" t="s">
        <v>14</v>
      </c>
      <c r="E573">
        <v>1790</v>
      </c>
    </row>
    <row r="574" spans="1:5" hidden="1" x14ac:dyDescent="0.2">
      <c r="A574" t="s">
        <v>20</v>
      </c>
      <c r="B574">
        <v>3596</v>
      </c>
    </row>
    <row r="575" spans="1:5" x14ac:dyDescent="0.2">
      <c r="A575" t="s">
        <v>14</v>
      </c>
      <c r="B575">
        <v>37</v>
      </c>
      <c r="D575" t="s">
        <v>14</v>
      </c>
      <c r="E575">
        <v>37</v>
      </c>
    </row>
    <row r="576" spans="1:5" hidden="1" x14ac:dyDescent="0.2">
      <c r="A576" t="s">
        <v>20</v>
      </c>
      <c r="B576">
        <v>244</v>
      </c>
    </row>
    <row r="577" spans="1:5" hidden="1" x14ac:dyDescent="0.2">
      <c r="A577" t="s">
        <v>20</v>
      </c>
      <c r="B577">
        <v>5180</v>
      </c>
    </row>
    <row r="578" spans="1:5" hidden="1" x14ac:dyDescent="0.2">
      <c r="A578" t="s">
        <v>20</v>
      </c>
      <c r="B578">
        <v>589</v>
      </c>
    </row>
    <row r="579" spans="1:5" hidden="1" x14ac:dyDescent="0.2">
      <c r="A579" t="s">
        <v>20</v>
      </c>
      <c r="B579">
        <v>2725</v>
      </c>
    </row>
    <row r="580" spans="1:5" x14ac:dyDescent="0.2">
      <c r="A580" t="s">
        <v>14</v>
      </c>
      <c r="B580">
        <v>35</v>
      </c>
      <c r="D580" t="s">
        <v>14</v>
      </c>
      <c r="E580">
        <v>35</v>
      </c>
    </row>
    <row r="581" spans="1:5" x14ac:dyDescent="0.2">
      <c r="A581" t="s">
        <v>74</v>
      </c>
      <c r="B581">
        <v>94</v>
      </c>
      <c r="D581" t="s">
        <v>74</v>
      </c>
      <c r="E581">
        <v>94</v>
      </c>
    </row>
    <row r="582" spans="1:5" hidden="1" x14ac:dyDescent="0.2">
      <c r="A582" t="s">
        <v>20</v>
      </c>
      <c r="B582">
        <v>300</v>
      </c>
    </row>
    <row r="583" spans="1:5" hidden="1" x14ac:dyDescent="0.2">
      <c r="A583" t="s">
        <v>20</v>
      </c>
      <c r="B583">
        <v>144</v>
      </c>
    </row>
    <row r="584" spans="1:5" x14ac:dyDescent="0.2">
      <c r="A584" t="s">
        <v>14</v>
      </c>
      <c r="B584">
        <v>558</v>
      </c>
      <c r="D584" t="s">
        <v>14</v>
      </c>
      <c r="E584">
        <v>558</v>
      </c>
    </row>
    <row r="585" spans="1:5" x14ac:dyDescent="0.2">
      <c r="A585" t="s">
        <v>14</v>
      </c>
      <c r="B585">
        <v>64</v>
      </c>
      <c r="D585" t="s">
        <v>14</v>
      </c>
      <c r="E585">
        <v>64</v>
      </c>
    </row>
    <row r="586" spans="1:5" x14ac:dyDescent="0.2">
      <c r="A586" t="s">
        <v>74</v>
      </c>
      <c r="B586">
        <v>37</v>
      </c>
      <c r="D586" t="s">
        <v>74</v>
      </c>
      <c r="E586">
        <v>37</v>
      </c>
    </row>
    <row r="587" spans="1:5" x14ac:dyDescent="0.2">
      <c r="A587" t="s">
        <v>14</v>
      </c>
      <c r="B587">
        <v>245</v>
      </c>
      <c r="D587" t="s">
        <v>14</v>
      </c>
      <c r="E587">
        <v>245</v>
      </c>
    </row>
    <row r="588" spans="1:5" hidden="1" x14ac:dyDescent="0.2">
      <c r="A588" t="s">
        <v>20</v>
      </c>
      <c r="B588">
        <v>87</v>
      </c>
    </row>
    <row r="589" spans="1:5" hidden="1" x14ac:dyDescent="0.2">
      <c r="A589" t="s">
        <v>20</v>
      </c>
      <c r="B589">
        <v>3116</v>
      </c>
    </row>
    <row r="590" spans="1:5" x14ac:dyDescent="0.2">
      <c r="A590" t="s">
        <v>14</v>
      </c>
      <c r="B590">
        <v>71</v>
      </c>
      <c r="D590" t="s">
        <v>14</v>
      </c>
      <c r="E590">
        <v>71</v>
      </c>
    </row>
    <row r="591" spans="1:5" x14ac:dyDescent="0.2">
      <c r="A591" t="s">
        <v>14</v>
      </c>
      <c r="B591">
        <v>42</v>
      </c>
      <c r="D591" t="s">
        <v>14</v>
      </c>
      <c r="E591">
        <v>42</v>
      </c>
    </row>
    <row r="592" spans="1:5" hidden="1" x14ac:dyDescent="0.2">
      <c r="A592" t="s">
        <v>20</v>
      </c>
      <c r="B592">
        <v>909</v>
      </c>
    </row>
    <row r="593" spans="1:5" hidden="1" x14ac:dyDescent="0.2">
      <c r="A593" t="s">
        <v>20</v>
      </c>
      <c r="B593">
        <v>1613</v>
      </c>
    </row>
    <row r="594" spans="1:5" hidden="1" x14ac:dyDescent="0.2">
      <c r="A594" t="s">
        <v>20</v>
      </c>
      <c r="B594">
        <v>136</v>
      </c>
    </row>
    <row r="595" spans="1:5" hidden="1" x14ac:dyDescent="0.2">
      <c r="A595" t="s">
        <v>20</v>
      </c>
      <c r="B595">
        <v>130</v>
      </c>
    </row>
    <row r="596" spans="1:5" x14ac:dyDescent="0.2">
      <c r="A596" t="s">
        <v>14</v>
      </c>
      <c r="B596">
        <v>156</v>
      </c>
      <c r="D596" t="s">
        <v>14</v>
      </c>
      <c r="E596">
        <v>156</v>
      </c>
    </row>
    <row r="597" spans="1:5" x14ac:dyDescent="0.2">
      <c r="A597" t="s">
        <v>14</v>
      </c>
      <c r="B597">
        <v>1368</v>
      </c>
      <c r="D597" t="s">
        <v>14</v>
      </c>
      <c r="E597">
        <v>1368</v>
      </c>
    </row>
    <row r="598" spans="1:5" x14ac:dyDescent="0.2">
      <c r="A598" t="s">
        <v>14</v>
      </c>
      <c r="B598">
        <v>102</v>
      </c>
      <c r="D598" t="s">
        <v>14</v>
      </c>
      <c r="E598">
        <v>102</v>
      </c>
    </row>
    <row r="599" spans="1:5" x14ac:dyDescent="0.2">
      <c r="A599" t="s">
        <v>14</v>
      </c>
      <c r="B599">
        <v>86</v>
      </c>
      <c r="D599" t="s">
        <v>14</v>
      </c>
      <c r="E599">
        <v>86</v>
      </c>
    </row>
    <row r="600" spans="1:5" hidden="1" x14ac:dyDescent="0.2">
      <c r="A600" t="s">
        <v>20</v>
      </c>
      <c r="B600">
        <v>102</v>
      </c>
    </row>
    <row r="601" spans="1:5" x14ac:dyDescent="0.2">
      <c r="A601" t="s">
        <v>14</v>
      </c>
      <c r="B601">
        <v>253</v>
      </c>
      <c r="D601" t="s">
        <v>14</v>
      </c>
      <c r="E601">
        <v>253</v>
      </c>
    </row>
    <row r="602" spans="1:5" hidden="1" x14ac:dyDescent="0.2">
      <c r="A602" t="s">
        <v>20</v>
      </c>
      <c r="B602">
        <v>4006</v>
      </c>
    </row>
    <row r="603" spans="1:5" x14ac:dyDescent="0.2">
      <c r="A603" t="s">
        <v>14</v>
      </c>
      <c r="B603">
        <v>157</v>
      </c>
      <c r="D603" t="s">
        <v>14</v>
      </c>
      <c r="E603">
        <v>157</v>
      </c>
    </row>
    <row r="604" spans="1:5" hidden="1" x14ac:dyDescent="0.2">
      <c r="A604" t="s">
        <v>20</v>
      </c>
      <c r="B604">
        <v>1629</v>
      </c>
    </row>
    <row r="605" spans="1:5" x14ac:dyDescent="0.2">
      <c r="A605" t="s">
        <v>14</v>
      </c>
      <c r="B605">
        <v>183</v>
      </c>
      <c r="D605" t="s">
        <v>14</v>
      </c>
      <c r="E605">
        <v>183</v>
      </c>
    </row>
    <row r="606" spans="1:5" hidden="1" x14ac:dyDescent="0.2">
      <c r="A606" t="s">
        <v>20</v>
      </c>
      <c r="B606">
        <v>2188</v>
      </c>
    </row>
    <row r="607" spans="1:5" hidden="1" x14ac:dyDescent="0.2">
      <c r="A607" t="s">
        <v>20</v>
      </c>
      <c r="B607">
        <v>2409</v>
      </c>
    </row>
    <row r="608" spans="1:5" x14ac:dyDescent="0.2">
      <c r="A608" t="s">
        <v>14</v>
      </c>
      <c r="B608">
        <v>82</v>
      </c>
      <c r="D608" t="s">
        <v>14</v>
      </c>
      <c r="E608">
        <v>82</v>
      </c>
    </row>
    <row r="609" spans="1:5" x14ac:dyDescent="0.2">
      <c r="A609" t="s">
        <v>14</v>
      </c>
      <c r="B609">
        <v>1</v>
      </c>
      <c r="D609" t="s">
        <v>14</v>
      </c>
      <c r="E609">
        <v>1</v>
      </c>
    </row>
    <row r="610" spans="1:5" hidden="1" x14ac:dyDescent="0.2">
      <c r="A610" t="s">
        <v>20</v>
      </c>
      <c r="B610">
        <v>194</v>
      </c>
    </row>
    <row r="611" spans="1:5" hidden="1" x14ac:dyDescent="0.2">
      <c r="A611" t="s">
        <v>20</v>
      </c>
      <c r="B611">
        <v>1140</v>
      </c>
    </row>
    <row r="612" spans="1:5" hidden="1" x14ac:dyDescent="0.2">
      <c r="A612" t="s">
        <v>20</v>
      </c>
      <c r="B612">
        <v>102</v>
      </c>
    </row>
    <row r="613" spans="1:5" hidden="1" x14ac:dyDescent="0.2">
      <c r="A613" t="s">
        <v>20</v>
      </c>
      <c r="B613">
        <v>2857</v>
      </c>
    </row>
    <row r="614" spans="1:5" hidden="1" x14ac:dyDescent="0.2">
      <c r="A614" t="s">
        <v>20</v>
      </c>
      <c r="B614">
        <v>107</v>
      </c>
    </row>
    <row r="615" spans="1:5" hidden="1" x14ac:dyDescent="0.2">
      <c r="A615" t="s">
        <v>20</v>
      </c>
      <c r="B615">
        <v>160</v>
      </c>
    </row>
    <row r="616" spans="1:5" hidden="1" x14ac:dyDescent="0.2">
      <c r="A616" t="s">
        <v>20</v>
      </c>
      <c r="B616">
        <v>2230</v>
      </c>
    </row>
    <row r="617" spans="1:5" hidden="1" x14ac:dyDescent="0.2">
      <c r="A617" t="s">
        <v>20</v>
      </c>
      <c r="B617">
        <v>316</v>
      </c>
    </row>
    <row r="618" spans="1:5" hidden="1" x14ac:dyDescent="0.2">
      <c r="A618" t="s">
        <v>20</v>
      </c>
      <c r="B618">
        <v>117</v>
      </c>
    </row>
    <row r="619" spans="1:5" hidden="1" x14ac:dyDescent="0.2">
      <c r="A619" t="s">
        <v>20</v>
      </c>
      <c r="B619">
        <v>6406</v>
      </c>
    </row>
    <row r="620" spans="1:5" x14ac:dyDescent="0.2">
      <c r="A620" t="s">
        <v>74</v>
      </c>
      <c r="B620">
        <v>15</v>
      </c>
      <c r="D620" t="s">
        <v>74</v>
      </c>
      <c r="E620">
        <v>15</v>
      </c>
    </row>
    <row r="621" spans="1:5" hidden="1" x14ac:dyDescent="0.2">
      <c r="A621" t="s">
        <v>20</v>
      </c>
      <c r="B621">
        <v>192</v>
      </c>
    </row>
    <row r="622" spans="1:5" hidden="1" x14ac:dyDescent="0.2">
      <c r="A622" t="s">
        <v>20</v>
      </c>
      <c r="B622">
        <v>26</v>
      </c>
    </row>
    <row r="623" spans="1:5" hidden="1" x14ac:dyDescent="0.2">
      <c r="A623" t="s">
        <v>20</v>
      </c>
      <c r="B623">
        <v>723</v>
      </c>
    </row>
    <row r="624" spans="1:5" hidden="1" x14ac:dyDescent="0.2">
      <c r="A624" t="s">
        <v>20</v>
      </c>
      <c r="B624">
        <v>170</v>
      </c>
    </row>
    <row r="625" spans="1:5" hidden="1" x14ac:dyDescent="0.2">
      <c r="A625" t="s">
        <v>20</v>
      </c>
      <c r="B625">
        <v>238</v>
      </c>
    </row>
    <row r="626" spans="1:5" hidden="1" x14ac:dyDescent="0.2">
      <c r="A626" t="s">
        <v>20</v>
      </c>
      <c r="B626">
        <v>55</v>
      </c>
    </row>
    <row r="627" spans="1:5" x14ac:dyDescent="0.2">
      <c r="A627" t="s">
        <v>14</v>
      </c>
      <c r="B627">
        <v>1198</v>
      </c>
      <c r="D627" t="s">
        <v>14</v>
      </c>
      <c r="E627">
        <v>1198</v>
      </c>
    </row>
    <row r="628" spans="1:5" x14ac:dyDescent="0.2">
      <c r="A628" t="s">
        <v>14</v>
      </c>
      <c r="B628">
        <v>648</v>
      </c>
      <c r="D628" t="s">
        <v>14</v>
      </c>
      <c r="E628">
        <v>648</v>
      </c>
    </row>
    <row r="629" spans="1:5" hidden="1" x14ac:dyDescent="0.2">
      <c r="A629" t="s">
        <v>20</v>
      </c>
      <c r="B629">
        <v>128</v>
      </c>
    </row>
    <row r="630" spans="1:5" hidden="1" x14ac:dyDescent="0.2">
      <c r="A630" t="s">
        <v>20</v>
      </c>
      <c r="B630">
        <v>2144</v>
      </c>
    </row>
    <row r="631" spans="1:5" x14ac:dyDescent="0.2">
      <c r="A631" t="s">
        <v>14</v>
      </c>
      <c r="B631">
        <v>64</v>
      </c>
      <c r="D631" t="s">
        <v>14</v>
      </c>
      <c r="E631">
        <v>64</v>
      </c>
    </row>
    <row r="632" spans="1:5" hidden="1" x14ac:dyDescent="0.2">
      <c r="A632" t="s">
        <v>20</v>
      </c>
      <c r="B632">
        <v>2693</v>
      </c>
    </row>
    <row r="633" spans="1:5" hidden="1" x14ac:dyDescent="0.2">
      <c r="A633" t="s">
        <v>20</v>
      </c>
      <c r="B633">
        <v>432</v>
      </c>
    </row>
    <row r="634" spans="1:5" x14ac:dyDescent="0.2">
      <c r="A634" t="s">
        <v>14</v>
      </c>
      <c r="B634">
        <v>62</v>
      </c>
      <c r="D634" t="s">
        <v>14</v>
      </c>
      <c r="E634">
        <v>62</v>
      </c>
    </row>
    <row r="635" spans="1:5" hidden="1" x14ac:dyDescent="0.2">
      <c r="A635" t="s">
        <v>20</v>
      </c>
      <c r="B635">
        <v>189</v>
      </c>
    </row>
    <row r="636" spans="1:5" hidden="1" x14ac:dyDescent="0.2">
      <c r="A636" t="s">
        <v>20</v>
      </c>
      <c r="B636">
        <v>154</v>
      </c>
    </row>
    <row r="637" spans="1:5" hidden="1" x14ac:dyDescent="0.2">
      <c r="A637" t="s">
        <v>20</v>
      </c>
      <c r="B637">
        <v>96</v>
      </c>
    </row>
    <row r="638" spans="1:5" x14ac:dyDescent="0.2">
      <c r="A638" t="s">
        <v>14</v>
      </c>
      <c r="B638">
        <v>750</v>
      </c>
      <c r="D638" t="s">
        <v>14</v>
      </c>
      <c r="E638">
        <v>750</v>
      </c>
    </row>
    <row r="639" spans="1:5" x14ac:dyDescent="0.2">
      <c r="A639" t="s">
        <v>74</v>
      </c>
      <c r="B639">
        <v>87</v>
      </c>
      <c r="D639" t="s">
        <v>74</v>
      </c>
      <c r="E639">
        <v>87</v>
      </c>
    </row>
    <row r="640" spans="1:5" hidden="1" x14ac:dyDescent="0.2">
      <c r="A640" t="s">
        <v>20</v>
      </c>
      <c r="B640">
        <v>3063</v>
      </c>
    </row>
    <row r="641" spans="1:5" hidden="1" x14ac:dyDescent="0.2">
      <c r="A641" t="s">
        <v>47</v>
      </c>
      <c r="B641">
        <v>278</v>
      </c>
      <c r="D641" t="s">
        <v>47</v>
      </c>
      <c r="E641">
        <v>278</v>
      </c>
    </row>
    <row r="642" spans="1:5" x14ac:dyDescent="0.2">
      <c r="A642" t="s">
        <v>14</v>
      </c>
      <c r="B642">
        <v>105</v>
      </c>
      <c r="D642" t="s">
        <v>14</v>
      </c>
      <c r="E642">
        <v>105</v>
      </c>
    </row>
    <row r="643" spans="1:5" x14ac:dyDescent="0.2">
      <c r="A643" t="s">
        <v>74</v>
      </c>
      <c r="B643">
        <v>1658</v>
      </c>
      <c r="D643" t="s">
        <v>74</v>
      </c>
      <c r="E643">
        <v>1658</v>
      </c>
    </row>
    <row r="644" spans="1:5" hidden="1" x14ac:dyDescent="0.2">
      <c r="A644" t="s">
        <v>20</v>
      </c>
      <c r="B644">
        <v>2266</v>
      </c>
    </row>
    <row r="645" spans="1:5" x14ac:dyDescent="0.2">
      <c r="A645" t="s">
        <v>14</v>
      </c>
      <c r="B645">
        <v>2604</v>
      </c>
      <c r="D645" t="s">
        <v>14</v>
      </c>
      <c r="E645">
        <v>2604</v>
      </c>
    </row>
    <row r="646" spans="1:5" x14ac:dyDescent="0.2">
      <c r="A646" t="s">
        <v>14</v>
      </c>
      <c r="B646">
        <v>65</v>
      </c>
      <c r="D646" t="s">
        <v>14</v>
      </c>
      <c r="E646">
        <v>65</v>
      </c>
    </row>
    <row r="647" spans="1:5" x14ac:dyDescent="0.2">
      <c r="A647" t="s">
        <v>14</v>
      </c>
      <c r="B647">
        <v>94</v>
      </c>
      <c r="D647" t="s">
        <v>14</v>
      </c>
      <c r="E647">
        <v>94</v>
      </c>
    </row>
    <row r="648" spans="1:5" hidden="1" x14ac:dyDescent="0.2">
      <c r="A648" t="s">
        <v>47</v>
      </c>
      <c r="B648">
        <v>45</v>
      </c>
      <c r="D648" t="s">
        <v>47</v>
      </c>
      <c r="E648">
        <v>45</v>
      </c>
    </row>
    <row r="649" spans="1:5" x14ac:dyDescent="0.2">
      <c r="A649" t="s">
        <v>14</v>
      </c>
      <c r="B649">
        <v>257</v>
      </c>
      <c r="D649" t="s">
        <v>14</v>
      </c>
      <c r="E649">
        <v>257</v>
      </c>
    </row>
    <row r="650" spans="1:5" hidden="1" x14ac:dyDescent="0.2">
      <c r="A650" t="s">
        <v>20</v>
      </c>
      <c r="B650">
        <v>194</v>
      </c>
    </row>
    <row r="651" spans="1:5" hidden="1" x14ac:dyDescent="0.2">
      <c r="A651" t="s">
        <v>20</v>
      </c>
      <c r="B651">
        <v>129</v>
      </c>
    </row>
    <row r="652" spans="1:5" hidden="1" x14ac:dyDescent="0.2">
      <c r="A652" t="s">
        <v>20</v>
      </c>
      <c r="B652">
        <v>375</v>
      </c>
    </row>
    <row r="653" spans="1:5" x14ac:dyDescent="0.2">
      <c r="A653" t="s">
        <v>14</v>
      </c>
      <c r="B653">
        <v>2928</v>
      </c>
      <c r="D653" t="s">
        <v>14</v>
      </c>
      <c r="E653">
        <v>2928</v>
      </c>
    </row>
    <row r="654" spans="1:5" x14ac:dyDescent="0.2">
      <c r="A654" t="s">
        <v>14</v>
      </c>
      <c r="B654">
        <v>4697</v>
      </c>
      <c r="D654" t="s">
        <v>14</v>
      </c>
      <c r="E654">
        <v>4697</v>
      </c>
    </row>
    <row r="655" spans="1:5" x14ac:dyDescent="0.2">
      <c r="A655" t="s">
        <v>14</v>
      </c>
      <c r="B655">
        <v>2915</v>
      </c>
      <c r="D655" t="s">
        <v>14</v>
      </c>
      <c r="E655">
        <v>2915</v>
      </c>
    </row>
    <row r="656" spans="1:5" x14ac:dyDescent="0.2">
      <c r="A656" t="s">
        <v>14</v>
      </c>
      <c r="B656">
        <v>18</v>
      </c>
      <c r="D656" t="s">
        <v>14</v>
      </c>
      <c r="E656">
        <v>18</v>
      </c>
    </row>
    <row r="657" spans="1:5" x14ac:dyDescent="0.2">
      <c r="A657" t="s">
        <v>74</v>
      </c>
      <c r="B657">
        <v>723</v>
      </c>
      <c r="D657" t="s">
        <v>74</v>
      </c>
      <c r="E657">
        <v>723</v>
      </c>
    </row>
    <row r="658" spans="1:5" x14ac:dyDescent="0.2">
      <c r="A658" t="s">
        <v>14</v>
      </c>
      <c r="B658">
        <v>602</v>
      </c>
      <c r="D658" t="s">
        <v>14</v>
      </c>
      <c r="E658">
        <v>602</v>
      </c>
    </row>
    <row r="659" spans="1:5" x14ac:dyDescent="0.2">
      <c r="A659" t="s">
        <v>14</v>
      </c>
      <c r="B659">
        <v>1</v>
      </c>
      <c r="D659" t="s">
        <v>14</v>
      </c>
      <c r="E659">
        <v>1</v>
      </c>
    </row>
    <row r="660" spans="1:5" x14ac:dyDescent="0.2">
      <c r="A660" t="s">
        <v>14</v>
      </c>
      <c r="B660">
        <v>3868</v>
      </c>
      <c r="D660" t="s">
        <v>14</v>
      </c>
      <c r="E660">
        <v>3868</v>
      </c>
    </row>
    <row r="661" spans="1:5" hidden="1" x14ac:dyDescent="0.2">
      <c r="A661" t="s">
        <v>20</v>
      </c>
      <c r="B661">
        <v>409</v>
      </c>
    </row>
    <row r="662" spans="1:5" hidden="1" x14ac:dyDescent="0.2">
      <c r="A662" t="s">
        <v>20</v>
      </c>
      <c r="B662">
        <v>234</v>
      </c>
    </row>
    <row r="663" spans="1:5" hidden="1" x14ac:dyDescent="0.2">
      <c r="A663" t="s">
        <v>20</v>
      </c>
      <c r="B663">
        <v>3016</v>
      </c>
    </row>
    <row r="664" spans="1:5" hidden="1" x14ac:dyDescent="0.2">
      <c r="A664" t="s">
        <v>20</v>
      </c>
      <c r="B664">
        <v>264</v>
      </c>
    </row>
    <row r="665" spans="1:5" x14ac:dyDescent="0.2">
      <c r="A665" t="s">
        <v>14</v>
      </c>
      <c r="B665">
        <v>504</v>
      </c>
      <c r="D665" t="s">
        <v>14</v>
      </c>
      <c r="E665">
        <v>504</v>
      </c>
    </row>
    <row r="666" spans="1:5" x14ac:dyDescent="0.2">
      <c r="A666" t="s">
        <v>14</v>
      </c>
      <c r="B666">
        <v>14</v>
      </c>
      <c r="D666" t="s">
        <v>14</v>
      </c>
      <c r="E666">
        <v>14</v>
      </c>
    </row>
    <row r="667" spans="1:5" x14ac:dyDescent="0.2">
      <c r="A667" t="s">
        <v>74</v>
      </c>
      <c r="B667">
        <v>390</v>
      </c>
      <c r="D667" t="s">
        <v>74</v>
      </c>
      <c r="E667">
        <v>390</v>
      </c>
    </row>
    <row r="668" spans="1:5" x14ac:dyDescent="0.2">
      <c r="A668" t="s">
        <v>14</v>
      </c>
      <c r="B668">
        <v>750</v>
      </c>
      <c r="D668" t="s">
        <v>14</v>
      </c>
      <c r="E668">
        <v>750</v>
      </c>
    </row>
    <row r="669" spans="1:5" x14ac:dyDescent="0.2">
      <c r="A669" t="s">
        <v>14</v>
      </c>
      <c r="B669">
        <v>77</v>
      </c>
      <c r="D669" t="s">
        <v>14</v>
      </c>
      <c r="E669">
        <v>77</v>
      </c>
    </row>
    <row r="670" spans="1:5" x14ac:dyDescent="0.2">
      <c r="A670" t="s">
        <v>14</v>
      </c>
      <c r="B670">
        <v>752</v>
      </c>
      <c r="D670" t="s">
        <v>14</v>
      </c>
      <c r="E670">
        <v>752</v>
      </c>
    </row>
    <row r="671" spans="1:5" x14ac:dyDescent="0.2">
      <c r="A671" t="s">
        <v>14</v>
      </c>
      <c r="B671">
        <v>131</v>
      </c>
      <c r="D671" t="s">
        <v>14</v>
      </c>
      <c r="E671">
        <v>131</v>
      </c>
    </row>
    <row r="672" spans="1:5" x14ac:dyDescent="0.2">
      <c r="A672" t="s">
        <v>14</v>
      </c>
      <c r="B672">
        <v>87</v>
      </c>
      <c r="D672" t="s">
        <v>14</v>
      </c>
      <c r="E672">
        <v>87</v>
      </c>
    </row>
    <row r="673" spans="1:5" x14ac:dyDescent="0.2">
      <c r="A673" t="s">
        <v>14</v>
      </c>
      <c r="B673">
        <v>1063</v>
      </c>
      <c r="D673" t="s">
        <v>14</v>
      </c>
      <c r="E673">
        <v>1063</v>
      </c>
    </row>
    <row r="674" spans="1:5" hidden="1" x14ac:dyDescent="0.2">
      <c r="A674" t="s">
        <v>20</v>
      </c>
      <c r="B674">
        <v>272</v>
      </c>
    </row>
    <row r="675" spans="1:5" x14ac:dyDescent="0.2">
      <c r="A675" t="s">
        <v>74</v>
      </c>
      <c r="B675">
        <v>25</v>
      </c>
      <c r="D675" t="s">
        <v>74</v>
      </c>
      <c r="E675">
        <v>25</v>
      </c>
    </row>
    <row r="676" spans="1:5" hidden="1" x14ac:dyDescent="0.2">
      <c r="A676" t="s">
        <v>20</v>
      </c>
      <c r="B676">
        <v>419</v>
      </c>
    </row>
    <row r="677" spans="1:5" x14ac:dyDescent="0.2">
      <c r="A677" t="s">
        <v>14</v>
      </c>
      <c r="B677">
        <v>76</v>
      </c>
      <c r="D677" t="s">
        <v>14</v>
      </c>
      <c r="E677">
        <v>76</v>
      </c>
    </row>
    <row r="678" spans="1:5" hidden="1" x14ac:dyDescent="0.2">
      <c r="A678" t="s">
        <v>20</v>
      </c>
      <c r="B678">
        <v>1621</v>
      </c>
    </row>
    <row r="679" spans="1:5" hidden="1" x14ac:dyDescent="0.2">
      <c r="A679" t="s">
        <v>20</v>
      </c>
      <c r="B679">
        <v>1101</v>
      </c>
    </row>
    <row r="680" spans="1:5" hidden="1" x14ac:dyDescent="0.2">
      <c r="A680" t="s">
        <v>20</v>
      </c>
      <c r="B680">
        <v>1073</v>
      </c>
    </row>
    <row r="681" spans="1:5" x14ac:dyDescent="0.2">
      <c r="A681" t="s">
        <v>14</v>
      </c>
      <c r="B681">
        <v>4428</v>
      </c>
      <c r="D681" t="s">
        <v>14</v>
      </c>
      <c r="E681">
        <v>4428</v>
      </c>
    </row>
    <row r="682" spans="1:5" x14ac:dyDescent="0.2">
      <c r="A682" t="s">
        <v>14</v>
      </c>
      <c r="B682">
        <v>58</v>
      </c>
      <c r="D682" t="s">
        <v>14</v>
      </c>
      <c r="E682">
        <v>58</v>
      </c>
    </row>
    <row r="683" spans="1:5" x14ac:dyDescent="0.2">
      <c r="A683" t="s">
        <v>74</v>
      </c>
      <c r="B683">
        <v>1218</v>
      </c>
      <c r="D683" t="s">
        <v>74</v>
      </c>
      <c r="E683">
        <v>1218</v>
      </c>
    </row>
    <row r="684" spans="1:5" hidden="1" x14ac:dyDescent="0.2">
      <c r="A684" t="s">
        <v>20</v>
      </c>
      <c r="B684">
        <v>331</v>
      </c>
    </row>
    <row r="685" spans="1:5" hidden="1" x14ac:dyDescent="0.2">
      <c r="A685" t="s">
        <v>20</v>
      </c>
      <c r="B685">
        <v>1170</v>
      </c>
    </row>
    <row r="686" spans="1:5" x14ac:dyDescent="0.2">
      <c r="A686" t="s">
        <v>14</v>
      </c>
      <c r="B686">
        <v>111</v>
      </c>
      <c r="D686" t="s">
        <v>14</v>
      </c>
      <c r="E686">
        <v>111</v>
      </c>
    </row>
    <row r="687" spans="1:5" x14ac:dyDescent="0.2">
      <c r="A687" t="s">
        <v>74</v>
      </c>
      <c r="B687">
        <v>215</v>
      </c>
      <c r="D687" t="s">
        <v>74</v>
      </c>
      <c r="E687">
        <v>215</v>
      </c>
    </row>
    <row r="688" spans="1:5" hidden="1" x14ac:dyDescent="0.2">
      <c r="A688" t="s">
        <v>20</v>
      </c>
      <c r="B688">
        <v>363</v>
      </c>
    </row>
    <row r="689" spans="1:5" x14ac:dyDescent="0.2">
      <c r="A689" t="s">
        <v>14</v>
      </c>
      <c r="B689">
        <v>2955</v>
      </c>
      <c r="D689" t="s">
        <v>14</v>
      </c>
      <c r="E689">
        <v>2955</v>
      </c>
    </row>
    <row r="690" spans="1:5" x14ac:dyDescent="0.2">
      <c r="A690" t="s">
        <v>14</v>
      </c>
      <c r="B690">
        <v>1657</v>
      </c>
      <c r="D690" t="s">
        <v>14</v>
      </c>
      <c r="E690">
        <v>1657</v>
      </c>
    </row>
    <row r="691" spans="1:5" hidden="1" x14ac:dyDescent="0.2">
      <c r="A691" t="s">
        <v>20</v>
      </c>
      <c r="B691">
        <v>103</v>
      </c>
    </row>
    <row r="692" spans="1:5" hidden="1" x14ac:dyDescent="0.2">
      <c r="A692" t="s">
        <v>20</v>
      </c>
      <c r="B692">
        <v>147</v>
      </c>
    </row>
    <row r="693" spans="1:5" hidden="1" x14ac:dyDescent="0.2">
      <c r="A693" t="s">
        <v>20</v>
      </c>
      <c r="B693">
        <v>110</v>
      </c>
    </row>
    <row r="694" spans="1:5" x14ac:dyDescent="0.2">
      <c r="A694" t="s">
        <v>14</v>
      </c>
      <c r="B694">
        <v>926</v>
      </c>
      <c r="D694" t="s">
        <v>14</v>
      </c>
      <c r="E694">
        <v>926</v>
      </c>
    </row>
    <row r="695" spans="1:5" hidden="1" x14ac:dyDescent="0.2">
      <c r="A695" t="s">
        <v>20</v>
      </c>
      <c r="B695">
        <v>134</v>
      </c>
    </row>
    <row r="696" spans="1:5" hidden="1" x14ac:dyDescent="0.2">
      <c r="A696" t="s">
        <v>20</v>
      </c>
      <c r="B696">
        <v>269</v>
      </c>
    </row>
    <row r="697" spans="1:5" hidden="1" x14ac:dyDescent="0.2">
      <c r="A697" t="s">
        <v>20</v>
      </c>
      <c r="B697">
        <v>175</v>
      </c>
    </row>
    <row r="698" spans="1:5" hidden="1" x14ac:dyDescent="0.2">
      <c r="A698" t="s">
        <v>20</v>
      </c>
      <c r="B698">
        <v>69</v>
      </c>
    </row>
    <row r="699" spans="1:5" hidden="1" x14ac:dyDescent="0.2">
      <c r="A699" t="s">
        <v>20</v>
      </c>
      <c r="B699">
        <v>190</v>
      </c>
    </row>
    <row r="700" spans="1:5" hidden="1" x14ac:dyDescent="0.2">
      <c r="A700" t="s">
        <v>20</v>
      </c>
      <c r="B700">
        <v>237</v>
      </c>
    </row>
    <row r="701" spans="1:5" x14ac:dyDescent="0.2">
      <c r="A701" t="s">
        <v>14</v>
      </c>
      <c r="B701">
        <v>77</v>
      </c>
      <c r="D701" t="s">
        <v>14</v>
      </c>
      <c r="E701">
        <v>77</v>
      </c>
    </row>
    <row r="702" spans="1:5" x14ac:dyDescent="0.2">
      <c r="A702" t="s">
        <v>14</v>
      </c>
      <c r="B702">
        <v>1748</v>
      </c>
      <c r="D702" t="s">
        <v>14</v>
      </c>
      <c r="E702">
        <v>1748</v>
      </c>
    </row>
    <row r="703" spans="1:5" x14ac:dyDescent="0.2">
      <c r="A703" t="s">
        <v>14</v>
      </c>
      <c r="B703">
        <v>79</v>
      </c>
      <c r="D703" t="s">
        <v>14</v>
      </c>
      <c r="E703">
        <v>79</v>
      </c>
    </row>
    <row r="704" spans="1:5" hidden="1" x14ac:dyDescent="0.2">
      <c r="A704" t="s">
        <v>20</v>
      </c>
      <c r="B704">
        <v>196</v>
      </c>
    </row>
    <row r="705" spans="1:5" x14ac:dyDescent="0.2">
      <c r="A705" t="s">
        <v>14</v>
      </c>
      <c r="B705">
        <v>889</v>
      </c>
      <c r="D705" t="s">
        <v>14</v>
      </c>
      <c r="E705">
        <v>889</v>
      </c>
    </row>
    <row r="706" spans="1:5" hidden="1" x14ac:dyDescent="0.2">
      <c r="A706" t="s">
        <v>20</v>
      </c>
      <c r="B706">
        <v>7295</v>
      </c>
    </row>
    <row r="707" spans="1:5" hidden="1" x14ac:dyDescent="0.2">
      <c r="A707" t="s">
        <v>20</v>
      </c>
      <c r="B707">
        <v>2893</v>
      </c>
    </row>
    <row r="708" spans="1:5" x14ac:dyDescent="0.2">
      <c r="A708" t="s">
        <v>14</v>
      </c>
      <c r="B708">
        <v>56</v>
      </c>
      <c r="D708" t="s">
        <v>14</v>
      </c>
      <c r="E708">
        <v>56</v>
      </c>
    </row>
    <row r="709" spans="1:5" x14ac:dyDescent="0.2">
      <c r="A709" t="s">
        <v>14</v>
      </c>
      <c r="B709">
        <v>1</v>
      </c>
      <c r="D709" t="s">
        <v>14</v>
      </c>
      <c r="E709">
        <v>1</v>
      </c>
    </row>
    <row r="710" spans="1:5" hidden="1" x14ac:dyDescent="0.2">
      <c r="A710" t="s">
        <v>20</v>
      </c>
      <c r="B710">
        <v>820</v>
      </c>
    </row>
    <row r="711" spans="1:5" x14ac:dyDescent="0.2">
      <c r="A711" t="s">
        <v>14</v>
      </c>
      <c r="B711">
        <v>83</v>
      </c>
      <c r="D711" t="s">
        <v>14</v>
      </c>
      <c r="E711">
        <v>83</v>
      </c>
    </row>
    <row r="712" spans="1:5" hidden="1" x14ac:dyDescent="0.2">
      <c r="A712" t="s">
        <v>20</v>
      </c>
      <c r="B712">
        <v>2038</v>
      </c>
    </row>
    <row r="713" spans="1:5" hidden="1" x14ac:dyDescent="0.2">
      <c r="A713" t="s">
        <v>20</v>
      </c>
      <c r="B713">
        <v>116</v>
      </c>
    </row>
    <row r="714" spans="1:5" x14ac:dyDescent="0.2">
      <c r="A714" t="s">
        <v>14</v>
      </c>
      <c r="B714">
        <v>2025</v>
      </c>
      <c r="D714" t="s">
        <v>14</v>
      </c>
      <c r="E714">
        <v>2025</v>
      </c>
    </row>
    <row r="715" spans="1:5" hidden="1" x14ac:dyDescent="0.2">
      <c r="A715" t="s">
        <v>20</v>
      </c>
      <c r="B715">
        <v>1345</v>
      </c>
    </row>
    <row r="716" spans="1:5" hidden="1" x14ac:dyDescent="0.2">
      <c r="A716" t="s">
        <v>20</v>
      </c>
      <c r="B716">
        <v>168</v>
      </c>
    </row>
    <row r="717" spans="1:5" hidden="1" x14ac:dyDescent="0.2">
      <c r="A717" t="s">
        <v>20</v>
      </c>
      <c r="B717">
        <v>137</v>
      </c>
    </row>
    <row r="718" spans="1:5" hidden="1" x14ac:dyDescent="0.2">
      <c r="A718" t="s">
        <v>20</v>
      </c>
      <c r="B718">
        <v>186</v>
      </c>
    </row>
    <row r="719" spans="1:5" hidden="1" x14ac:dyDescent="0.2">
      <c r="A719" t="s">
        <v>20</v>
      </c>
      <c r="B719">
        <v>125</v>
      </c>
    </row>
    <row r="720" spans="1:5" x14ac:dyDescent="0.2">
      <c r="A720" t="s">
        <v>14</v>
      </c>
      <c r="B720">
        <v>14</v>
      </c>
      <c r="D720" t="s">
        <v>14</v>
      </c>
      <c r="E720">
        <v>14</v>
      </c>
    </row>
    <row r="721" spans="1:5" hidden="1" x14ac:dyDescent="0.2">
      <c r="A721" t="s">
        <v>20</v>
      </c>
      <c r="B721">
        <v>202</v>
      </c>
    </row>
    <row r="722" spans="1:5" hidden="1" x14ac:dyDescent="0.2">
      <c r="A722" t="s">
        <v>20</v>
      </c>
      <c r="B722">
        <v>103</v>
      </c>
    </row>
    <row r="723" spans="1:5" hidden="1" x14ac:dyDescent="0.2">
      <c r="A723" t="s">
        <v>20</v>
      </c>
      <c r="B723">
        <v>1785</v>
      </c>
    </row>
    <row r="724" spans="1:5" x14ac:dyDescent="0.2">
      <c r="A724" t="s">
        <v>14</v>
      </c>
      <c r="B724">
        <v>656</v>
      </c>
      <c r="D724" t="s">
        <v>14</v>
      </c>
      <c r="E724">
        <v>656</v>
      </c>
    </row>
    <row r="725" spans="1:5" hidden="1" x14ac:dyDescent="0.2">
      <c r="A725" t="s">
        <v>20</v>
      </c>
      <c r="B725">
        <v>157</v>
      </c>
    </row>
    <row r="726" spans="1:5" hidden="1" x14ac:dyDescent="0.2">
      <c r="A726" t="s">
        <v>20</v>
      </c>
      <c r="B726">
        <v>555</v>
      </c>
    </row>
    <row r="727" spans="1:5" hidden="1" x14ac:dyDescent="0.2">
      <c r="A727" t="s">
        <v>20</v>
      </c>
      <c r="B727">
        <v>297</v>
      </c>
    </row>
    <row r="728" spans="1:5" hidden="1" x14ac:dyDescent="0.2">
      <c r="A728" t="s">
        <v>20</v>
      </c>
      <c r="B728">
        <v>123</v>
      </c>
    </row>
    <row r="729" spans="1:5" x14ac:dyDescent="0.2">
      <c r="A729" t="s">
        <v>74</v>
      </c>
      <c r="B729">
        <v>38</v>
      </c>
      <c r="D729" t="s">
        <v>74</v>
      </c>
      <c r="E729">
        <v>38</v>
      </c>
    </row>
    <row r="730" spans="1:5" x14ac:dyDescent="0.2">
      <c r="A730" t="s">
        <v>74</v>
      </c>
      <c r="B730">
        <v>60</v>
      </c>
      <c r="D730" t="s">
        <v>74</v>
      </c>
      <c r="E730">
        <v>60</v>
      </c>
    </row>
    <row r="731" spans="1:5" hidden="1" x14ac:dyDescent="0.2">
      <c r="A731" t="s">
        <v>20</v>
      </c>
      <c r="B731">
        <v>3036</v>
      </c>
    </row>
    <row r="732" spans="1:5" hidden="1" x14ac:dyDescent="0.2">
      <c r="A732" t="s">
        <v>20</v>
      </c>
      <c r="B732">
        <v>144</v>
      </c>
    </row>
    <row r="733" spans="1:5" hidden="1" x14ac:dyDescent="0.2">
      <c r="A733" t="s">
        <v>20</v>
      </c>
      <c r="B733">
        <v>121</v>
      </c>
    </row>
    <row r="734" spans="1:5" x14ac:dyDescent="0.2">
      <c r="A734" t="s">
        <v>14</v>
      </c>
      <c r="B734">
        <v>1596</v>
      </c>
      <c r="D734" t="s">
        <v>14</v>
      </c>
      <c r="E734">
        <v>1596</v>
      </c>
    </row>
    <row r="735" spans="1:5" x14ac:dyDescent="0.2">
      <c r="A735" t="s">
        <v>74</v>
      </c>
      <c r="B735">
        <v>524</v>
      </c>
      <c r="D735" t="s">
        <v>74</v>
      </c>
      <c r="E735">
        <v>524</v>
      </c>
    </row>
    <row r="736" spans="1:5" hidden="1" x14ac:dyDescent="0.2">
      <c r="A736" t="s">
        <v>20</v>
      </c>
      <c r="B736">
        <v>181</v>
      </c>
    </row>
    <row r="737" spans="1:5" x14ac:dyDescent="0.2">
      <c r="A737" t="s">
        <v>14</v>
      </c>
      <c r="B737">
        <v>10</v>
      </c>
      <c r="D737" t="s">
        <v>14</v>
      </c>
      <c r="E737">
        <v>10</v>
      </c>
    </row>
    <row r="738" spans="1:5" hidden="1" x14ac:dyDescent="0.2">
      <c r="A738" t="s">
        <v>20</v>
      </c>
      <c r="B738">
        <v>122</v>
      </c>
    </row>
    <row r="739" spans="1:5" hidden="1" x14ac:dyDescent="0.2">
      <c r="A739" t="s">
        <v>20</v>
      </c>
      <c r="B739">
        <v>1071</v>
      </c>
    </row>
    <row r="740" spans="1:5" x14ac:dyDescent="0.2">
      <c r="A740" t="s">
        <v>74</v>
      </c>
      <c r="B740">
        <v>219</v>
      </c>
      <c r="D740" t="s">
        <v>74</v>
      </c>
      <c r="E740">
        <v>219</v>
      </c>
    </row>
    <row r="741" spans="1:5" x14ac:dyDescent="0.2">
      <c r="A741" t="s">
        <v>14</v>
      </c>
      <c r="B741">
        <v>1121</v>
      </c>
      <c r="D741" t="s">
        <v>14</v>
      </c>
      <c r="E741">
        <v>1121</v>
      </c>
    </row>
    <row r="742" spans="1:5" hidden="1" x14ac:dyDescent="0.2">
      <c r="A742" t="s">
        <v>20</v>
      </c>
      <c r="B742">
        <v>980</v>
      </c>
    </row>
    <row r="743" spans="1:5" hidden="1" x14ac:dyDescent="0.2">
      <c r="A743" t="s">
        <v>20</v>
      </c>
      <c r="B743">
        <v>536</v>
      </c>
    </row>
    <row r="744" spans="1:5" hidden="1" x14ac:dyDescent="0.2">
      <c r="A744" t="s">
        <v>20</v>
      </c>
      <c r="B744">
        <v>1991</v>
      </c>
    </row>
    <row r="745" spans="1:5" x14ac:dyDescent="0.2">
      <c r="A745" t="s">
        <v>74</v>
      </c>
      <c r="B745">
        <v>29</v>
      </c>
      <c r="D745" t="s">
        <v>74</v>
      </c>
      <c r="E745">
        <v>29</v>
      </c>
    </row>
    <row r="746" spans="1:5" hidden="1" x14ac:dyDescent="0.2">
      <c r="A746" t="s">
        <v>20</v>
      </c>
      <c r="B746">
        <v>180</v>
      </c>
    </row>
    <row r="747" spans="1:5" x14ac:dyDescent="0.2">
      <c r="A747" t="s">
        <v>14</v>
      </c>
      <c r="B747">
        <v>15</v>
      </c>
      <c r="D747" t="s">
        <v>14</v>
      </c>
      <c r="E747">
        <v>15</v>
      </c>
    </row>
    <row r="748" spans="1:5" x14ac:dyDescent="0.2">
      <c r="A748" t="s">
        <v>14</v>
      </c>
      <c r="B748">
        <v>191</v>
      </c>
      <c r="D748" t="s">
        <v>14</v>
      </c>
      <c r="E748">
        <v>191</v>
      </c>
    </row>
    <row r="749" spans="1:5" x14ac:dyDescent="0.2">
      <c r="A749" t="s">
        <v>14</v>
      </c>
      <c r="B749">
        <v>16</v>
      </c>
      <c r="D749" t="s">
        <v>14</v>
      </c>
      <c r="E749">
        <v>16</v>
      </c>
    </row>
    <row r="750" spans="1:5" hidden="1" x14ac:dyDescent="0.2">
      <c r="A750" t="s">
        <v>20</v>
      </c>
      <c r="B750">
        <v>130</v>
      </c>
    </row>
    <row r="751" spans="1:5" hidden="1" x14ac:dyDescent="0.2">
      <c r="A751" t="s">
        <v>20</v>
      </c>
      <c r="B751">
        <v>122</v>
      </c>
    </row>
    <row r="752" spans="1:5" x14ac:dyDescent="0.2">
      <c r="A752" t="s">
        <v>14</v>
      </c>
      <c r="B752">
        <v>17</v>
      </c>
      <c r="D752" t="s">
        <v>14</v>
      </c>
      <c r="E752">
        <v>17</v>
      </c>
    </row>
    <row r="753" spans="1:5" hidden="1" x14ac:dyDescent="0.2">
      <c r="A753" t="s">
        <v>20</v>
      </c>
      <c r="B753">
        <v>140</v>
      </c>
    </row>
    <row r="754" spans="1:5" x14ac:dyDescent="0.2">
      <c r="A754" t="s">
        <v>14</v>
      </c>
      <c r="B754">
        <v>34</v>
      </c>
      <c r="D754" t="s">
        <v>14</v>
      </c>
      <c r="E754">
        <v>34</v>
      </c>
    </row>
    <row r="755" spans="1:5" hidden="1" x14ac:dyDescent="0.2">
      <c r="A755" t="s">
        <v>20</v>
      </c>
      <c r="B755">
        <v>3388</v>
      </c>
    </row>
    <row r="756" spans="1:5" hidden="1" x14ac:dyDescent="0.2">
      <c r="A756" t="s">
        <v>20</v>
      </c>
      <c r="B756">
        <v>280</v>
      </c>
    </row>
    <row r="757" spans="1:5" x14ac:dyDescent="0.2">
      <c r="A757" t="s">
        <v>74</v>
      </c>
      <c r="B757">
        <v>614</v>
      </c>
      <c r="D757" t="s">
        <v>74</v>
      </c>
      <c r="E757">
        <v>614</v>
      </c>
    </row>
    <row r="758" spans="1:5" hidden="1" x14ac:dyDescent="0.2">
      <c r="A758" t="s">
        <v>20</v>
      </c>
      <c r="B758">
        <v>366</v>
      </c>
    </row>
    <row r="759" spans="1:5" x14ac:dyDescent="0.2">
      <c r="A759" t="s">
        <v>14</v>
      </c>
      <c r="B759">
        <v>1</v>
      </c>
      <c r="D759" t="s">
        <v>14</v>
      </c>
      <c r="E759">
        <v>1</v>
      </c>
    </row>
    <row r="760" spans="1:5" hidden="1" x14ac:dyDescent="0.2">
      <c r="A760" t="s">
        <v>20</v>
      </c>
      <c r="B760">
        <v>270</v>
      </c>
    </row>
    <row r="761" spans="1:5" x14ac:dyDescent="0.2">
      <c r="A761" t="s">
        <v>74</v>
      </c>
      <c r="B761">
        <v>114</v>
      </c>
      <c r="D761" t="s">
        <v>74</v>
      </c>
      <c r="E761">
        <v>114</v>
      </c>
    </row>
    <row r="762" spans="1:5" hidden="1" x14ac:dyDescent="0.2">
      <c r="A762" t="s">
        <v>20</v>
      </c>
      <c r="B762">
        <v>137</v>
      </c>
    </row>
    <row r="763" spans="1:5" hidden="1" x14ac:dyDescent="0.2">
      <c r="A763" t="s">
        <v>20</v>
      </c>
      <c r="B763">
        <v>3205</v>
      </c>
    </row>
    <row r="764" spans="1:5" hidden="1" x14ac:dyDescent="0.2">
      <c r="A764" t="s">
        <v>20</v>
      </c>
      <c r="B764">
        <v>288</v>
      </c>
    </row>
    <row r="765" spans="1:5" hidden="1" x14ac:dyDescent="0.2">
      <c r="A765" t="s">
        <v>20</v>
      </c>
      <c r="B765">
        <v>148</v>
      </c>
    </row>
    <row r="766" spans="1:5" hidden="1" x14ac:dyDescent="0.2">
      <c r="A766" t="s">
        <v>20</v>
      </c>
      <c r="B766">
        <v>114</v>
      </c>
    </row>
    <row r="767" spans="1:5" hidden="1" x14ac:dyDescent="0.2">
      <c r="A767" t="s">
        <v>20</v>
      </c>
      <c r="B767">
        <v>1518</v>
      </c>
    </row>
    <row r="768" spans="1:5" x14ac:dyDescent="0.2">
      <c r="A768" t="s">
        <v>14</v>
      </c>
      <c r="B768">
        <v>1274</v>
      </c>
      <c r="D768" t="s">
        <v>14</v>
      </c>
      <c r="E768">
        <v>1274</v>
      </c>
    </row>
    <row r="769" spans="1:5" x14ac:dyDescent="0.2">
      <c r="A769" t="s">
        <v>14</v>
      </c>
      <c r="B769">
        <v>210</v>
      </c>
      <c r="D769" t="s">
        <v>14</v>
      </c>
      <c r="E769">
        <v>210</v>
      </c>
    </row>
    <row r="770" spans="1:5" hidden="1" x14ac:dyDescent="0.2">
      <c r="A770" t="s">
        <v>20</v>
      </c>
      <c r="B770">
        <v>166</v>
      </c>
    </row>
    <row r="771" spans="1:5" hidden="1" x14ac:dyDescent="0.2">
      <c r="A771" t="s">
        <v>20</v>
      </c>
      <c r="B771">
        <v>100</v>
      </c>
    </row>
    <row r="772" spans="1:5" hidden="1" x14ac:dyDescent="0.2">
      <c r="A772" t="s">
        <v>20</v>
      </c>
      <c r="B772">
        <v>235</v>
      </c>
    </row>
    <row r="773" spans="1:5" hidden="1" x14ac:dyDescent="0.2">
      <c r="A773" t="s">
        <v>20</v>
      </c>
      <c r="B773">
        <v>148</v>
      </c>
    </row>
    <row r="774" spans="1:5" hidden="1" x14ac:dyDescent="0.2">
      <c r="A774" t="s">
        <v>20</v>
      </c>
      <c r="B774">
        <v>198</v>
      </c>
    </row>
    <row r="775" spans="1:5" x14ac:dyDescent="0.2">
      <c r="A775" t="s">
        <v>14</v>
      </c>
      <c r="B775">
        <v>248</v>
      </c>
      <c r="D775" t="s">
        <v>14</v>
      </c>
      <c r="E775">
        <v>248</v>
      </c>
    </row>
    <row r="776" spans="1:5" x14ac:dyDescent="0.2">
      <c r="A776" t="s">
        <v>14</v>
      </c>
      <c r="B776">
        <v>513</v>
      </c>
      <c r="D776" t="s">
        <v>14</v>
      </c>
      <c r="E776">
        <v>513</v>
      </c>
    </row>
    <row r="777" spans="1:5" hidden="1" x14ac:dyDescent="0.2">
      <c r="A777" t="s">
        <v>20</v>
      </c>
      <c r="B777">
        <v>150</v>
      </c>
    </row>
    <row r="778" spans="1:5" x14ac:dyDescent="0.2">
      <c r="A778" t="s">
        <v>14</v>
      </c>
      <c r="B778">
        <v>3410</v>
      </c>
      <c r="D778" t="s">
        <v>14</v>
      </c>
      <c r="E778">
        <v>3410</v>
      </c>
    </row>
    <row r="779" spans="1:5" hidden="1" x14ac:dyDescent="0.2">
      <c r="A779" t="s">
        <v>20</v>
      </c>
      <c r="B779">
        <v>216</v>
      </c>
    </row>
    <row r="780" spans="1:5" x14ac:dyDescent="0.2">
      <c r="A780" t="s">
        <v>74</v>
      </c>
      <c r="B780">
        <v>26</v>
      </c>
      <c r="D780" t="s">
        <v>74</v>
      </c>
      <c r="E780">
        <v>26</v>
      </c>
    </row>
    <row r="781" spans="1:5" hidden="1" x14ac:dyDescent="0.2">
      <c r="A781" t="s">
        <v>20</v>
      </c>
      <c r="B781">
        <v>5139</v>
      </c>
    </row>
    <row r="782" spans="1:5" hidden="1" x14ac:dyDescent="0.2">
      <c r="A782" t="s">
        <v>20</v>
      </c>
      <c r="B782">
        <v>2353</v>
      </c>
    </row>
    <row r="783" spans="1:5" hidden="1" x14ac:dyDescent="0.2">
      <c r="A783" t="s">
        <v>20</v>
      </c>
      <c r="B783">
        <v>78</v>
      </c>
    </row>
    <row r="784" spans="1:5" x14ac:dyDescent="0.2">
      <c r="A784" t="s">
        <v>14</v>
      </c>
      <c r="B784">
        <v>10</v>
      </c>
      <c r="D784" t="s">
        <v>14</v>
      </c>
      <c r="E784">
        <v>10</v>
      </c>
    </row>
    <row r="785" spans="1:5" x14ac:dyDescent="0.2">
      <c r="A785" t="s">
        <v>14</v>
      </c>
      <c r="B785">
        <v>2201</v>
      </c>
      <c r="D785" t="s">
        <v>14</v>
      </c>
      <c r="E785">
        <v>2201</v>
      </c>
    </row>
    <row r="786" spans="1:5" x14ac:dyDescent="0.2">
      <c r="A786" t="s">
        <v>14</v>
      </c>
      <c r="B786">
        <v>676</v>
      </c>
      <c r="D786" t="s">
        <v>14</v>
      </c>
      <c r="E786">
        <v>676</v>
      </c>
    </row>
    <row r="787" spans="1:5" hidden="1" x14ac:dyDescent="0.2">
      <c r="A787" t="s">
        <v>20</v>
      </c>
      <c r="B787">
        <v>174</v>
      </c>
    </row>
    <row r="788" spans="1:5" x14ac:dyDescent="0.2">
      <c r="A788" t="s">
        <v>14</v>
      </c>
      <c r="B788">
        <v>831</v>
      </c>
      <c r="D788" t="s">
        <v>14</v>
      </c>
      <c r="E788">
        <v>831</v>
      </c>
    </row>
    <row r="789" spans="1:5" hidden="1" x14ac:dyDescent="0.2">
      <c r="A789" t="s">
        <v>20</v>
      </c>
      <c r="B789">
        <v>164</v>
      </c>
    </row>
    <row r="790" spans="1:5" x14ac:dyDescent="0.2">
      <c r="A790" t="s">
        <v>74</v>
      </c>
      <c r="B790">
        <v>56</v>
      </c>
      <c r="D790" t="s">
        <v>74</v>
      </c>
      <c r="E790">
        <v>56</v>
      </c>
    </row>
    <row r="791" spans="1:5" hidden="1" x14ac:dyDescent="0.2">
      <c r="A791" t="s">
        <v>20</v>
      </c>
      <c r="B791">
        <v>161</v>
      </c>
    </row>
    <row r="792" spans="1:5" hidden="1" x14ac:dyDescent="0.2">
      <c r="A792" t="s">
        <v>20</v>
      </c>
      <c r="B792">
        <v>138</v>
      </c>
    </row>
    <row r="793" spans="1:5" hidden="1" x14ac:dyDescent="0.2">
      <c r="A793" t="s">
        <v>20</v>
      </c>
      <c r="B793">
        <v>3308</v>
      </c>
    </row>
    <row r="794" spans="1:5" hidden="1" x14ac:dyDescent="0.2">
      <c r="A794" t="s">
        <v>20</v>
      </c>
      <c r="B794">
        <v>127</v>
      </c>
    </row>
    <row r="795" spans="1:5" hidden="1" x14ac:dyDescent="0.2">
      <c r="A795" t="s">
        <v>20</v>
      </c>
      <c r="B795">
        <v>207</v>
      </c>
    </row>
    <row r="796" spans="1:5" x14ac:dyDescent="0.2">
      <c r="A796" t="s">
        <v>14</v>
      </c>
      <c r="B796">
        <v>859</v>
      </c>
      <c r="D796" t="s">
        <v>14</v>
      </c>
      <c r="E796">
        <v>859</v>
      </c>
    </row>
    <row r="797" spans="1:5" hidden="1" x14ac:dyDescent="0.2">
      <c r="A797" t="s">
        <v>47</v>
      </c>
      <c r="B797">
        <v>31</v>
      </c>
      <c r="D797" t="s">
        <v>47</v>
      </c>
      <c r="E797">
        <v>31</v>
      </c>
    </row>
    <row r="798" spans="1:5" x14ac:dyDescent="0.2">
      <c r="A798" t="s">
        <v>14</v>
      </c>
      <c r="B798">
        <v>45</v>
      </c>
      <c r="D798" t="s">
        <v>14</v>
      </c>
      <c r="E798">
        <v>45</v>
      </c>
    </row>
    <row r="799" spans="1:5" x14ac:dyDescent="0.2">
      <c r="A799" t="s">
        <v>74</v>
      </c>
      <c r="B799">
        <v>1113</v>
      </c>
      <c r="D799" t="s">
        <v>74</v>
      </c>
      <c r="E799">
        <v>1113</v>
      </c>
    </row>
    <row r="800" spans="1:5" x14ac:dyDescent="0.2">
      <c r="A800" t="s">
        <v>14</v>
      </c>
      <c r="B800">
        <v>6</v>
      </c>
      <c r="D800" t="s">
        <v>14</v>
      </c>
      <c r="E800">
        <v>6</v>
      </c>
    </row>
    <row r="801" spans="1:5" x14ac:dyDescent="0.2">
      <c r="A801" t="s">
        <v>14</v>
      </c>
      <c r="B801">
        <v>7</v>
      </c>
      <c r="D801" t="s">
        <v>14</v>
      </c>
      <c r="E801">
        <v>7</v>
      </c>
    </row>
    <row r="802" spans="1:5" hidden="1" x14ac:dyDescent="0.2">
      <c r="A802" t="s">
        <v>20</v>
      </c>
      <c r="B802">
        <v>181</v>
      </c>
    </row>
    <row r="803" spans="1:5" hidden="1" x14ac:dyDescent="0.2">
      <c r="A803" t="s">
        <v>20</v>
      </c>
      <c r="B803">
        <v>110</v>
      </c>
    </row>
    <row r="804" spans="1:5" x14ac:dyDescent="0.2">
      <c r="A804" t="s">
        <v>14</v>
      </c>
      <c r="B804">
        <v>31</v>
      </c>
      <c r="D804" t="s">
        <v>14</v>
      </c>
      <c r="E804">
        <v>31</v>
      </c>
    </row>
    <row r="805" spans="1:5" x14ac:dyDescent="0.2">
      <c r="A805" t="s">
        <v>14</v>
      </c>
      <c r="B805">
        <v>78</v>
      </c>
      <c r="D805" t="s">
        <v>14</v>
      </c>
      <c r="E805">
        <v>78</v>
      </c>
    </row>
    <row r="806" spans="1:5" hidden="1" x14ac:dyDescent="0.2">
      <c r="A806" t="s">
        <v>20</v>
      </c>
      <c r="B806">
        <v>185</v>
      </c>
    </row>
    <row r="807" spans="1:5" hidden="1" x14ac:dyDescent="0.2">
      <c r="A807" t="s">
        <v>20</v>
      </c>
      <c r="B807">
        <v>121</v>
      </c>
    </row>
    <row r="808" spans="1:5" x14ac:dyDescent="0.2">
      <c r="A808" t="s">
        <v>14</v>
      </c>
      <c r="B808">
        <v>1225</v>
      </c>
      <c r="D808" t="s">
        <v>14</v>
      </c>
      <c r="E808">
        <v>1225</v>
      </c>
    </row>
    <row r="809" spans="1:5" x14ac:dyDescent="0.2">
      <c r="A809" t="s">
        <v>14</v>
      </c>
      <c r="B809">
        <v>1</v>
      </c>
      <c r="D809" t="s">
        <v>14</v>
      </c>
      <c r="E809">
        <v>1</v>
      </c>
    </row>
    <row r="810" spans="1:5" hidden="1" x14ac:dyDescent="0.2">
      <c r="A810" t="s">
        <v>20</v>
      </c>
      <c r="B810">
        <v>106</v>
      </c>
    </row>
    <row r="811" spans="1:5" hidden="1" x14ac:dyDescent="0.2">
      <c r="A811" t="s">
        <v>20</v>
      </c>
      <c r="B811">
        <v>142</v>
      </c>
    </row>
    <row r="812" spans="1:5" hidden="1" x14ac:dyDescent="0.2">
      <c r="A812" t="s">
        <v>20</v>
      </c>
      <c r="B812">
        <v>233</v>
      </c>
    </row>
    <row r="813" spans="1:5" hidden="1" x14ac:dyDescent="0.2">
      <c r="A813" t="s">
        <v>20</v>
      </c>
      <c r="B813">
        <v>218</v>
      </c>
    </row>
    <row r="814" spans="1:5" x14ac:dyDescent="0.2">
      <c r="A814" t="s">
        <v>14</v>
      </c>
      <c r="B814">
        <v>67</v>
      </c>
      <c r="D814" t="s">
        <v>14</v>
      </c>
      <c r="E814">
        <v>67</v>
      </c>
    </row>
    <row r="815" spans="1:5" hidden="1" x14ac:dyDescent="0.2">
      <c r="A815" t="s">
        <v>20</v>
      </c>
      <c r="B815">
        <v>76</v>
      </c>
    </row>
    <row r="816" spans="1:5" hidden="1" x14ac:dyDescent="0.2">
      <c r="A816" t="s">
        <v>20</v>
      </c>
      <c r="B816">
        <v>43</v>
      </c>
    </row>
    <row r="817" spans="1:5" x14ac:dyDescent="0.2">
      <c r="A817" t="s">
        <v>14</v>
      </c>
      <c r="B817">
        <v>19</v>
      </c>
      <c r="D817" t="s">
        <v>14</v>
      </c>
      <c r="E817">
        <v>19</v>
      </c>
    </row>
    <row r="818" spans="1:5" x14ac:dyDescent="0.2">
      <c r="A818" t="s">
        <v>14</v>
      </c>
      <c r="B818">
        <v>2108</v>
      </c>
      <c r="D818" t="s">
        <v>14</v>
      </c>
      <c r="E818">
        <v>2108</v>
      </c>
    </row>
    <row r="819" spans="1:5" hidden="1" x14ac:dyDescent="0.2">
      <c r="A819" t="s">
        <v>20</v>
      </c>
      <c r="B819">
        <v>221</v>
      </c>
    </row>
    <row r="820" spans="1:5" x14ac:dyDescent="0.2">
      <c r="A820" t="s">
        <v>14</v>
      </c>
      <c r="B820">
        <v>679</v>
      </c>
      <c r="D820" t="s">
        <v>14</v>
      </c>
      <c r="E820">
        <v>679</v>
      </c>
    </row>
    <row r="821" spans="1:5" hidden="1" x14ac:dyDescent="0.2">
      <c r="A821" t="s">
        <v>20</v>
      </c>
      <c r="B821">
        <v>2805</v>
      </c>
    </row>
    <row r="822" spans="1:5" hidden="1" x14ac:dyDescent="0.2">
      <c r="A822" t="s">
        <v>20</v>
      </c>
      <c r="B822">
        <v>68</v>
      </c>
    </row>
    <row r="823" spans="1:5" x14ac:dyDescent="0.2">
      <c r="A823" t="s">
        <v>14</v>
      </c>
      <c r="B823">
        <v>36</v>
      </c>
      <c r="D823" t="s">
        <v>14</v>
      </c>
      <c r="E823">
        <v>36</v>
      </c>
    </row>
    <row r="824" spans="1:5" hidden="1" x14ac:dyDescent="0.2">
      <c r="A824" t="s">
        <v>20</v>
      </c>
      <c r="B824">
        <v>183</v>
      </c>
    </row>
    <row r="825" spans="1:5" hidden="1" x14ac:dyDescent="0.2">
      <c r="A825" t="s">
        <v>20</v>
      </c>
      <c r="B825">
        <v>133</v>
      </c>
    </row>
    <row r="826" spans="1:5" hidden="1" x14ac:dyDescent="0.2">
      <c r="A826" t="s">
        <v>20</v>
      </c>
      <c r="B826">
        <v>2489</v>
      </c>
    </row>
    <row r="827" spans="1:5" hidden="1" x14ac:dyDescent="0.2">
      <c r="A827" t="s">
        <v>20</v>
      </c>
      <c r="B827">
        <v>69</v>
      </c>
    </row>
    <row r="828" spans="1:5" x14ac:dyDescent="0.2">
      <c r="A828" t="s">
        <v>14</v>
      </c>
      <c r="B828">
        <v>47</v>
      </c>
      <c r="D828" t="s">
        <v>14</v>
      </c>
      <c r="E828">
        <v>47</v>
      </c>
    </row>
    <row r="829" spans="1:5" hidden="1" x14ac:dyDescent="0.2">
      <c r="A829" t="s">
        <v>20</v>
      </c>
      <c r="B829">
        <v>279</v>
      </c>
    </row>
    <row r="830" spans="1:5" hidden="1" x14ac:dyDescent="0.2">
      <c r="A830" t="s">
        <v>20</v>
      </c>
      <c r="B830">
        <v>210</v>
      </c>
    </row>
    <row r="831" spans="1:5" hidden="1" x14ac:dyDescent="0.2">
      <c r="A831" t="s">
        <v>20</v>
      </c>
      <c r="B831">
        <v>2100</v>
      </c>
    </row>
    <row r="832" spans="1:5" hidden="1" x14ac:dyDescent="0.2">
      <c r="A832" t="s">
        <v>20</v>
      </c>
      <c r="B832">
        <v>252</v>
      </c>
    </row>
    <row r="833" spans="1:5" hidden="1" x14ac:dyDescent="0.2">
      <c r="A833" t="s">
        <v>20</v>
      </c>
      <c r="B833">
        <v>1280</v>
      </c>
    </row>
    <row r="834" spans="1:5" hidden="1" x14ac:dyDescent="0.2">
      <c r="A834" t="s">
        <v>20</v>
      </c>
      <c r="B834">
        <v>157</v>
      </c>
    </row>
    <row r="835" spans="1:5" hidden="1" x14ac:dyDescent="0.2">
      <c r="A835" t="s">
        <v>20</v>
      </c>
      <c r="B835">
        <v>194</v>
      </c>
    </row>
    <row r="836" spans="1:5" hidden="1" x14ac:dyDescent="0.2">
      <c r="A836" t="s">
        <v>20</v>
      </c>
      <c r="B836">
        <v>82</v>
      </c>
    </row>
    <row r="837" spans="1:5" x14ac:dyDescent="0.2">
      <c r="A837" t="s">
        <v>14</v>
      </c>
      <c r="B837">
        <v>70</v>
      </c>
      <c r="D837" t="s">
        <v>14</v>
      </c>
      <c r="E837">
        <v>70</v>
      </c>
    </row>
    <row r="838" spans="1:5" x14ac:dyDescent="0.2">
      <c r="A838" t="s">
        <v>14</v>
      </c>
      <c r="B838">
        <v>154</v>
      </c>
      <c r="D838" t="s">
        <v>14</v>
      </c>
      <c r="E838">
        <v>154</v>
      </c>
    </row>
    <row r="839" spans="1:5" x14ac:dyDescent="0.2">
      <c r="A839" t="s">
        <v>14</v>
      </c>
      <c r="B839">
        <v>22</v>
      </c>
      <c r="D839" t="s">
        <v>14</v>
      </c>
      <c r="E839">
        <v>22</v>
      </c>
    </row>
    <row r="840" spans="1:5" hidden="1" x14ac:dyDescent="0.2">
      <c r="A840" t="s">
        <v>20</v>
      </c>
      <c r="B840">
        <v>4233</v>
      </c>
    </row>
    <row r="841" spans="1:5" hidden="1" x14ac:dyDescent="0.2">
      <c r="A841" t="s">
        <v>20</v>
      </c>
      <c r="B841">
        <v>1297</v>
      </c>
    </row>
    <row r="842" spans="1:5" hidden="1" x14ac:dyDescent="0.2">
      <c r="A842" t="s">
        <v>20</v>
      </c>
      <c r="B842">
        <v>165</v>
      </c>
    </row>
    <row r="843" spans="1:5" hidden="1" x14ac:dyDescent="0.2">
      <c r="A843" t="s">
        <v>20</v>
      </c>
      <c r="B843">
        <v>119</v>
      </c>
    </row>
    <row r="844" spans="1:5" x14ac:dyDescent="0.2">
      <c r="A844" t="s">
        <v>14</v>
      </c>
      <c r="B844">
        <v>1758</v>
      </c>
      <c r="D844" t="s">
        <v>14</v>
      </c>
      <c r="E844">
        <v>1758</v>
      </c>
    </row>
    <row r="845" spans="1:5" x14ac:dyDescent="0.2">
      <c r="A845" t="s">
        <v>14</v>
      </c>
      <c r="B845">
        <v>94</v>
      </c>
      <c r="D845" t="s">
        <v>14</v>
      </c>
      <c r="E845">
        <v>94</v>
      </c>
    </row>
    <row r="846" spans="1:5" hidden="1" x14ac:dyDescent="0.2">
      <c r="A846" t="s">
        <v>20</v>
      </c>
      <c r="B846">
        <v>1797</v>
      </c>
    </row>
    <row r="847" spans="1:5" hidden="1" x14ac:dyDescent="0.2">
      <c r="A847" t="s">
        <v>20</v>
      </c>
      <c r="B847">
        <v>261</v>
      </c>
    </row>
    <row r="848" spans="1:5" hidden="1" x14ac:dyDescent="0.2">
      <c r="A848" t="s">
        <v>20</v>
      </c>
      <c r="B848">
        <v>157</v>
      </c>
    </row>
    <row r="849" spans="1:5" hidden="1" x14ac:dyDescent="0.2">
      <c r="A849" t="s">
        <v>20</v>
      </c>
      <c r="B849">
        <v>3533</v>
      </c>
    </row>
    <row r="850" spans="1:5" hidden="1" x14ac:dyDescent="0.2">
      <c r="A850" t="s">
        <v>20</v>
      </c>
      <c r="B850">
        <v>155</v>
      </c>
    </row>
    <row r="851" spans="1:5" hidden="1" x14ac:dyDescent="0.2">
      <c r="A851" t="s">
        <v>20</v>
      </c>
      <c r="B851">
        <v>132</v>
      </c>
    </row>
    <row r="852" spans="1:5" x14ac:dyDescent="0.2">
      <c r="A852" t="s">
        <v>14</v>
      </c>
      <c r="B852">
        <v>33</v>
      </c>
      <c r="D852" t="s">
        <v>14</v>
      </c>
      <c r="E852">
        <v>33</v>
      </c>
    </row>
    <row r="853" spans="1:5" x14ac:dyDescent="0.2">
      <c r="A853" t="s">
        <v>74</v>
      </c>
      <c r="B853">
        <v>94</v>
      </c>
      <c r="D853" t="s">
        <v>74</v>
      </c>
      <c r="E853">
        <v>94</v>
      </c>
    </row>
    <row r="854" spans="1:5" hidden="1" x14ac:dyDescent="0.2">
      <c r="A854" t="s">
        <v>20</v>
      </c>
      <c r="B854">
        <v>1354</v>
      </c>
    </row>
    <row r="855" spans="1:5" hidden="1" x14ac:dyDescent="0.2">
      <c r="A855" t="s">
        <v>20</v>
      </c>
      <c r="B855">
        <v>48</v>
      </c>
    </row>
    <row r="856" spans="1:5" hidden="1" x14ac:dyDescent="0.2">
      <c r="A856" t="s">
        <v>20</v>
      </c>
      <c r="B856">
        <v>110</v>
      </c>
    </row>
    <row r="857" spans="1:5" hidden="1" x14ac:dyDescent="0.2">
      <c r="A857" t="s">
        <v>20</v>
      </c>
      <c r="B857">
        <v>172</v>
      </c>
    </row>
    <row r="858" spans="1:5" hidden="1" x14ac:dyDescent="0.2">
      <c r="A858" t="s">
        <v>20</v>
      </c>
      <c r="B858">
        <v>307</v>
      </c>
    </row>
    <row r="859" spans="1:5" x14ac:dyDescent="0.2">
      <c r="A859" t="s">
        <v>14</v>
      </c>
      <c r="B859">
        <v>1</v>
      </c>
      <c r="D859" t="s">
        <v>14</v>
      </c>
      <c r="E859">
        <v>1</v>
      </c>
    </row>
    <row r="860" spans="1:5" hidden="1" x14ac:dyDescent="0.2">
      <c r="A860" t="s">
        <v>20</v>
      </c>
      <c r="B860">
        <v>160</v>
      </c>
    </row>
    <row r="861" spans="1:5" x14ac:dyDescent="0.2">
      <c r="A861" t="s">
        <v>14</v>
      </c>
      <c r="B861">
        <v>31</v>
      </c>
      <c r="D861" t="s">
        <v>14</v>
      </c>
      <c r="E861">
        <v>31</v>
      </c>
    </row>
    <row r="862" spans="1:5" hidden="1" x14ac:dyDescent="0.2">
      <c r="A862" t="s">
        <v>20</v>
      </c>
      <c r="B862">
        <v>1467</v>
      </c>
    </row>
    <row r="863" spans="1:5" hidden="1" x14ac:dyDescent="0.2">
      <c r="A863" t="s">
        <v>20</v>
      </c>
      <c r="B863">
        <v>2662</v>
      </c>
    </row>
    <row r="864" spans="1:5" hidden="1" x14ac:dyDescent="0.2">
      <c r="A864" t="s">
        <v>20</v>
      </c>
      <c r="B864">
        <v>452</v>
      </c>
    </row>
    <row r="865" spans="1:5" hidden="1" x14ac:dyDescent="0.2">
      <c r="A865" t="s">
        <v>20</v>
      </c>
      <c r="B865">
        <v>158</v>
      </c>
    </row>
    <row r="866" spans="1:5" hidden="1" x14ac:dyDescent="0.2">
      <c r="A866" t="s">
        <v>20</v>
      </c>
      <c r="B866">
        <v>225</v>
      </c>
    </row>
    <row r="867" spans="1:5" x14ac:dyDescent="0.2">
      <c r="A867" t="s">
        <v>14</v>
      </c>
      <c r="B867">
        <v>35</v>
      </c>
      <c r="D867" t="s">
        <v>14</v>
      </c>
      <c r="E867">
        <v>35</v>
      </c>
    </row>
    <row r="868" spans="1:5" x14ac:dyDescent="0.2">
      <c r="A868" t="s">
        <v>14</v>
      </c>
      <c r="B868">
        <v>63</v>
      </c>
      <c r="D868" t="s">
        <v>14</v>
      </c>
      <c r="E868">
        <v>63</v>
      </c>
    </row>
    <row r="869" spans="1:5" hidden="1" x14ac:dyDescent="0.2">
      <c r="A869" t="s">
        <v>20</v>
      </c>
      <c r="B869">
        <v>65</v>
      </c>
    </row>
    <row r="870" spans="1:5" hidden="1" x14ac:dyDescent="0.2">
      <c r="A870" t="s">
        <v>20</v>
      </c>
      <c r="B870">
        <v>163</v>
      </c>
    </row>
    <row r="871" spans="1:5" hidden="1" x14ac:dyDescent="0.2">
      <c r="A871" t="s">
        <v>20</v>
      </c>
      <c r="B871">
        <v>85</v>
      </c>
    </row>
    <row r="872" spans="1:5" hidden="1" x14ac:dyDescent="0.2">
      <c r="A872" t="s">
        <v>20</v>
      </c>
      <c r="B872">
        <v>217</v>
      </c>
    </row>
    <row r="873" spans="1:5" hidden="1" x14ac:dyDescent="0.2">
      <c r="A873" t="s">
        <v>20</v>
      </c>
      <c r="B873">
        <v>150</v>
      </c>
    </row>
    <row r="874" spans="1:5" hidden="1" x14ac:dyDescent="0.2">
      <c r="A874" t="s">
        <v>20</v>
      </c>
      <c r="B874">
        <v>3272</v>
      </c>
    </row>
    <row r="875" spans="1:5" x14ac:dyDescent="0.2">
      <c r="A875" t="s">
        <v>74</v>
      </c>
      <c r="B875">
        <v>898</v>
      </c>
      <c r="D875" t="s">
        <v>74</v>
      </c>
      <c r="E875">
        <v>898</v>
      </c>
    </row>
    <row r="876" spans="1:5" hidden="1" x14ac:dyDescent="0.2">
      <c r="A876" t="s">
        <v>20</v>
      </c>
      <c r="B876">
        <v>300</v>
      </c>
    </row>
    <row r="877" spans="1:5" hidden="1" x14ac:dyDescent="0.2">
      <c r="A877" t="s">
        <v>20</v>
      </c>
      <c r="B877">
        <v>126</v>
      </c>
    </row>
    <row r="878" spans="1:5" x14ac:dyDescent="0.2">
      <c r="A878" t="s">
        <v>14</v>
      </c>
      <c r="B878">
        <v>526</v>
      </c>
      <c r="D878" t="s">
        <v>14</v>
      </c>
      <c r="E878">
        <v>526</v>
      </c>
    </row>
    <row r="879" spans="1:5" x14ac:dyDescent="0.2">
      <c r="A879" t="s">
        <v>14</v>
      </c>
      <c r="B879">
        <v>121</v>
      </c>
      <c r="D879" t="s">
        <v>14</v>
      </c>
      <c r="E879">
        <v>121</v>
      </c>
    </row>
    <row r="880" spans="1:5" hidden="1" x14ac:dyDescent="0.2">
      <c r="A880" t="s">
        <v>20</v>
      </c>
      <c r="B880">
        <v>2320</v>
      </c>
    </row>
    <row r="881" spans="1:5" hidden="1" x14ac:dyDescent="0.2">
      <c r="A881" t="s">
        <v>20</v>
      </c>
      <c r="B881">
        <v>81</v>
      </c>
    </row>
    <row r="882" spans="1:5" hidden="1" x14ac:dyDescent="0.2">
      <c r="A882" t="s">
        <v>20</v>
      </c>
      <c r="B882">
        <v>1887</v>
      </c>
    </row>
    <row r="883" spans="1:5" hidden="1" x14ac:dyDescent="0.2">
      <c r="A883" t="s">
        <v>20</v>
      </c>
      <c r="B883">
        <v>4358</v>
      </c>
    </row>
    <row r="884" spans="1:5" x14ac:dyDescent="0.2">
      <c r="A884" t="s">
        <v>14</v>
      </c>
      <c r="B884">
        <v>67</v>
      </c>
      <c r="D884" t="s">
        <v>14</v>
      </c>
      <c r="E884">
        <v>67</v>
      </c>
    </row>
    <row r="885" spans="1:5" x14ac:dyDescent="0.2">
      <c r="A885" t="s">
        <v>14</v>
      </c>
      <c r="B885">
        <v>57</v>
      </c>
      <c r="D885" t="s">
        <v>14</v>
      </c>
      <c r="E885">
        <v>57</v>
      </c>
    </row>
    <row r="886" spans="1:5" x14ac:dyDescent="0.2">
      <c r="A886" t="s">
        <v>14</v>
      </c>
      <c r="B886">
        <v>1229</v>
      </c>
      <c r="D886" t="s">
        <v>14</v>
      </c>
      <c r="E886">
        <v>1229</v>
      </c>
    </row>
    <row r="887" spans="1:5" x14ac:dyDescent="0.2">
      <c r="A887" t="s">
        <v>14</v>
      </c>
      <c r="B887">
        <v>12</v>
      </c>
      <c r="D887" t="s">
        <v>14</v>
      </c>
      <c r="E887">
        <v>12</v>
      </c>
    </row>
    <row r="888" spans="1:5" hidden="1" x14ac:dyDescent="0.2">
      <c r="A888" t="s">
        <v>20</v>
      </c>
      <c r="B888">
        <v>53</v>
      </c>
    </row>
    <row r="889" spans="1:5" hidden="1" x14ac:dyDescent="0.2">
      <c r="A889" t="s">
        <v>20</v>
      </c>
      <c r="B889">
        <v>2414</v>
      </c>
    </row>
    <row r="890" spans="1:5" x14ac:dyDescent="0.2">
      <c r="A890" t="s">
        <v>14</v>
      </c>
      <c r="B890">
        <v>452</v>
      </c>
      <c r="D890" t="s">
        <v>14</v>
      </c>
      <c r="E890">
        <v>452</v>
      </c>
    </row>
    <row r="891" spans="1:5" hidden="1" x14ac:dyDescent="0.2">
      <c r="A891" t="s">
        <v>20</v>
      </c>
      <c r="B891">
        <v>80</v>
      </c>
    </row>
    <row r="892" spans="1:5" hidden="1" x14ac:dyDescent="0.2">
      <c r="A892" t="s">
        <v>20</v>
      </c>
      <c r="B892">
        <v>193</v>
      </c>
    </row>
    <row r="893" spans="1:5" x14ac:dyDescent="0.2">
      <c r="A893" t="s">
        <v>14</v>
      </c>
      <c r="B893">
        <v>1886</v>
      </c>
      <c r="D893" t="s">
        <v>14</v>
      </c>
      <c r="E893">
        <v>1886</v>
      </c>
    </row>
    <row r="894" spans="1:5" hidden="1" x14ac:dyDescent="0.2">
      <c r="A894" t="s">
        <v>20</v>
      </c>
      <c r="B894">
        <v>52</v>
      </c>
    </row>
    <row r="895" spans="1:5" x14ac:dyDescent="0.2">
      <c r="A895" t="s">
        <v>14</v>
      </c>
      <c r="B895">
        <v>1825</v>
      </c>
      <c r="D895" t="s">
        <v>14</v>
      </c>
      <c r="E895">
        <v>1825</v>
      </c>
    </row>
    <row r="896" spans="1:5" x14ac:dyDescent="0.2">
      <c r="A896" t="s">
        <v>14</v>
      </c>
      <c r="B896">
        <v>31</v>
      </c>
      <c r="D896" t="s">
        <v>14</v>
      </c>
      <c r="E896">
        <v>31</v>
      </c>
    </row>
    <row r="897" spans="1:5" hidden="1" x14ac:dyDescent="0.2">
      <c r="A897" t="s">
        <v>20</v>
      </c>
      <c r="B897">
        <v>290</v>
      </c>
    </row>
    <row r="898" spans="1:5" hidden="1" x14ac:dyDescent="0.2">
      <c r="A898" t="s">
        <v>20</v>
      </c>
      <c r="B898">
        <v>122</v>
      </c>
    </row>
    <row r="899" spans="1:5" hidden="1" x14ac:dyDescent="0.2">
      <c r="A899" t="s">
        <v>20</v>
      </c>
      <c r="B899">
        <v>1470</v>
      </c>
    </row>
    <row r="900" spans="1:5" hidden="1" x14ac:dyDescent="0.2">
      <c r="A900" t="s">
        <v>20</v>
      </c>
      <c r="B900">
        <v>165</v>
      </c>
    </row>
    <row r="901" spans="1:5" hidden="1" x14ac:dyDescent="0.2">
      <c r="A901" t="s">
        <v>20</v>
      </c>
      <c r="B901">
        <v>182</v>
      </c>
    </row>
    <row r="902" spans="1:5" hidden="1" x14ac:dyDescent="0.2">
      <c r="A902" t="s">
        <v>20</v>
      </c>
      <c r="B902">
        <v>199</v>
      </c>
    </row>
    <row r="903" spans="1:5" hidden="1" x14ac:dyDescent="0.2">
      <c r="A903" t="s">
        <v>20</v>
      </c>
      <c r="B903">
        <v>56</v>
      </c>
    </row>
    <row r="904" spans="1:5" x14ac:dyDescent="0.2">
      <c r="A904" t="s">
        <v>14</v>
      </c>
      <c r="B904">
        <v>107</v>
      </c>
      <c r="D904" t="s">
        <v>14</v>
      </c>
      <c r="E904">
        <v>107</v>
      </c>
    </row>
    <row r="905" spans="1:5" hidden="1" x14ac:dyDescent="0.2">
      <c r="A905" t="s">
        <v>20</v>
      </c>
      <c r="B905">
        <v>1460</v>
      </c>
    </row>
    <row r="906" spans="1:5" x14ac:dyDescent="0.2">
      <c r="A906" t="s">
        <v>14</v>
      </c>
      <c r="B906">
        <v>27</v>
      </c>
      <c r="D906" t="s">
        <v>14</v>
      </c>
      <c r="E906">
        <v>27</v>
      </c>
    </row>
    <row r="907" spans="1:5" x14ac:dyDescent="0.2">
      <c r="A907" t="s">
        <v>14</v>
      </c>
      <c r="B907">
        <v>1221</v>
      </c>
      <c r="D907" t="s">
        <v>14</v>
      </c>
      <c r="E907">
        <v>1221</v>
      </c>
    </row>
    <row r="908" spans="1:5" hidden="1" x14ac:dyDescent="0.2">
      <c r="A908" t="s">
        <v>20</v>
      </c>
      <c r="B908">
        <v>123</v>
      </c>
    </row>
    <row r="909" spans="1:5" x14ac:dyDescent="0.2">
      <c r="A909" t="s">
        <v>14</v>
      </c>
      <c r="B909">
        <v>1</v>
      </c>
      <c r="D909" t="s">
        <v>14</v>
      </c>
      <c r="E909">
        <v>1</v>
      </c>
    </row>
    <row r="910" spans="1:5" hidden="1" x14ac:dyDescent="0.2">
      <c r="A910" t="s">
        <v>20</v>
      </c>
      <c r="B910">
        <v>159</v>
      </c>
    </row>
    <row r="911" spans="1:5" hidden="1" x14ac:dyDescent="0.2">
      <c r="A911" t="s">
        <v>20</v>
      </c>
      <c r="B911">
        <v>110</v>
      </c>
    </row>
    <row r="912" spans="1:5" hidden="1" x14ac:dyDescent="0.2">
      <c r="A912" t="s">
        <v>47</v>
      </c>
      <c r="B912">
        <v>14</v>
      </c>
      <c r="D912" t="s">
        <v>47</v>
      </c>
      <c r="E912">
        <v>14</v>
      </c>
    </row>
    <row r="913" spans="1:5" x14ac:dyDescent="0.2">
      <c r="A913" t="s">
        <v>14</v>
      </c>
      <c r="B913">
        <v>16</v>
      </c>
      <c r="D913" t="s">
        <v>14</v>
      </c>
      <c r="E913">
        <v>16</v>
      </c>
    </row>
    <row r="914" spans="1:5" hidden="1" x14ac:dyDescent="0.2">
      <c r="A914" t="s">
        <v>20</v>
      </c>
      <c r="B914">
        <v>236</v>
      </c>
    </row>
    <row r="915" spans="1:5" hidden="1" x14ac:dyDescent="0.2">
      <c r="A915" t="s">
        <v>20</v>
      </c>
      <c r="B915">
        <v>191</v>
      </c>
    </row>
    <row r="916" spans="1:5" x14ac:dyDescent="0.2">
      <c r="A916" t="s">
        <v>14</v>
      </c>
      <c r="B916">
        <v>41</v>
      </c>
      <c r="D916" t="s">
        <v>14</v>
      </c>
      <c r="E916">
        <v>41</v>
      </c>
    </row>
    <row r="917" spans="1:5" hidden="1" x14ac:dyDescent="0.2">
      <c r="A917" t="s">
        <v>20</v>
      </c>
      <c r="B917">
        <v>3934</v>
      </c>
    </row>
    <row r="918" spans="1:5" hidden="1" x14ac:dyDescent="0.2">
      <c r="A918" t="s">
        <v>20</v>
      </c>
      <c r="B918">
        <v>80</v>
      </c>
    </row>
    <row r="919" spans="1:5" x14ac:dyDescent="0.2">
      <c r="A919" t="s">
        <v>74</v>
      </c>
      <c r="B919">
        <v>296</v>
      </c>
      <c r="D919" t="s">
        <v>74</v>
      </c>
      <c r="E919">
        <v>296</v>
      </c>
    </row>
    <row r="920" spans="1:5" hidden="1" x14ac:dyDescent="0.2">
      <c r="A920" t="s">
        <v>20</v>
      </c>
      <c r="B920">
        <v>462</v>
      </c>
    </row>
    <row r="921" spans="1:5" hidden="1" x14ac:dyDescent="0.2">
      <c r="A921" t="s">
        <v>20</v>
      </c>
      <c r="B921">
        <v>179</v>
      </c>
    </row>
    <row r="922" spans="1:5" x14ac:dyDescent="0.2">
      <c r="A922" t="s">
        <v>14</v>
      </c>
      <c r="B922">
        <v>523</v>
      </c>
      <c r="D922" t="s">
        <v>14</v>
      </c>
      <c r="E922">
        <v>523</v>
      </c>
    </row>
    <row r="923" spans="1:5" x14ac:dyDescent="0.2">
      <c r="A923" t="s">
        <v>14</v>
      </c>
      <c r="B923">
        <v>141</v>
      </c>
      <c r="D923" t="s">
        <v>14</v>
      </c>
      <c r="E923">
        <v>141</v>
      </c>
    </row>
    <row r="924" spans="1:5" hidden="1" x14ac:dyDescent="0.2">
      <c r="A924" t="s">
        <v>20</v>
      </c>
      <c r="B924">
        <v>1866</v>
      </c>
    </row>
    <row r="925" spans="1:5" x14ac:dyDescent="0.2">
      <c r="A925" t="s">
        <v>14</v>
      </c>
      <c r="B925">
        <v>52</v>
      </c>
      <c r="D925" t="s">
        <v>14</v>
      </c>
      <c r="E925">
        <v>52</v>
      </c>
    </row>
    <row r="926" spans="1:5" hidden="1" x14ac:dyDescent="0.2">
      <c r="A926" t="s">
        <v>47</v>
      </c>
      <c r="B926">
        <v>27</v>
      </c>
      <c r="D926" t="s">
        <v>47</v>
      </c>
      <c r="E926">
        <v>27</v>
      </c>
    </row>
    <row r="927" spans="1:5" hidden="1" x14ac:dyDescent="0.2">
      <c r="A927" t="s">
        <v>20</v>
      </c>
      <c r="B927">
        <v>156</v>
      </c>
    </row>
    <row r="928" spans="1:5" x14ac:dyDescent="0.2">
      <c r="A928" t="s">
        <v>14</v>
      </c>
      <c r="B928">
        <v>225</v>
      </c>
      <c r="D928" t="s">
        <v>14</v>
      </c>
      <c r="E928">
        <v>225</v>
      </c>
    </row>
    <row r="929" spans="1:5" hidden="1" x14ac:dyDescent="0.2">
      <c r="A929" t="s">
        <v>20</v>
      </c>
      <c r="B929">
        <v>255</v>
      </c>
    </row>
    <row r="930" spans="1:5" x14ac:dyDescent="0.2">
      <c r="A930" t="s">
        <v>14</v>
      </c>
      <c r="B930">
        <v>38</v>
      </c>
      <c r="D930" t="s">
        <v>14</v>
      </c>
      <c r="E930">
        <v>38</v>
      </c>
    </row>
    <row r="931" spans="1:5" hidden="1" x14ac:dyDescent="0.2">
      <c r="A931" t="s">
        <v>20</v>
      </c>
      <c r="B931">
        <v>2261</v>
      </c>
    </row>
    <row r="932" spans="1:5" hidden="1" x14ac:dyDescent="0.2">
      <c r="A932" t="s">
        <v>20</v>
      </c>
      <c r="B932">
        <v>40</v>
      </c>
    </row>
    <row r="933" spans="1:5" hidden="1" x14ac:dyDescent="0.2">
      <c r="A933" t="s">
        <v>20</v>
      </c>
      <c r="B933">
        <v>2289</v>
      </c>
    </row>
    <row r="934" spans="1:5" hidden="1" x14ac:dyDescent="0.2">
      <c r="A934" t="s">
        <v>20</v>
      </c>
      <c r="B934">
        <v>65</v>
      </c>
    </row>
    <row r="935" spans="1:5" x14ac:dyDescent="0.2">
      <c r="A935" t="s">
        <v>14</v>
      </c>
      <c r="B935">
        <v>15</v>
      </c>
      <c r="D935" t="s">
        <v>14</v>
      </c>
      <c r="E935">
        <v>15</v>
      </c>
    </row>
    <row r="936" spans="1:5" x14ac:dyDescent="0.2">
      <c r="A936" t="s">
        <v>14</v>
      </c>
      <c r="B936">
        <v>37</v>
      </c>
      <c r="D936" t="s">
        <v>14</v>
      </c>
      <c r="E936">
        <v>37</v>
      </c>
    </row>
    <row r="937" spans="1:5" hidden="1" x14ac:dyDescent="0.2">
      <c r="A937" t="s">
        <v>20</v>
      </c>
      <c r="B937">
        <v>3777</v>
      </c>
    </row>
    <row r="938" spans="1:5" hidden="1" x14ac:dyDescent="0.2">
      <c r="A938" t="s">
        <v>20</v>
      </c>
      <c r="B938">
        <v>184</v>
      </c>
    </row>
    <row r="939" spans="1:5" hidden="1" x14ac:dyDescent="0.2">
      <c r="A939" t="s">
        <v>20</v>
      </c>
      <c r="B939">
        <v>85</v>
      </c>
    </row>
    <row r="940" spans="1:5" x14ac:dyDescent="0.2">
      <c r="A940" t="s">
        <v>14</v>
      </c>
      <c r="B940">
        <v>112</v>
      </c>
      <c r="D940" t="s">
        <v>14</v>
      </c>
      <c r="E940">
        <v>112</v>
      </c>
    </row>
    <row r="941" spans="1:5" hidden="1" x14ac:dyDescent="0.2">
      <c r="A941" t="s">
        <v>20</v>
      </c>
      <c r="B941">
        <v>144</v>
      </c>
    </row>
    <row r="942" spans="1:5" hidden="1" x14ac:dyDescent="0.2">
      <c r="A942" t="s">
        <v>20</v>
      </c>
      <c r="B942">
        <v>1902</v>
      </c>
    </row>
    <row r="943" spans="1:5" hidden="1" x14ac:dyDescent="0.2">
      <c r="A943" t="s">
        <v>20</v>
      </c>
      <c r="B943">
        <v>105</v>
      </c>
    </row>
    <row r="944" spans="1:5" hidden="1" x14ac:dyDescent="0.2">
      <c r="A944" t="s">
        <v>20</v>
      </c>
      <c r="B944">
        <v>132</v>
      </c>
    </row>
    <row r="945" spans="1:5" x14ac:dyDescent="0.2">
      <c r="A945" t="s">
        <v>14</v>
      </c>
      <c r="B945">
        <v>21</v>
      </c>
      <c r="D945" t="s">
        <v>14</v>
      </c>
      <c r="E945">
        <v>21</v>
      </c>
    </row>
    <row r="946" spans="1:5" x14ac:dyDescent="0.2">
      <c r="A946" t="s">
        <v>74</v>
      </c>
      <c r="B946">
        <v>976</v>
      </c>
      <c r="D946" t="s">
        <v>74</v>
      </c>
      <c r="E946">
        <v>976</v>
      </c>
    </row>
    <row r="947" spans="1:5" hidden="1" x14ac:dyDescent="0.2">
      <c r="A947" t="s">
        <v>20</v>
      </c>
      <c r="B947">
        <v>96</v>
      </c>
    </row>
    <row r="948" spans="1:5" x14ac:dyDescent="0.2">
      <c r="A948" t="s">
        <v>14</v>
      </c>
      <c r="B948">
        <v>67</v>
      </c>
      <c r="D948" t="s">
        <v>14</v>
      </c>
      <c r="E948">
        <v>67</v>
      </c>
    </row>
    <row r="949" spans="1:5" hidden="1" x14ac:dyDescent="0.2">
      <c r="A949" t="s">
        <v>47</v>
      </c>
      <c r="B949">
        <v>66</v>
      </c>
      <c r="D949" t="s">
        <v>47</v>
      </c>
      <c r="E949">
        <v>66</v>
      </c>
    </row>
    <row r="950" spans="1:5" x14ac:dyDescent="0.2">
      <c r="A950" t="s">
        <v>14</v>
      </c>
      <c r="B950">
        <v>78</v>
      </c>
      <c r="D950" t="s">
        <v>14</v>
      </c>
      <c r="E950">
        <v>78</v>
      </c>
    </row>
    <row r="951" spans="1:5" x14ac:dyDescent="0.2">
      <c r="A951" t="s">
        <v>14</v>
      </c>
      <c r="B951">
        <v>67</v>
      </c>
      <c r="D951" t="s">
        <v>14</v>
      </c>
      <c r="E951">
        <v>67</v>
      </c>
    </row>
    <row r="952" spans="1:5" hidden="1" x14ac:dyDescent="0.2">
      <c r="A952" t="s">
        <v>20</v>
      </c>
      <c r="B952">
        <v>114</v>
      </c>
    </row>
    <row r="953" spans="1:5" x14ac:dyDescent="0.2">
      <c r="A953" t="s">
        <v>14</v>
      </c>
      <c r="B953">
        <v>263</v>
      </c>
      <c r="D953" t="s">
        <v>14</v>
      </c>
      <c r="E953">
        <v>263</v>
      </c>
    </row>
    <row r="954" spans="1:5" x14ac:dyDescent="0.2">
      <c r="A954" t="s">
        <v>14</v>
      </c>
      <c r="B954">
        <v>1691</v>
      </c>
      <c r="D954" t="s">
        <v>14</v>
      </c>
      <c r="E954">
        <v>1691</v>
      </c>
    </row>
    <row r="955" spans="1:5" x14ac:dyDescent="0.2">
      <c r="A955" t="s">
        <v>14</v>
      </c>
      <c r="B955">
        <v>181</v>
      </c>
      <c r="D955" t="s">
        <v>14</v>
      </c>
      <c r="E955">
        <v>181</v>
      </c>
    </row>
    <row r="956" spans="1:5" x14ac:dyDescent="0.2">
      <c r="A956" t="s">
        <v>14</v>
      </c>
      <c r="B956">
        <v>13</v>
      </c>
      <c r="D956" t="s">
        <v>14</v>
      </c>
      <c r="E956">
        <v>13</v>
      </c>
    </row>
    <row r="957" spans="1:5" x14ac:dyDescent="0.2">
      <c r="A957" t="s">
        <v>74</v>
      </c>
      <c r="B957">
        <v>160</v>
      </c>
      <c r="D957" t="s">
        <v>74</v>
      </c>
      <c r="E957">
        <v>160</v>
      </c>
    </row>
    <row r="958" spans="1:5" hidden="1" x14ac:dyDescent="0.2">
      <c r="A958" t="s">
        <v>20</v>
      </c>
      <c r="B958">
        <v>203</v>
      </c>
    </row>
    <row r="959" spans="1:5" x14ac:dyDescent="0.2">
      <c r="A959" t="s">
        <v>14</v>
      </c>
      <c r="B959">
        <v>1</v>
      </c>
      <c r="D959" t="s">
        <v>14</v>
      </c>
      <c r="E959">
        <v>1</v>
      </c>
    </row>
    <row r="960" spans="1:5" hidden="1" x14ac:dyDescent="0.2">
      <c r="A960" t="s">
        <v>20</v>
      </c>
      <c r="B960">
        <v>1559</v>
      </c>
    </row>
    <row r="961" spans="1:5" x14ac:dyDescent="0.2">
      <c r="A961" t="s">
        <v>74</v>
      </c>
      <c r="B961">
        <v>2266</v>
      </c>
      <c r="D961" t="s">
        <v>74</v>
      </c>
      <c r="E961">
        <v>2266</v>
      </c>
    </row>
    <row r="962" spans="1:5" x14ac:dyDescent="0.2">
      <c r="A962" t="s">
        <v>14</v>
      </c>
      <c r="B962">
        <v>21</v>
      </c>
      <c r="D962" t="s">
        <v>14</v>
      </c>
      <c r="E962">
        <v>21</v>
      </c>
    </row>
    <row r="963" spans="1:5" hidden="1" x14ac:dyDescent="0.2">
      <c r="A963" t="s">
        <v>20</v>
      </c>
      <c r="B963">
        <v>1548</v>
      </c>
    </row>
    <row r="964" spans="1:5" hidden="1" x14ac:dyDescent="0.2">
      <c r="A964" t="s">
        <v>20</v>
      </c>
      <c r="B964">
        <v>80</v>
      </c>
    </row>
    <row r="965" spans="1:5" x14ac:dyDescent="0.2">
      <c r="A965" t="s">
        <v>14</v>
      </c>
      <c r="B965">
        <v>830</v>
      </c>
      <c r="D965" t="s">
        <v>14</v>
      </c>
      <c r="E965">
        <v>830</v>
      </c>
    </row>
    <row r="966" spans="1:5" hidden="1" x14ac:dyDescent="0.2">
      <c r="A966" t="s">
        <v>20</v>
      </c>
      <c r="B966">
        <v>131</v>
      </c>
    </row>
    <row r="967" spans="1:5" hidden="1" x14ac:dyDescent="0.2">
      <c r="A967" t="s">
        <v>20</v>
      </c>
      <c r="B967">
        <v>112</v>
      </c>
    </row>
    <row r="968" spans="1:5" x14ac:dyDescent="0.2">
      <c r="A968" t="s">
        <v>14</v>
      </c>
      <c r="B968">
        <v>130</v>
      </c>
      <c r="D968" t="s">
        <v>14</v>
      </c>
      <c r="E968">
        <v>130</v>
      </c>
    </row>
    <row r="969" spans="1:5" x14ac:dyDescent="0.2">
      <c r="A969" t="s">
        <v>14</v>
      </c>
      <c r="B969">
        <v>55</v>
      </c>
      <c r="D969" t="s">
        <v>14</v>
      </c>
      <c r="E969">
        <v>55</v>
      </c>
    </row>
    <row r="970" spans="1:5" hidden="1" x14ac:dyDescent="0.2">
      <c r="A970" t="s">
        <v>20</v>
      </c>
      <c r="B970">
        <v>155</v>
      </c>
    </row>
    <row r="971" spans="1:5" hidden="1" x14ac:dyDescent="0.2">
      <c r="A971" t="s">
        <v>20</v>
      </c>
      <c r="B971">
        <v>266</v>
      </c>
    </row>
    <row r="972" spans="1:5" x14ac:dyDescent="0.2">
      <c r="A972" t="s">
        <v>14</v>
      </c>
      <c r="B972">
        <v>114</v>
      </c>
      <c r="D972" t="s">
        <v>14</v>
      </c>
      <c r="E972">
        <v>114</v>
      </c>
    </row>
    <row r="973" spans="1:5" hidden="1" x14ac:dyDescent="0.2">
      <c r="A973" t="s">
        <v>20</v>
      </c>
      <c r="B973">
        <v>155</v>
      </c>
    </row>
    <row r="974" spans="1:5" hidden="1" x14ac:dyDescent="0.2">
      <c r="A974" t="s">
        <v>20</v>
      </c>
      <c r="B974">
        <v>207</v>
      </c>
    </row>
    <row r="975" spans="1:5" hidden="1" x14ac:dyDescent="0.2">
      <c r="A975" t="s">
        <v>20</v>
      </c>
      <c r="B975">
        <v>245</v>
      </c>
    </row>
    <row r="976" spans="1:5" hidden="1" x14ac:dyDescent="0.2">
      <c r="A976" t="s">
        <v>20</v>
      </c>
      <c r="B976">
        <v>1573</v>
      </c>
    </row>
    <row r="977" spans="1:5" hidden="1" x14ac:dyDescent="0.2">
      <c r="A977" t="s">
        <v>20</v>
      </c>
      <c r="B977">
        <v>114</v>
      </c>
    </row>
    <row r="978" spans="1:5" hidden="1" x14ac:dyDescent="0.2">
      <c r="A978" t="s">
        <v>20</v>
      </c>
      <c r="B978">
        <v>93</v>
      </c>
    </row>
    <row r="979" spans="1:5" x14ac:dyDescent="0.2">
      <c r="A979" t="s">
        <v>14</v>
      </c>
      <c r="B979">
        <v>594</v>
      </c>
      <c r="D979" t="s">
        <v>14</v>
      </c>
      <c r="E979">
        <v>594</v>
      </c>
    </row>
    <row r="980" spans="1:5" x14ac:dyDescent="0.2">
      <c r="A980" t="s">
        <v>14</v>
      </c>
      <c r="B980">
        <v>24</v>
      </c>
      <c r="D980" t="s">
        <v>14</v>
      </c>
      <c r="E980">
        <v>24</v>
      </c>
    </row>
    <row r="981" spans="1:5" hidden="1" x14ac:dyDescent="0.2">
      <c r="A981" t="s">
        <v>20</v>
      </c>
      <c r="B981">
        <v>1681</v>
      </c>
    </row>
    <row r="982" spans="1:5" x14ac:dyDescent="0.2">
      <c r="A982" t="s">
        <v>14</v>
      </c>
      <c r="B982">
        <v>252</v>
      </c>
      <c r="D982" t="s">
        <v>14</v>
      </c>
      <c r="E982">
        <v>252</v>
      </c>
    </row>
    <row r="983" spans="1:5" hidden="1" x14ac:dyDescent="0.2">
      <c r="A983" t="s">
        <v>20</v>
      </c>
      <c r="B983">
        <v>32</v>
      </c>
    </row>
    <row r="984" spans="1:5" hidden="1" x14ac:dyDescent="0.2">
      <c r="A984" t="s">
        <v>20</v>
      </c>
      <c r="B984">
        <v>135</v>
      </c>
    </row>
    <row r="985" spans="1:5" hidden="1" x14ac:dyDescent="0.2">
      <c r="A985" t="s">
        <v>20</v>
      </c>
      <c r="B985">
        <v>140</v>
      </c>
    </row>
    <row r="986" spans="1:5" x14ac:dyDescent="0.2">
      <c r="A986" t="s">
        <v>14</v>
      </c>
      <c r="B986">
        <v>67</v>
      </c>
      <c r="D986" t="s">
        <v>14</v>
      </c>
      <c r="E986">
        <v>67</v>
      </c>
    </row>
    <row r="987" spans="1:5" hidden="1" x14ac:dyDescent="0.2">
      <c r="A987" t="s">
        <v>20</v>
      </c>
      <c r="B987">
        <v>92</v>
      </c>
    </row>
    <row r="988" spans="1:5" hidden="1" x14ac:dyDescent="0.2">
      <c r="A988" t="s">
        <v>20</v>
      </c>
      <c r="B988">
        <v>1015</v>
      </c>
    </row>
    <row r="989" spans="1:5" x14ac:dyDescent="0.2">
      <c r="A989" t="s">
        <v>14</v>
      </c>
      <c r="B989">
        <v>742</v>
      </c>
      <c r="D989" t="s">
        <v>14</v>
      </c>
      <c r="E989">
        <v>742</v>
      </c>
    </row>
    <row r="990" spans="1:5" hidden="1" x14ac:dyDescent="0.2">
      <c r="A990" t="s">
        <v>20</v>
      </c>
      <c r="B990">
        <v>323</v>
      </c>
    </row>
    <row r="991" spans="1:5" x14ac:dyDescent="0.2">
      <c r="A991" t="s">
        <v>14</v>
      </c>
      <c r="B991">
        <v>75</v>
      </c>
      <c r="D991" t="s">
        <v>14</v>
      </c>
      <c r="E991">
        <v>75</v>
      </c>
    </row>
    <row r="992" spans="1:5" hidden="1" x14ac:dyDescent="0.2">
      <c r="A992" t="s">
        <v>20</v>
      </c>
      <c r="B992">
        <v>2326</v>
      </c>
    </row>
    <row r="993" spans="1:5" hidden="1" x14ac:dyDescent="0.2">
      <c r="A993" t="s">
        <v>20</v>
      </c>
      <c r="B993">
        <v>381</v>
      </c>
    </row>
    <row r="994" spans="1:5" x14ac:dyDescent="0.2">
      <c r="A994" t="s">
        <v>14</v>
      </c>
      <c r="B994">
        <v>4405</v>
      </c>
      <c r="D994" t="s">
        <v>14</v>
      </c>
      <c r="E994">
        <v>4405</v>
      </c>
    </row>
    <row r="995" spans="1:5" x14ac:dyDescent="0.2">
      <c r="A995" t="s">
        <v>14</v>
      </c>
      <c r="B995">
        <v>92</v>
      </c>
      <c r="D995" t="s">
        <v>14</v>
      </c>
      <c r="E995">
        <v>92</v>
      </c>
    </row>
    <row r="996" spans="1:5" hidden="1" x14ac:dyDescent="0.2">
      <c r="A996" t="s">
        <v>20</v>
      </c>
      <c r="B996">
        <v>480</v>
      </c>
    </row>
    <row r="997" spans="1:5" x14ac:dyDescent="0.2">
      <c r="A997" t="s">
        <v>14</v>
      </c>
      <c r="B997">
        <v>64</v>
      </c>
      <c r="D997" t="s">
        <v>14</v>
      </c>
      <c r="E997">
        <v>64</v>
      </c>
    </row>
    <row r="998" spans="1:5" hidden="1" x14ac:dyDescent="0.2">
      <c r="A998" t="s">
        <v>20</v>
      </c>
      <c r="B998">
        <v>226</v>
      </c>
    </row>
    <row r="999" spans="1:5" x14ac:dyDescent="0.2">
      <c r="A999" t="s">
        <v>14</v>
      </c>
      <c r="B999">
        <v>64</v>
      </c>
      <c r="D999" t="s">
        <v>14</v>
      </c>
      <c r="E999">
        <v>64</v>
      </c>
    </row>
    <row r="1000" spans="1:5" hidden="1" x14ac:dyDescent="0.2">
      <c r="A1000" t="s">
        <v>20</v>
      </c>
      <c r="B1000">
        <v>241</v>
      </c>
    </row>
    <row r="1001" spans="1:5" hidden="1" x14ac:dyDescent="0.2">
      <c r="A1001" t="s">
        <v>20</v>
      </c>
      <c r="B1001">
        <v>132</v>
      </c>
    </row>
    <row r="1002" spans="1:5" x14ac:dyDescent="0.2">
      <c r="A1002" t="s">
        <v>74</v>
      </c>
      <c r="B1002">
        <v>75</v>
      </c>
      <c r="D1002" t="s">
        <v>74</v>
      </c>
      <c r="E1002">
        <v>75</v>
      </c>
    </row>
    <row r="1003" spans="1:5" x14ac:dyDescent="0.2">
      <c r="A1003" t="s">
        <v>14</v>
      </c>
      <c r="B1003">
        <v>842</v>
      </c>
      <c r="D1003" t="s">
        <v>14</v>
      </c>
      <c r="E1003">
        <v>842</v>
      </c>
    </row>
    <row r="1004" spans="1:5" hidden="1" x14ac:dyDescent="0.2">
      <c r="A1004" t="s">
        <v>20</v>
      </c>
      <c r="B1004">
        <v>2043</v>
      </c>
    </row>
    <row r="1005" spans="1:5" x14ac:dyDescent="0.2">
      <c r="A1005" t="s">
        <v>14</v>
      </c>
      <c r="B1005">
        <v>112</v>
      </c>
      <c r="D1005" t="s">
        <v>14</v>
      </c>
      <c r="E1005">
        <v>112</v>
      </c>
    </row>
    <row r="1006" spans="1:5" x14ac:dyDescent="0.2">
      <c r="A1006" t="s">
        <v>74</v>
      </c>
      <c r="B1006">
        <v>139</v>
      </c>
      <c r="D1006" t="s">
        <v>74</v>
      </c>
      <c r="E1006">
        <v>139</v>
      </c>
    </row>
    <row r="1007" spans="1:5" x14ac:dyDescent="0.2">
      <c r="A1007" t="s">
        <v>14</v>
      </c>
      <c r="B1007">
        <v>374</v>
      </c>
      <c r="D1007" t="s">
        <v>14</v>
      </c>
      <c r="E1007">
        <v>374</v>
      </c>
    </row>
    <row r="1008" spans="1:5" x14ac:dyDescent="0.2">
      <c r="A1008" t="s">
        <v>74</v>
      </c>
      <c r="B1008">
        <v>1122</v>
      </c>
      <c r="D1008" t="s">
        <v>74</v>
      </c>
      <c r="E1008">
        <v>1122</v>
      </c>
    </row>
  </sheetData>
  <autoFilter ref="A8:B1008" xr:uid="{A05CE71D-E305-5F4E-A797-70A840BB6E3A}">
    <filterColumn colId="0">
      <filters>
        <filter val="canceled"/>
        <filter val="failed"/>
      </filters>
    </filterColumn>
  </autoFilter>
  <conditionalFormatting sqref="A1:A1048576">
    <cfRule type="cellIs" dxfId="7" priority="5" operator="equal">
      <formula>"live"</formula>
    </cfRule>
    <cfRule type="cellIs" dxfId="6" priority="6" operator="equal">
      <formula>"successful"</formula>
    </cfRule>
    <cfRule type="cellIs" dxfId="5" priority="7" operator="equal">
      <formula>"canceled"</formula>
    </cfRule>
    <cfRule type="cellIs" dxfId="4" priority="8" operator="equal">
      <formula>"failed"</formula>
    </cfRule>
  </conditionalFormatting>
  <conditionalFormatting sqref="D8:D1008">
    <cfRule type="cellIs" dxfId="3" priority="1" operator="equal">
      <formula>"live"</formula>
    </cfRule>
    <cfRule type="cellIs" dxfId="2" priority="2" operator="equal">
      <formula>"successful"</formula>
    </cfRule>
    <cfRule type="cellIs" dxfId="1" priority="3" operator="equal">
      <formula>"canceled"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Pivot Table</vt:lpstr>
      <vt:lpstr>Sub-Category Pivot Table</vt:lpstr>
      <vt:lpstr>Date Pivot Table</vt:lpstr>
      <vt:lpstr>Crowdfunding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Doug Galaszewski</cp:lastModifiedBy>
  <dcterms:created xsi:type="dcterms:W3CDTF">2021-09-29T18:52:28Z</dcterms:created>
  <dcterms:modified xsi:type="dcterms:W3CDTF">2023-04-08T01:36:55Z</dcterms:modified>
</cp:coreProperties>
</file>