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eepti/OneDrive - Queen Mary, University of London/"/>
    </mc:Choice>
  </mc:AlternateContent>
  <xr:revisionPtr revIDLastSave="0" documentId="13_ncr:1_{B8E2274A-B575-E848-A87F-85B9F0689AF1}" xr6:coauthVersionLast="36" xr6:coauthVersionMax="47" xr10:uidLastSave="{00000000-0000-0000-0000-000000000000}"/>
  <bookViews>
    <workbookView xWindow="6280" yWindow="2440" windowWidth="22700" windowHeight="14600" xr2:uid="{00000000-000D-0000-FFFF-FFFF00000000}"/>
  </bookViews>
  <sheets>
    <sheet name="Fig 1A" sheetId="1" r:id="rId1"/>
    <sheet name="Fig 1B" sheetId="6" r:id="rId2"/>
    <sheet name="Fig 1C" sheetId="5" r:id="rId3"/>
    <sheet name="Fig 1D" sheetId="4" r:id="rId4"/>
    <sheet name="ONS_2020_England_pop" sheetId="3" r:id="rId5"/>
  </sheets>
  <calcPr calcId="181029"/>
</workbook>
</file>

<file path=xl/calcChain.xml><?xml version="1.0" encoding="utf-8"?>
<calcChain xmlns="http://schemas.openxmlformats.org/spreadsheetml/2006/main">
  <c r="E14" i="1" l="1"/>
  <c r="E14" i="6"/>
  <c r="B16" i="6" s="1"/>
  <c r="B21" i="6" s="1"/>
  <c r="B26" i="6" s="1"/>
  <c r="C37" i="6"/>
  <c r="B37" i="6"/>
  <c r="D37" i="6" s="1"/>
  <c r="B11" i="6"/>
  <c r="C10" i="6"/>
  <c r="C9" i="6"/>
  <c r="C8" i="6"/>
  <c r="C7" i="6"/>
  <c r="B5" i="6"/>
  <c r="B5" i="5"/>
  <c r="D5" i="5" s="1"/>
  <c r="B4" i="5"/>
  <c r="D3" i="5"/>
  <c r="C3" i="5"/>
  <c r="E3" i="5" s="1"/>
  <c r="C16" i="6" l="1"/>
  <c r="C31" i="6" s="1"/>
  <c r="C36" i="6" s="1"/>
  <c r="C41" i="6" s="1"/>
  <c r="C18" i="6"/>
  <c r="C24" i="6" s="1"/>
  <c r="C17" i="6"/>
  <c r="C23" i="6" s="1"/>
  <c r="C20" i="6"/>
  <c r="C21" i="6"/>
  <c r="C26" i="6" s="1"/>
  <c r="D26" i="6" s="1"/>
  <c r="B31" i="6"/>
  <c r="C35" i="6"/>
  <c r="C40" i="6" s="1"/>
  <c r="C25" i="6"/>
  <c r="B36" i="6"/>
  <c r="D31" i="6"/>
  <c r="D21" i="6"/>
  <c r="B19" i="6"/>
  <c r="D16" i="6"/>
  <c r="C19" i="6"/>
  <c r="C34" i="6" s="1"/>
  <c r="B17" i="6"/>
  <c r="B20" i="6"/>
  <c r="C33" i="6"/>
  <c r="C39" i="6" s="1"/>
  <c r="B18" i="6"/>
  <c r="C5" i="5"/>
  <c r="E5" i="5" s="1"/>
  <c r="B6" i="5"/>
  <c r="D4" i="5"/>
  <c r="C4" i="5"/>
  <c r="C32" i="6" l="1"/>
  <c r="C38" i="6" s="1"/>
  <c r="D19" i="6"/>
  <c r="B34" i="6"/>
  <c r="D34" i="6" s="1"/>
  <c r="B24" i="6"/>
  <c r="D24" i="6" s="1"/>
  <c r="B33" i="6"/>
  <c r="D18" i="6"/>
  <c r="B41" i="6"/>
  <c r="D41" i="6" s="1"/>
  <c r="D36" i="6"/>
  <c r="D20" i="6"/>
  <c r="B35" i="6"/>
  <c r="B25" i="6"/>
  <c r="D25" i="6" s="1"/>
  <c r="D17" i="6"/>
  <c r="B23" i="6"/>
  <c r="D23" i="6" s="1"/>
  <c r="B32" i="6"/>
  <c r="E4" i="5"/>
  <c r="D6" i="5"/>
  <c r="B7" i="5"/>
  <c r="C6" i="5"/>
  <c r="E6" i="5" s="1"/>
  <c r="B39" i="6" l="1"/>
  <c r="D39" i="6" s="1"/>
  <c r="D33" i="6"/>
  <c r="D35" i="6"/>
  <c r="B40" i="6"/>
  <c r="D40" i="6" s="1"/>
  <c r="B38" i="6"/>
  <c r="D38" i="6" s="1"/>
  <c r="D32" i="6"/>
  <c r="D7" i="5"/>
  <c r="C7" i="5"/>
  <c r="E7" i="5" s="1"/>
  <c r="B8" i="5"/>
  <c r="B9" i="5" l="1"/>
  <c r="D8" i="5"/>
  <c r="C8" i="5"/>
  <c r="E8" i="5" l="1"/>
  <c r="D9" i="5"/>
  <c r="B10" i="5"/>
  <c r="C9" i="5"/>
  <c r="E9" i="5" l="1"/>
  <c r="D10" i="5"/>
  <c r="C10" i="5"/>
  <c r="B11" i="5"/>
  <c r="C11" i="5" l="1"/>
  <c r="B12" i="5"/>
  <c r="D11" i="5"/>
  <c r="E10" i="5"/>
  <c r="D12" i="5" l="1"/>
  <c r="B13" i="5"/>
  <c r="C12" i="5"/>
  <c r="E11" i="5"/>
  <c r="D13" i="5" l="1"/>
  <c r="C13" i="5"/>
  <c r="B14" i="5"/>
  <c r="E12" i="5"/>
  <c r="B15" i="5" l="1"/>
  <c r="D14" i="5"/>
  <c r="C14" i="5"/>
  <c r="E13" i="5"/>
  <c r="E14" i="5" l="1"/>
  <c r="D15" i="5"/>
  <c r="C15" i="5"/>
  <c r="E15" i="5" s="1"/>
  <c r="B16" i="5"/>
  <c r="D16" i="5" l="1"/>
  <c r="C16" i="5"/>
  <c r="E16" i="5" s="1"/>
  <c r="B17" i="5"/>
  <c r="C17" i="5" l="1"/>
  <c r="B18" i="5"/>
  <c r="D17" i="5"/>
  <c r="D18" i="5" l="1"/>
  <c r="B19" i="5"/>
  <c r="C18" i="5"/>
  <c r="E17" i="5"/>
  <c r="E18" i="5" l="1"/>
  <c r="D19" i="5"/>
  <c r="C19" i="5"/>
  <c r="E19" i="5" s="1"/>
  <c r="B20" i="5"/>
  <c r="B21" i="5" l="1"/>
  <c r="D20" i="5"/>
  <c r="C20" i="5"/>
  <c r="E20" i="5" s="1"/>
  <c r="D21" i="5" l="1"/>
  <c r="B22" i="5"/>
  <c r="C21" i="5"/>
  <c r="E21" i="5" l="1"/>
  <c r="D22" i="5"/>
  <c r="C22" i="5"/>
  <c r="E22" i="5" s="1"/>
  <c r="B23" i="5"/>
  <c r="C23" i="5" l="1"/>
  <c r="B24" i="5"/>
  <c r="D23" i="5"/>
  <c r="E23" i="5" l="1"/>
  <c r="D24" i="5"/>
  <c r="B25" i="5"/>
  <c r="C24" i="5"/>
  <c r="E24" i="5" s="1"/>
  <c r="D25" i="5" l="1"/>
  <c r="C25" i="5"/>
  <c r="E25" i="5" s="1"/>
  <c r="B26" i="5"/>
  <c r="B27" i="5" l="1"/>
  <c r="D26" i="5"/>
  <c r="C26" i="5"/>
  <c r="E26" i="5" l="1"/>
  <c r="D27" i="5"/>
  <c r="B28" i="5"/>
  <c r="C27" i="5"/>
  <c r="E27" i="5" s="1"/>
  <c r="D28" i="5" l="1"/>
  <c r="C28" i="5"/>
  <c r="B29" i="5"/>
  <c r="B30" i="5" l="1"/>
  <c r="D29" i="5"/>
  <c r="C29" i="5"/>
  <c r="E29" i="5" s="1"/>
  <c r="E28" i="5"/>
  <c r="D30" i="5" l="1"/>
  <c r="B31" i="5"/>
  <c r="C30" i="5"/>
  <c r="E30" i="5" s="1"/>
  <c r="D31" i="5" l="1"/>
  <c r="C31" i="5"/>
  <c r="E31" i="5" s="1"/>
  <c r="B32" i="5"/>
  <c r="D32" i="5" l="1"/>
  <c r="C32" i="5"/>
  <c r="B33" i="5"/>
  <c r="E32" i="5" l="1"/>
  <c r="D33" i="5"/>
  <c r="C33" i="5"/>
  <c r="E33" i="5" s="1"/>
  <c r="B34" i="5"/>
  <c r="D34" i="5" l="1"/>
  <c r="C34" i="5"/>
  <c r="E34" i="5" s="1"/>
  <c r="B35" i="5"/>
  <c r="C35" i="5" l="1"/>
  <c r="D35" i="5"/>
  <c r="B36" i="5"/>
  <c r="D36" i="5" l="1"/>
  <c r="C36" i="5"/>
  <c r="E36" i="5" s="1"/>
  <c r="B37" i="5"/>
  <c r="E35" i="5"/>
  <c r="D37" i="5" l="1"/>
  <c r="C37" i="5"/>
  <c r="E37" i="5" s="1"/>
  <c r="B38" i="5"/>
  <c r="B39" i="5" l="1"/>
  <c r="D38" i="5"/>
  <c r="C38" i="5"/>
  <c r="E38" i="5" s="1"/>
  <c r="D39" i="5" l="1"/>
  <c r="B40" i="5"/>
  <c r="C39" i="5"/>
  <c r="E39" i="5" s="1"/>
  <c r="D40" i="5" l="1"/>
  <c r="C40" i="5"/>
  <c r="B41" i="5"/>
  <c r="C41" i="5" l="1"/>
  <c r="B42" i="5"/>
  <c r="D41" i="5"/>
  <c r="E40" i="5"/>
  <c r="D42" i="5" l="1"/>
  <c r="B43" i="5"/>
  <c r="C42" i="5"/>
  <c r="E42" i="5" s="1"/>
  <c r="E41" i="5"/>
  <c r="D43" i="5" l="1"/>
  <c r="C43" i="5"/>
  <c r="E43" i="5" s="1"/>
  <c r="B44" i="5"/>
  <c r="B45" i="5" l="1"/>
  <c r="C44" i="5"/>
  <c r="D44" i="5"/>
  <c r="E44" i="5" l="1"/>
  <c r="D45" i="5"/>
  <c r="B46" i="5"/>
  <c r="C45" i="5"/>
  <c r="E45" i="5" s="1"/>
  <c r="D46" i="5" l="1"/>
  <c r="C46" i="5"/>
  <c r="B47" i="5"/>
  <c r="E46" i="5" l="1"/>
  <c r="C47" i="5"/>
  <c r="B48" i="5"/>
  <c r="D47" i="5"/>
  <c r="B49" i="5" l="1"/>
  <c r="D48" i="5"/>
  <c r="C48" i="5"/>
  <c r="E48" i="5" s="1"/>
  <c r="E47" i="5"/>
  <c r="D49" i="5" l="1"/>
  <c r="C49" i="5"/>
  <c r="B50" i="5"/>
  <c r="B51" i="5" l="1"/>
  <c r="D50" i="5"/>
  <c r="C50" i="5"/>
  <c r="E50" i="5" s="1"/>
  <c r="E49" i="5"/>
  <c r="B52" i="5" l="1"/>
  <c r="D51" i="5"/>
  <c r="C51" i="5"/>
  <c r="E51" i="5" l="1"/>
  <c r="D52" i="5"/>
  <c r="C52" i="5"/>
  <c r="E52" i="5" s="1"/>
  <c r="B53" i="5"/>
  <c r="B54" i="5" l="1"/>
  <c r="D53" i="5"/>
  <c r="C53" i="5"/>
  <c r="E53" i="5" s="1"/>
  <c r="B55" i="5" l="1"/>
  <c r="D54" i="5"/>
  <c r="C54" i="5"/>
  <c r="E54" i="5" s="1"/>
  <c r="D55" i="5" l="1"/>
  <c r="C55" i="5"/>
  <c r="E55" i="5" s="1"/>
  <c r="B56" i="5"/>
  <c r="C56" i="5" l="1"/>
  <c r="D56" i="5"/>
  <c r="B57" i="5"/>
  <c r="B58" i="5" l="1"/>
  <c r="D57" i="5"/>
  <c r="C57" i="5"/>
  <c r="E57" i="5" s="1"/>
  <c r="E56" i="5"/>
  <c r="D58" i="5" l="1"/>
  <c r="C58" i="5"/>
  <c r="E58" i="5" s="1"/>
  <c r="B59" i="5"/>
  <c r="B60" i="5" l="1"/>
  <c r="C59" i="5"/>
  <c r="D59" i="5"/>
  <c r="E59" i="5" l="1"/>
  <c r="B61" i="5"/>
  <c r="D60" i="5"/>
  <c r="C60" i="5"/>
  <c r="E60" i="5" s="1"/>
  <c r="D61" i="5" l="1"/>
  <c r="C61" i="5"/>
  <c r="B62" i="5"/>
  <c r="E61" i="5" l="1"/>
  <c r="B63" i="5"/>
  <c r="D62" i="5"/>
  <c r="C62" i="5"/>
  <c r="E62" i="5" l="1"/>
  <c r="B64" i="5"/>
  <c r="D63" i="5"/>
  <c r="C63" i="5"/>
  <c r="E63" i="5" s="1"/>
  <c r="D64" i="5" l="1"/>
  <c r="C64" i="5"/>
  <c r="E64" i="5" s="1"/>
  <c r="B65" i="5"/>
  <c r="C65" i="5" l="1"/>
  <c r="D65" i="5"/>
  <c r="B66" i="5"/>
  <c r="B67" i="5" l="1"/>
  <c r="D66" i="5"/>
  <c r="C66" i="5"/>
  <c r="E66" i="5" s="1"/>
  <c r="E65" i="5"/>
  <c r="D67" i="5" l="1"/>
  <c r="C67" i="5"/>
  <c r="E67" i="5" s="1"/>
  <c r="B68" i="5"/>
  <c r="B69" i="5" l="1"/>
  <c r="C68" i="5"/>
  <c r="D68" i="5"/>
  <c r="E68" i="5" l="1"/>
  <c r="B70" i="5"/>
  <c r="D69" i="5"/>
  <c r="C69" i="5"/>
  <c r="E69" i="5" s="1"/>
  <c r="D70" i="5" l="1"/>
  <c r="C70" i="5"/>
  <c r="E70" i="5" s="1"/>
  <c r="B71" i="5"/>
  <c r="B72" i="5" l="1"/>
  <c r="D71" i="5"/>
  <c r="C71" i="5"/>
  <c r="E71" i="5" s="1"/>
  <c r="B73" i="5" l="1"/>
  <c r="D72" i="5"/>
  <c r="C72" i="5"/>
  <c r="E72" i="5" l="1"/>
  <c r="D73" i="5"/>
  <c r="C73" i="5"/>
  <c r="E73" i="5" s="1"/>
  <c r="B74" i="5"/>
  <c r="C74" i="5" l="1"/>
  <c r="B75" i="5"/>
  <c r="D74" i="5"/>
  <c r="B76" i="5" l="1"/>
  <c r="D75" i="5"/>
  <c r="C75" i="5"/>
  <c r="E75" i="5" s="1"/>
  <c r="E74" i="5"/>
  <c r="D76" i="5" l="1"/>
  <c r="C76" i="5"/>
  <c r="E76" i="5" s="1"/>
  <c r="B77" i="5"/>
  <c r="B78" i="5" l="1"/>
  <c r="C77" i="5"/>
  <c r="D77" i="5"/>
  <c r="E77" i="5" l="1"/>
  <c r="B79" i="5"/>
  <c r="D78" i="5"/>
  <c r="C78" i="5"/>
  <c r="E78" i="5" s="1"/>
  <c r="D79" i="5" l="1"/>
  <c r="C79" i="5"/>
  <c r="B80" i="5"/>
  <c r="E79" i="5" l="1"/>
  <c r="D80" i="5"/>
  <c r="C80" i="5"/>
  <c r="E80" i="5" s="1"/>
  <c r="B81" i="5"/>
  <c r="B82" i="5" l="1"/>
  <c r="D81" i="5"/>
  <c r="C81" i="5"/>
  <c r="E81" i="5" l="1"/>
  <c r="D82" i="5"/>
  <c r="C82" i="5"/>
  <c r="E82" i="5" s="1"/>
  <c r="B83" i="5"/>
  <c r="C83" i="5" l="1"/>
  <c r="D83" i="5"/>
  <c r="B84" i="5"/>
  <c r="B85" i="5" l="1"/>
  <c r="D84" i="5"/>
  <c r="C84" i="5"/>
  <c r="E84" i="5" s="1"/>
  <c r="E83" i="5"/>
  <c r="D85" i="5" l="1"/>
  <c r="C85" i="5"/>
  <c r="E85" i="5" s="1"/>
  <c r="B86" i="5"/>
  <c r="B87" i="5" l="1"/>
  <c r="C86" i="5"/>
  <c r="D86" i="5"/>
  <c r="E86" i="5" l="1"/>
  <c r="B88" i="5"/>
  <c r="D87" i="5"/>
  <c r="C87" i="5"/>
  <c r="E87" i="5" s="1"/>
  <c r="D88" i="5" l="1"/>
  <c r="C88" i="5"/>
  <c r="E88" i="5" s="1"/>
  <c r="B89" i="5"/>
  <c r="D89" i="5" l="1"/>
  <c r="B90" i="5"/>
  <c r="C89" i="5"/>
  <c r="E89" i="5" s="1"/>
  <c r="B91" i="5" l="1"/>
  <c r="D90" i="5"/>
  <c r="C90" i="5"/>
  <c r="E90" i="5" s="1"/>
  <c r="D91" i="5" l="1"/>
  <c r="C91" i="5"/>
  <c r="B92" i="5"/>
  <c r="E91" i="5" l="1"/>
  <c r="C92" i="5"/>
  <c r="B93" i="5"/>
  <c r="D92" i="5"/>
  <c r="B94" i="5" l="1"/>
  <c r="D93" i="5"/>
  <c r="C93" i="5"/>
  <c r="E93" i="5" s="1"/>
  <c r="E92" i="5"/>
  <c r="D94" i="5" l="1"/>
  <c r="C94" i="5"/>
  <c r="E94" i="5" s="1"/>
  <c r="B95" i="5"/>
  <c r="B96" i="5" l="1"/>
  <c r="C95" i="5"/>
  <c r="D95" i="5"/>
  <c r="E95" i="5" l="1"/>
  <c r="B97" i="5"/>
  <c r="D96" i="5"/>
  <c r="C96" i="5"/>
  <c r="E96" i="5" s="1"/>
  <c r="D97" i="5" l="1"/>
  <c r="C97" i="5"/>
  <c r="B98" i="5"/>
  <c r="E97" i="5" l="1"/>
  <c r="D98" i="5"/>
  <c r="C98" i="5"/>
  <c r="E98" i="5" s="1"/>
  <c r="B99" i="5"/>
  <c r="B100" i="5" l="1"/>
  <c r="D99" i="5"/>
  <c r="C99" i="5"/>
  <c r="E99" i="5" s="1"/>
  <c r="D100" i="5" l="1"/>
  <c r="C100" i="5"/>
  <c r="E100" i="5" s="1"/>
  <c r="B101" i="5"/>
  <c r="B102" i="5" l="1"/>
  <c r="D101" i="5"/>
  <c r="C101" i="5"/>
  <c r="E101" i="5" s="1"/>
  <c r="B103" i="5" l="1"/>
  <c r="D102" i="5"/>
  <c r="C102" i="5"/>
  <c r="E102" i="5" s="1"/>
  <c r="D103" i="5" l="1"/>
  <c r="C103" i="5"/>
  <c r="E103" i="5" s="1"/>
  <c r="B5" i="4" l="1"/>
  <c r="B6" i="4" s="1"/>
  <c r="B4" i="4"/>
  <c r="C3" i="4"/>
  <c r="C37" i="1"/>
  <c r="B37" i="1"/>
  <c r="C16" i="1"/>
  <c r="B16" i="1"/>
  <c r="B5" i="1"/>
  <c r="B11" i="3"/>
  <c r="B13" i="3"/>
  <c r="C11" i="3"/>
  <c r="B11" i="1"/>
  <c r="B7" i="4" l="1"/>
  <c r="D6" i="4"/>
  <c r="C6" i="4"/>
  <c r="D3" i="4"/>
  <c r="E3" i="4" s="1"/>
  <c r="D4" i="4"/>
  <c r="C4" i="4"/>
  <c r="E4" i="4" s="1"/>
  <c r="D5" i="4"/>
  <c r="C5" i="4"/>
  <c r="E5" i="4" s="1"/>
  <c r="E6" i="4" l="1"/>
  <c r="D7" i="4"/>
  <c r="C7" i="4"/>
  <c r="E7" i="4" s="1"/>
  <c r="B8" i="4"/>
  <c r="B9" i="4" l="1"/>
  <c r="D8" i="4"/>
  <c r="C8" i="4"/>
  <c r="E8" i="4" s="1"/>
  <c r="D9" i="4" l="1"/>
  <c r="C9" i="4"/>
  <c r="E9" i="4" s="1"/>
  <c r="B10" i="4"/>
  <c r="D10" i="4" l="1"/>
  <c r="C10" i="4"/>
  <c r="E10" i="4" s="1"/>
  <c r="B11" i="4"/>
  <c r="B12" i="4" l="1"/>
  <c r="D11" i="4"/>
  <c r="C11" i="4"/>
  <c r="E11" i="4" l="1"/>
  <c r="B13" i="4"/>
  <c r="D12" i="4"/>
  <c r="C12" i="4"/>
  <c r="E12" i="4" s="1"/>
  <c r="D13" i="4" l="1"/>
  <c r="C13" i="4"/>
  <c r="E13" i="4" s="1"/>
  <c r="B14" i="4"/>
  <c r="B15" i="4" l="1"/>
  <c r="D14" i="4"/>
  <c r="C14" i="4"/>
  <c r="E14" i="4" s="1"/>
  <c r="B16" i="4" l="1"/>
  <c r="D15" i="4"/>
  <c r="C15" i="4"/>
  <c r="E15" i="4" s="1"/>
  <c r="D16" i="4" l="1"/>
  <c r="C16" i="4"/>
  <c r="B17" i="4"/>
  <c r="B18" i="4" l="1"/>
  <c r="D17" i="4"/>
  <c r="C17" i="4"/>
  <c r="E17" i="4" s="1"/>
  <c r="E16" i="4"/>
  <c r="B19" i="4" l="1"/>
  <c r="D18" i="4"/>
  <c r="C18" i="4"/>
  <c r="E18" i="4" s="1"/>
  <c r="D19" i="4" l="1"/>
  <c r="C19" i="4"/>
  <c r="B20" i="4"/>
  <c r="D20" i="4" l="1"/>
  <c r="C20" i="4"/>
  <c r="E20" i="4" s="1"/>
  <c r="B21" i="4"/>
  <c r="E19" i="4"/>
  <c r="B22" i="4" l="1"/>
  <c r="D21" i="4"/>
  <c r="C21" i="4"/>
  <c r="E21" i="4" s="1"/>
  <c r="D22" i="4" l="1"/>
  <c r="C22" i="4"/>
  <c r="E22" i="4" s="1"/>
  <c r="B23" i="4"/>
  <c r="B24" i="4" l="1"/>
  <c r="D23" i="4"/>
  <c r="C23" i="4"/>
  <c r="E23" i="4" s="1"/>
  <c r="B25" i="4" l="1"/>
  <c r="D24" i="4"/>
  <c r="C24" i="4"/>
  <c r="E24" i="4" s="1"/>
  <c r="D25" i="4" l="1"/>
  <c r="C25" i="4"/>
  <c r="E25" i="4" s="1"/>
  <c r="B26" i="4"/>
  <c r="D26" i="4" l="1"/>
  <c r="B27" i="4"/>
  <c r="C26" i="4"/>
  <c r="E26" i="4" s="1"/>
  <c r="D27" i="4" l="1"/>
  <c r="C27" i="4"/>
  <c r="E27" i="4" s="1"/>
  <c r="B28" i="4"/>
  <c r="D28" i="4" l="1"/>
  <c r="C28" i="4"/>
  <c r="E28" i="4" s="1"/>
  <c r="B29" i="4"/>
  <c r="B30" i="4" l="1"/>
  <c r="D29" i="4"/>
  <c r="C29" i="4"/>
  <c r="E29" i="4" s="1"/>
  <c r="B31" i="4" l="1"/>
  <c r="D30" i="4"/>
  <c r="C30" i="4"/>
  <c r="E30" i="4" s="1"/>
  <c r="D31" i="4" l="1"/>
  <c r="C31" i="4"/>
  <c r="E31" i="4" s="1"/>
  <c r="B32" i="4"/>
  <c r="B33" i="4" l="1"/>
  <c r="D32" i="4"/>
  <c r="C32" i="4"/>
  <c r="E32" i="4" s="1"/>
  <c r="B34" i="4" l="1"/>
  <c r="D33" i="4"/>
  <c r="C33" i="4"/>
  <c r="E33" i="4" l="1"/>
  <c r="D34" i="4"/>
  <c r="C34" i="4"/>
  <c r="E34" i="4" s="1"/>
  <c r="B35" i="4"/>
  <c r="B36" i="4" l="1"/>
  <c r="D35" i="4"/>
  <c r="C35" i="4"/>
  <c r="E35" i="4" s="1"/>
  <c r="B37" i="4" l="1"/>
  <c r="D36" i="4"/>
  <c r="C36" i="4"/>
  <c r="E36" i="4" s="1"/>
  <c r="D37" i="4" l="1"/>
  <c r="C37" i="4"/>
  <c r="E37" i="4" s="1"/>
  <c r="B38" i="4"/>
  <c r="D38" i="4" l="1"/>
  <c r="C38" i="4"/>
  <c r="E38" i="4" s="1"/>
  <c r="B39" i="4"/>
  <c r="B40" i="4" l="1"/>
  <c r="D39" i="4"/>
  <c r="C39" i="4"/>
  <c r="E39" i="4" s="1"/>
  <c r="D40" i="4" l="1"/>
  <c r="C40" i="4"/>
  <c r="E40" i="4" s="1"/>
  <c r="B41" i="4"/>
  <c r="D41" i="4" l="1"/>
  <c r="B42" i="4"/>
  <c r="C41" i="4"/>
  <c r="E41" i="4" s="1"/>
  <c r="D42" i="4" l="1"/>
  <c r="C42" i="4"/>
  <c r="E42" i="4" s="1"/>
  <c r="B43" i="4"/>
  <c r="D43" i="4" l="1"/>
  <c r="C43" i="4"/>
  <c r="B44" i="4"/>
  <c r="B45" i="4" l="1"/>
  <c r="D44" i="4"/>
  <c r="C44" i="4"/>
  <c r="E44" i="4" s="1"/>
  <c r="E43" i="4"/>
  <c r="C45" i="4" l="1"/>
  <c r="B46" i="4"/>
  <c r="D45" i="4"/>
  <c r="D46" i="4" l="1"/>
  <c r="C46" i="4"/>
  <c r="E46" i="4" s="1"/>
  <c r="B47" i="4"/>
  <c r="E45" i="4"/>
  <c r="B48" i="4" l="1"/>
  <c r="D47" i="4"/>
  <c r="C47" i="4"/>
  <c r="E47" i="4" s="1"/>
  <c r="B49" i="4" l="1"/>
  <c r="D48" i="4"/>
  <c r="C48" i="4"/>
  <c r="E48" i="4" s="1"/>
  <c r="D49" i="4" l="1"/>
  <c r="C49" i="4"/>
  <c r="E49" i="4" s="1"/>
  <c r="B50" i="4"/>
  <c r="B51" i="4" l="1"/>
  <c r="D50" i="4"/>
  <c r="C50" i="4"/>
  <c r="E50" i="4" s="1"/>
  <c r="B52" i="4" l="1"/>
  <c r="D51" i="4"/>
  <c r="C51" i="4"/>
  <c r="E51" i="4" l="1"/>
  <c r="D52" i="4"/>
  <c r="C52" i="4"/>
  <c r="E52" i="4" s="1"/>
  <c r="B53" i="4"/>
  <c r="B54" i="4" l="1"/>
  <c r="D53" i="4"/>
  <c r="C53" i="4"/>
  <c r="E53" i="4" s="1"/>
  <c r="B55" i="4" l="1"/>
  <c r="D54" i="4"/>
  <c r="C54" i="4"/>
  <c r="E54" i="4" s="1"/>
  <c r="D55" i="4" l="1"/>
  <c r="C55" i="4"/>
  <c r="E55" i="4" s="1"/>
  <c r="B56" i="4"/>
  <c r="B57" i="4" l="1"/>
  <c r="D56" i="4"/>
  <c r="C56" i="4"/>
  <c r="E56" i="4" s="1"/>
  <c r="B58" i="4" l="1"/>
  <c r="D57" i="4"/>
  <c r="C57" i="4"/>
  <c r="E57" i="4" s="1"/>
  <c r="D58" i="4" l="1"/>
  <c r="C58" i="4"/>
  <c r="E58" i="4" s="1"/>
  <c r="B59" i="4"/>
  <c r="B60" i="4" l="1"/>
  <c r="D59" i="4"/>
  <c r="C59" i="4"/>
  <c r="E59" i="4" l="1"/>
  <c r="B61" i="4"/>
  <c r="D60" i="4"/>
  <c r="C60" i="4"/>
  <c r="E60" i="4" l="1"/>
  <c r="D61" i="4"/>
  <c r="C61" i="4"/>
  <c r="B62" i="4"/>
  <c r="E61" i="4" l="1"/>
  <c r="B63" i="4"/>
  <c r="D62" i="4"/>
  <c r="C62" i="4"/>
  <c r="E62" i="4" s="1"/>
  <c r="B64" i="4" l="1"/>
  <c r="D63" i="4"/>
  <c r="C63" i="4"/>
  <c r="E63" i="4" s="1"/>
  <c r="D64" i="4" l="1"/>
  <c r="C64" i="4"/>
  <c r="E64" i="4" s="1"/>
  <c r="B65" i="4"/>
  <c r="B66" i="4" l="1"/>
  <c r="D65" i="4"/>
  <c r="C65" i="4"/>
  <c r="E65" i="4" s="1"/>
  <c r="B67" i="4" l="1"/>
  <c r="D66" i="4"/>
  <c r="C66" i="4"/>
  <c r="E66" i="4" s="1"/>
  <c r="D67" i="4" l="1"/>
  <c r="C67" i="4"/>
  <c r="E67" i="4" s="1"/>
  <c r="B68" i="4"/>
  <c r="B69" i="4" l="1"/>
  <c r="D68" i="4"/>
  <c r="C68" i="4"/>
  <c r="E68" i="4" s="1"/>
  <c r="B70" i="4" l="1"/>
  <c r="D69" i="4"/>
  <c r="C69" i="4"/>
  <c r="E69" i="4" s="1"/>
  <c r="D70" i="4" l="1"/>
  <c r="C70" i="4"/>
  <c r="E70" i="4" s="1"/>
  <c r="B71" i="4"/>
  <c r="B72" i="4" l="1"/>
  <c r="D71" i="4"/>
  <c r="C71" i="4"/>
  <c r="E71" i="4" l="1"/>
  <c r="B73" i="4"/>
  <c r="D72" i="4"/>
  <c r="C72" i="4"/>
  <c r="E72" i="4" s="1"/>
  <c r="D73" i="4" l="1"/>
  <c r="C73" i="4"/>
  <c r="E73" i="4" s="1"/>
  <c r="B74" i="4"/>
  <c r="B75" i="4" l="1"/>
  <c r="D74" i="4"/>
  <c r="C74" i="4"/>
  <c r="E74" i="4" s="1"/>
  <c r="B76" i="4" l="1"/>
  <c r="D75" i="4"/>
  <c r="C75" i="4"/>
  <c r="E75" i="4" l="1"/>
  <c r="D76" i="4"/>
  <c r="C76" i="4"/>
  <c r="E76" i="4" s="1"/>
  <c r="B77" i="4"/>
  <c r="B78" i="4" l="1"/>
  <c r="D77" i="4"/>
  <c r="C77" i="4"/>
  <c r="E77" i="4" s="1"/>
  <c r="B79" i="4" l="1"/>
  <c r="D78" i="4"/>
  <c r="C78" i="4"/>
  <c r="E78" i="4" l="1"/>
  <c r="D79" i="4"/>
  <c r="C79" i="4"/>
  <c r="E79" i="4" s="1"/>
  <c r="B80" i="4"/>
  <c r="B81" i="4" l="1"/>
  <c r="D80" i="4"/>
  <c r="C80" i="4"/>
  <c r="E80" i="4" s="1"/>
  <c r="B82" i="4" l="1"/>
  <c r="D81" i="4"/>
  <c r="C81" i="4"/>
  <c r="E81" i="4" l="1"/>
  <c r="D82" i="4"/>
  <c r="C82" i="4"/>
  <c r="E82" i="4" s="1"/>
  <c r="B83" i="4"/>
  <c r="B84" i="4" l="1"/>
  <c r="D83" i="4"/>
  <c r="C83" i="4"/>
  <c r="E83" i="4" s="1"/>
  <c r="B85" i="4" l="1"/>
  <c r="D84" i="4"/>
  <c r="C84" i="4"/>
  <c r="E84" i="4" s="1"/>
  <c r="D85" i="4" l="1"/>
  <c r="C85" i="4"/>
  <c r="E85" i="4" s="1"/>
  <c r="B86" i="4"/>
  <c r="B87" i="4" l="1"/>
  <c r="D86" i="4"/>
  <c r="C86" i="4"/>
  <c r="E86" i="4" s="1"/>
  <c r="B88" i="4" l="1"/>
  <c r="D87" i="4"/>
  <c r="C87" i="4"/>
  <c r="E87" i="4" l="1"/>
  <c r="D88" i="4"/>
  <c r="C88" i="4"/>
  <c r="E88" i="4" s="1"/>
  <c r="B89" i="4"/>
  <c r="B90" i="4" l="1"/>
  <c r="D89" i="4"/>
  <c r="C89" i="4"/>
  <c r="E89" i="4" l="1"/>
  <c r="B91" i="4"/>
  <c r="D90" i="4"/>
  <c r="C90" i="4"/>
  <c r="E90" i="4" s="1"/>
  <c r="D91" i="4" l="1"/>
  <c r="C91" i="4"/>
  <c r="E91" i="4" s="1"/>
  <c r="B92" i="4"/>
  <c r="B93" i="4" l="1"/>
  <c r="D92" i="4"/>
  <c r="C92" i="4"/>
  <c r="E92" i="4" s="1"/>
  <c r="B94" i="4" l="1"/>
  <c r="D93" i="4"/>
  <c r="C93" i="4"/>
  <c r="E93" i="4" s="1"/>
  <c r="D94" i="4" l="1"/>
  <c r="C94" i="4"/>
  <c r="E94" i="4" s="1"/>
  <c r="B95" i="4"/>
  <c r="B96" i="4" l="1"/>
  <c r="D95" i="4"/>
  <c r="C95" i="4"/>
  <c r="E95" i="4" s="1"/>
  <c r="B97" i="4" l="1"/>
  <c r="D96" i="4"/>
  <c r="C96" i="4"/>
  <c r="E96" i="4" s="1"/>
  <c r="D97" i="4" l="1"/>
  <c r="C97" i="4"/>
  <c r="E97" i="4" s="1"/>
  <c r="B98" i="4"/>
  <c r="B99" i="4" l="1"/>
  <c r="D98" i="4"/>
  <c r="C98" i="4"/>
  <c r="E98" i="4" s="1"/>
  <c r="B100" i="4" l="1"/>
  <c r="D99" i="4"/>
  <c r="C99" i="4"/>
  <c r="E99" i="4" s="1"/>
  <c r="D100" i="4" l="1"/>
  <c r="C100" i="4"/>
  <c r="E100" i="4" s="1"/>
  <c r="B101" i="4"/>
  <c r="B102" i="4" l="1"/>
  <c r="D101" i="4"/>
  <c r="C101" i="4"/>
  <c r="E101" i="4" s="1"/>
  <c r="B103" i="4" l="1"/>
  <c r="D102" i="4"/>
  <c r="C102" i="4"/>
  <c r="E102" i="4" s="1"/>
  <c r="D103" i="4" l="1"/>
  <c r="C103" i="4"/>
  <c r="E103" i="4" s="1"/>
  <c r="C31" i="1" l="1"/>
  <c r="C36" i="1" s="1"/>
  <c r="B31" i="1"/>
  <c r="B36" i="1" s="1"/>
  <c r="D37" i="1"/>
  <c r="C10" i="1"/>
  <c r="C9" i="1"/>
  <c r="C8" i="1"/>
  <c r="C7" i="1"/>
  <c r="D36" i="1" l="1"/>
  <c r="D31" i="1"/>
  <c r="D16" i="1"/>
  <c r="B21" i="1"/>
  <c r="B18" i="1"/>
  <c r="B19" i="1"/>
  <c r="B20" i="1"/>
  <c r="B17" i="1"/>
  <c r="B34" i="1" l="1"/>
  <c r="B33" i="1"/>
  <c r="B32" i="1"/>
  <c r="B25" i="1"/>
  <c r="B35" i="1"/>
  <c r="C21" i="1"/>
  <c r="C26" i="1" s="1"/>
  <c r="C19" i="1"/>
  <c r="C34" i="1" s="1"/>
  <c r="C20" i="1"/>
  <c r="D20" i="1" s="1"/>
  <c r="C17" i="1"/>
  <c r="D17" i="1" s="1"/>
  <c r="C18" i="1"/>
  <c r="D18" i="1" s="1"/>
  <c r="B23" i="1"/>
  <c r="B26" i="1"/>
  <c r="B24" i="1"/>
  <c r="B40" i="1" l="1"/>
  <c r="B38" i="1"/>
  <c r="D21" i="1"/>
  <c r="B39" i="1"/>
  <c r="D19" i="1"/>
  <c r="D26" i="1"/>
  <c r="D34" i="1"/>
  <c r="C25" i="1"/>
  <c r="D25" i="1" s="1"/>
  <c r="C35" i="1"/>
  <c r="C40" i="1" s="1"/>
  <c r="C23" i="1"/>
  <c r="D23" i="1" s="1"/>
  <c r="C32" i="1"/>
  <c r="C38" i="1" s="1"/>
  <c r="C24" i="1"/>
  <c r="D24" i="1" s="1"/>
  <c r="C33" i="1"/>
  <c r="C39" i="1" s="1"/>
  <c r="C41" i="1"/>
  <c r="B41" i="1"/>
  <c r="D41" i="1" s="1"/>
  <c r="D32" i="1" l="1"/>
  <c r="D33" i="1"/>
  <c r="D39" i="1"/>
  <c r="D38" i="1"/>
  <c r="D35" i="1"/>
  <c r="D40" i="1"/>
</calcChain>
</file>

<file path=xl/sharedStrings.xml><?xml version="1.0" encoding="utf-8"?>
<sst xmlns="http://schemas.openxmlformats.org/spreadsheetml/2006/main" count="158" uniqueCount="65">
  <si>
    <t>Hospitalised</t>
  </si>
  <si>
    <t>ICU admissions</t>
  </si>
  <si>
    <t>ICU ventilated</t>
  </si>
  <si>
    <t>Died</t>
  </si>
  <si>
    <t>Long covid (12 weeks 8%)</t>
  </si>
  <si>
    <t>Long Covid</t>
  </si>
  <si>
    <t>Girls</t>
  </si>
  <si>
    <t>Boys</t>
  </si>
  <si>
    <t>ICU admitted with covid</t>
  </si>
  <si>
    <t>ICU ventilated covid</t>
  </si>
  <si>
    <t>Died covid</t>
  </si>
  <si>
    <t>https://www.cdc.gov/vaccines/acip/meetings/downloads/slides-2021-06/05-COVID-Wallace-508.pdf</t>
  </si>
  <si>
    <t>Total ICU</t>
  </si>
  <si>
    <t>Total dead</t>
  </si>
  <si>
    <t>hosp and death protect</t>
  </si>
  <si>
    <t>Total</t>
  </si>
  <si>
    <t>boys</t>
  </si>
  <si>
    <t>girls</t>
  </si>
  <si>
    <t>weekly incidence rate</t>
  </si>
  <si>
    <t>0/100,000/wk</t>
  </si>
  <si>
    <t>50/100,000/wk</t>
  </si>
  <si>
    <t>100/100,000/wk</t>
  </si>
  <si>
    <t>150/100,000/wk</t>
  </si>
  <si>
    <t>200/100,000/wk</t>
  </si>
  <si>
    <t>250/100,000/wk</t>
  </si>
  <si>
    <t>300/100,000/wk</t>
  </si>
  <si>
    <t>350/100,000/wk</t>
  </si>
  <si>
    <t>400/100,000/wk</t>
  </si>
  <si>
    <t>450/100,000/wk</t>
  </si>
  <si>
    <t>500/100,000/wk</t>
  </si>
  <si>
    <t>550/100,000/wk</t>
  </si>
  <si>
    <t>600/100,000/wk</t>
  </si>
  <si>
    <t>650/100,000/wk</t>
  </si>
  <si>
    <t>700/100,000/wk</t>
  </si>
  <si>
    <t>750/100,000/wk</t>
  </si>
  <si>
    <t>800/100,000/wk</t>
  </si>
  <si>
    <t>850/100,000/wk</t>
  </si>
  <si>
    <t>900/100,000/wk</t>
  </si>
  <si>
    <t>950/100,000/wk</t>
  </si>
  <si>
    <t>1000/100,000/wk</t>
  </si>
  <si>
    <t>N infected 1/7/20 - 31/3/21</t>
  </si>
  <si>
    <t>age</t>
  </si>
  <si>
    <t>(female rate: 8.68/million, male: 62.75/million for second dose, female rate:0/million and male rate: 6.72/million for first dose https://www.cdc.gov/vaccines/acip/meetings/downloads/slides-2021-06/03-COVID-Shimabukuro-508.pdf)</t>
  </si>
  <si>
    <t>source (ONS 2020 estimates- England)</t>
  </si>
  <si>
    <t>inf protect, no additional protection against long COVID</t>
  </si>
  <si>
    <t>Estimated outcomes with and without vaccination at incidence of 1000/100,000/wk (current incidence) for 16 wks</t>
  </si>
  <si>
    <t>Total by gender</t>
  </si>
  <si>
    <t>population - England (ONS 2020)</t>
  </si>
  <si>
    <t>Number who get covid</t>
  </si>
  <si>
    <t>Number Hospitalised with covid</t>
  </si>
  <si>
    <t>tot 12-17 year olds</t>
  </si>
  <si>
    <t>Number</t>
  </si>
  <si>
    <t>Proportion of infections</t>
  </si>
  <si>
    <t>Population and outcome</t>
  </si>
  <si>
    <t>consistent with ONS July estimate of 16,000 bewteen 12 and 16 (but ONS is more recent data).</t>
  </si>
  <si>
    <t>Covid outcomes if none got vaccinated, with incidence rate of 1000/100,000/week over 16 weeks</t>
  </si>
  <si>
    <t>Vaccine Myocarditis</t>
  </si>
  <si>
    <t>Total hospital (covid hospitalisation + all vaccine myocarditis cases, assuming they need hospital but not ICU)</t>
  </si>
  <si>
    <t>Total Long Covid (asuming 8% incidence)</t>
  </si>
  <si>
    <t>Outcomes if all got vaccinated, with incidence rate of 1000/100,000/week over 16 weeks</t>
  </si>
  <si>
    <t>Assume 90% efficacy against hospitalisation and death, 64% against infection</t>
  </si>
  <si>
    <t>Covid outcomes if none got vaccinated, with incidence rate of 50/100,000/week over 16 weeks</t>
  </si>
  <si>
    <t>Hospitalisations averted over 16 weeks</t>
  </si>
  <si>
    <t>Deaths averted over 16 weeks</t>
  </si>
  <si>
    <t>Estimated outcomes with and without vaccination at incidence of 50/100,000/wk (low incidence - comparable to end April 2021) for 16 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</si>
</sst>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0.000%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0"/>
      <color theme="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3" fontId="0" fillId="0" borderId="0" xfId="0" applyNumberFormat="1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3" fontId="1" fillId="3" borderId="1" xfId="0" applyNumberFormat="1" applyFont="1" applyFill="1" applyBorder="1" applyAlignment="1"/>
    <xf numFmtId="10" fontId="1" fillId="3" borderId="1" xfId="0" applyNumberFormat="1" applyFont="1" applyFill="1" applyBorder="1" applyAlignment="1">
      <alignment horizontal="right"/>
    </xf>
    <xf numFmtId="167" fontId="1" fillId="3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14" fontId="0" fillId="0" borderId="0" xfId="0" applyNumberFormat="1" applyFont="1" applyAlignment="1">
      <alignment wrapText="1"/>
    </xf>
    <xf numFmtId="0" fontId="9" fillId="4" borderId="1" xfId="0" applyFont="1" applyFill="1" applyBorder="1" applyAlignment="1"/>
    <xf numFmtId="0" fontId="10" fillId="4" borderId="1" xfId="0" applyFont="1" applyFill="1" applyBorder="1" applyAlignment="1"/>
    <xf numFmtId="0" fontId="1" fillId="5" borderId="1" xfId="0" applyFont="1" applyFill="1" applyBorder="1" applyAlignment="1"/>
    <xf numFmtId="166" fontId="1" fillId="5" borderId="1" xfId="1" applyNumberFormat="1" applyFont="1" applyFill="1" applyBorder="1" applyAlignment="1"/>
    <xf numFmtId="0" fontId="2" fillId="5" borderId="1" xfId="0" applyFont="1" applyFill="1" applyBorder="1" applyAlignment="1">
      <alignment wrapText="1"/>
    </xf>
    <xf numFmtId="166" fontId="1" fillId="5" borderId="1" xfId="1" applyNumberFormat="1" applyFont="1" applyFill="1" applyBorder="1" applyAlignment="1">
      <alignment wrapText="1"/>
    </xf>
    <xf numFmtId="166" fontId="6" fillId="5" borderId="1" xfId="1" applyNumberFormat="1" applyFont="1" applyFill="1" applyBorder="1" applyAlignment="1">
      <alignment wrapText="1"/>
    </xf>
    <xf numFmtId="0" fontId="12" fillId="6" borderId="1" xfId="0" applyFont="1" applyFill="1" applyBorder="1" applyAlignment="1"/>
    <xf numFmtId="0" fontId="1" fillId="7" borderId="1" xfId="0" applyFont="1" applyFill="1" applyBorder="1" applyAlignment="1"/>
    <xf numFmtId="166" fontId="1" fillId="7" borderId="1" xfId="1" applyNumberFormat="1" applyFont="1" applyFill="1" applyBorder="1" applyAlignment="1"/>
    <xf numFmtId="1" fontId="1" fillId="7" borderId="1" xfId="0" applyNumberFormat="1" applyFont="1" applyFill="1" applyBorder="1" applyAlignment="1"/>
    <xf numFmtId="0" fontId="2" fillId="7" borderId="1" xfId="0" applyFont="1" applyFill="1" applyBorder="1" applyAlignment="1">
      <alignment wrapText="1"/>
    </xf>
    <xf numFmtId="166" fontId="2" fillId="7" borderId="1" xfId="1" applyNumberFormat="1" applyFont="1" applyFill="1" applyBorder="1" applyAlignment="1">
      <alignment wrapText="1"/>
    </xf>
    <xf numFmtId="166" fontId="1" fillId="7" borderId="1" xfId="1" applyNumberFormat="1" applyFont="1" applyFill="1" applyBorder="1" applyAlignment="1">
      <alignment wrapText="1"/>
    </xf>
    <xf numFmtId="3" fontId="1" fillId="7" borderId="1" xfId="0" applyNumberFormat="1" applyFont="1" applyFill="1" applyBorder="1" applyAlignment="1"/>
    <xf numFmtId="9" fontId="1" fillId="0" borderId="0" xfId="2" applyFont="1" applyAlignment="1"/>
    <xf numFmtId="165" fontId="1" fillId="0" borderId="0" xfId="2" applyNumberFormat="1" applyFont="1" applyAlignment="1"/>
    <xf numFmtId="166" fontId="0" fillId="0" borderId="0" xfId="0" applyNumberFormat="1" applyFont="1" applyAlignment="1"/>
    <xf numFmtId="1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4" fillId="0" borderId="1" xfId="0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/>
    <xf numFmtId="1" fontId="13" fillId="0" borderId="1" xfId="0" applyNumberFormat="1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1" fillId="6" borderId="2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0" borderId="0" xfId="0" applyFont="1" applyAlignment="1"/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E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dc.gov/vaccines/acip/meetings/downloads/slides-2021-06/05-COVID-Wallace-508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c.gov/vaccines/acip/meetings/downloads/slides-2021-06/05-COVID-Wallace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7"/>
  <sheetViews>
    <sheetView tabSelected="1" zoomScaleNormal="100" workbookViewId="0">
      <selection activeCell="A6" sqref="A6"/>
    </sheetView>
  </sheetViews>
  <sheetFormatPr baseColWidth="10" defaultColWidth="14.5" defaultRowHeight="15.75" customHeight="1" x14ac:dyDescent="0.15"/>
  <cols>
    <col min="1" max="1" width="40.33203125" customWidth="1"/>
  </cols>
  <sheetData>
    <row r="1" spans="1:10" s="9" customFormat="1" ht="15.75" customHeight="1" x14ac:dyDescent="0.15">
      <c r="A1" s="7" t="s">
        <v>45</v>
      </c>
    </row>
    <row r="2" spans="1:10" s="15" customFormat="1" ht="32" x14ac:dyDescent="0.2">
      <c r="A2" s="16" t="s">
        <v>53</v>
      </c>
      <c r="B2" s="16" t="s">
        <v>51</v>
      </c>
      <c r="C2" s="16" t="s">
        <v>52</v>
      </c>
      <c r="D2" s="14"/>
      <c r="E2" s="14"/>
      <c r="F2" s="14"/>
      <c r="G2" s="14"/>
    </row>
    <row r="3" spans="1:10" s="9" customFormat="1" ht="15" x14ac:dyDescent="0.2">
      <c r="A3" s="17" t="s">
        <v>16</v>
      </c>
      <c r="B3" s="18">
        <v>2011458</v>
      </c>
      <c r="C3" s="17"/>
      <c r="D3" s="8" t="s">
        <v>43</v>
      </c>
      <c r="E3" s="8"/>
      <c r="F3" s="8"/>
      <c r="G3" s="8"/>
      <c r="H3" s="8"/>
    </row>
    <row r="4" spans="1:10" s="9" customFormat="1" ht="15" x14ac:dyDescent="0.2">
      <c r="A4" s="17" t="s">
        <v>17</v>
      </c>
      <c r="B4" s="18">
        <v>1906915</v>
      </c>
      <c r="C4" s="17"/>
      <c r="D4" s="8"/>
      <c r="E4" s="8"/>
      <c r="F4" s="8"/>
      <c r="G4" s="8"/>
      <c r="H4" s="8"/>
    </row>
    <row r="5" spans="1:10" ht="15" x14ac:dyDescent="0.2">
      <c r="A5" s="17" t="s">
        <v>50</v>
      </c>
      <c r="B5" s="18">
        <f>SUM(B3:B4)</f>
        <v>3918373</v>
      </c>
      <c r="C5" s="17"/>
      <c r="D5" s="1"/>
      <c r="E5" s="1"/>
      <c r="F5" s="1"/>
      <c r="G5" s="1"/>
    </row>
    <row r="6" spans="1:10" ht="15" x14ac:dyDescent="0.2">
      <c r="A6" s="17" t="s">
        <v>40</v>
      </c>
      <c r="B6" s="18">
        <v>169412</v>
      </c>
      <c r="C6" s="19"/>
      <c r="D6" s="51"/>
      <c r="E6" s="52"/>
      <c r="F6" s="51"/>
      <c r="G6" s="52"/>
    </row>
    <row r="7" spans="1:10" ht="15" x14ac:dyDescent="0.2">
      <c r="A7" s="17" t="s">
        <v>0</v>
      </c>
      <c r="B7" s="18">
        <v>1390</v>
      </c>
      <c r="C7" s="20">
        <f t="shared" ref="C7:C10" si="0">B7/$B$6</f>
        <v>8.204849715486507E-3</v>
      </c>
      <c r="D7" s="1"/>
      <c r="E7" s="1"/>
      <c r="F7" s="1"/>
      <c r="G7" s="1"/>
    </row>
    <row r="8" spans="1:10" ht="15" x14ac:dyDescent="0.2">
      <c r="A8" s="17" t="s">
        <v>1</v>
      </c>
      <c r="B8" s="17">
        <v>91</v>
      </c>
      <c r="C8" s="20">
        <f t="shared" si="0"/>
        <v>5.3715203173328922E-4</v>
      </c>
      <c r="D8" s="1"/>
      <c r="E8" s="1"/>
      <c r="F8" s="1"/>
      <c r="G8" s="1"/>
      <c r="J8" s="10"/>
    </row>
    <row r="9" spans="1:10" ht="15" x14ac:dyDescent="0.2">
      <c r="A9" s="17" t="s">
        <v>2</v>
      </c>
      <c r="B9" s="17">
        <v>75</v>
      </c>
      <c r="C9" s="20">
        <f t="shared" si="0"/>
        <v>4.4270771846150213E-4</v>
      </c>
      <c r="D9" s="1"/>
      <c r="E9" s="1"/>
      <c r="F9" s="1"/>
      <c r="G9" s="1"/>
      <c r="J9" s="10"/>
    </row>
    <row r="10" spans="1:10" ht="15" x14ac:dyDescent="0.2">
      <c r="A10" s="17" t="s">
        <v>3</v>
      </c>
      <c r="B10" s="17">
        <v>11</v>
      </c>
      <c r="C10" s="20">
        <f t="shared" si="0"/>
        <v>6.4930465374353653E-5</v>
      </c>
      <c r="D10" s="1"/>
      <c r="E10" s="1"/>
      <c r="F10" s="1"/>
      <c r="G10" s="1"/>
      <c r="J10" s="10"/>
    </row>
    <row r="11" spans="1:10" ht="15" x14ac:dyDescent="0.2">
      <c r="A11" s="17" t="s">
        <v>4</v>
      </c>
      <c r="B11" s="18">
        <f>C11*B6</f>
        <v>13552.960000000001</v>
      </c>
      <c r="C11" s="20">
        <v>0.08</v>
      </c>
      <c r="D11" s="51" t="s">
        <v>54</v>
      </c>
      <c r="E11" s="52"/>
      <c r="F11" s="52"/>
      <c r="G11" s="52"/>
      <c r="J11" s="10"/>
    </row>
    <row r="12" spans="1:10" ht="15" x14ac:dyDescent="0.2">
      <c r="A12" s="1"/>
      <c r="B12" s="1"/>
      <c r="C12" s="1"/>
      <c r="D12" s="1"/>
      <c r="E12" s="1"/>
      <c r="F12" s="1"/>
      <c r="G12" s="1"/>
      <c r="J12" s="10"/>
    </row>
    <row r="13" spans="1:10" ht="15" x14ac:dyDescent="0.2">
      <c r="A13" s="1"/>
      <c r="B13" s="1"/>
      <c r="C13" s="1"/>
      <c r="D13" s="1"/>
      <c r="E13" s="1"/>
      <c r="F13" s="1"/>
      <c r="G13" s="1"/>
      <c r="J13" s="10"/>
    </row>
    <row r="14" spans="1:10" ht="15" x14ac:dyDescent="0.2">
      <c r="A14" s="53" t="s">
        <v>55</v>
      </c>
      <c r="B14" s="54"/>
      <c r="C14" s="54"/>
      <c r="D14" s="55"/>
      <c r="E14" s="38">
        <f>16*1000/100000</f>
        <v>0.16</v>
      </c>
      <c r="F14" s="1"/>
      <c r="G14" s="1"/>
      <c r="J14" s="10"/>
    </row>
    <row r="15" spans="1:10" ht="15" x14ac:dyDescent="0.2">
      <c r="A15" s="30"/>
      <c r="B15" s="30" t="s">
        <v>6</v>
      </c>
      <c r="C15" s="30" t="s">
        <v>7</v>
      </c>
      <c r="D15" s="30" t="s">
        <v>15</v>
      </c>
      <c r="E15" s="1"/>
      <c r="F15" s="1"/>
      <c r="G15" s="1"/>
      <c r="J15" s="10"/>
    </row>
    <row r="16" spans="1:10" s="5" customFormat="1" ht="15" x14ac:dyDescent="0.2">
      <c r="A16" s="31" t="s">
        <v>48</v>
      </c>
      <c r="B16" s="32">
        <f>0.16*$B$4</f>
        <v>305106.40000000002</v>
      </c>
      <c r="C16" s="32">
        <f>0.16*$B$3</f>
        <v>321833.28000000003</v>
      </c>
      <c r="D16" s="32">
        <f>B16+C16</f>
        <v>626939.68000000005</v>
      </c>
      <c r="E16" s="4"/>
      <c r="F16" s="4"/>
      <c r="G16" s="4"/>
      <c r="J16" s="10"/>
    </row>
    <row r="17" spans="1:10" ht="15" x14ac:dyDescent="0.2">
      <c r="A17" s="31" t="s">
        <v>49</v>
      </c>
      <c r="B17" s="32">
        <f>$B$16*C7</f>
        <v>2503.3521592331126</v>
      </c>
      <c r="C17" s="32">
        <f>$C$16*C7</f>
        <v>2640.5936958420898</v>
      </c>
      <c r="D17" s="32">
        <f t="shared" ref="D17:D26" si="1">B17+C17</f>
        <v>5143.9458550752024</v>
      </c>
      <c r="E17" s="1"/>
      <c r="F17" s="1"/>
      <c r="G17" s="1"/>
      <c r="J17" s="10"/>
    </row>
    <row r="18" spans="1:10" ht="15" x14ac:dyDescent="0.2">
      <c r="A18" s="31" t="s">
        <v>8</v>
      </c>
      <c r="B18" s="32">
        <f>$B$16*C8</f>
        <v>163.88852265482964</v>
      </c>
      <c r="C18" s="32">
        <f>$C$16*C8</f>
        <v>172.87340023138856</v>
      </c>
      <c r="D18" s="32">
        <f t="shared" si="1"/>
        <v>336.7619228862182</v>
      </c>
      <c r="E18" s="1"/>
      <c r="F18" s="1"/>
      <c r="G18" s="1"/>
      <c r="J18" s="10"/>
    </row>
    <row r="19" spans="1:10" ht="15" x14ac:dyDescent="0.2">
      <c r="A19" s="31" t="s">
        <v>9</v>
      </c>
      <c r="B19" s="32">
        <f>$B$16*C9</f>
        <v>135.07295823200246</v>
      </c>
      <c r="C19" s="32">
        <f>$C$16*C9</f>
        <v>142.47807711378181</v>
      </c>
      <c r="D19" s="32">
        <f t="shared" si="1"/>
        <v>277.55103534578427</v>
      </c>
      <c r="E19" s="1"/>
      <c r="F19" s="1"/>
      <c r="G19" s="1"/>
      <c r="J19" s="10"/>
    </row>
    <row r="20" spans="1:10" ht="15" x14ac:dyDescent="0.2">
      <c r="A20" s="31" t="s">
        <v>10</v>
      </c>
      <c r="B20" s="32">
        <f>$B$16*C10</f>
        <v>19.810700540693698</v>
      </c>
      <c r="C20" s="32">
        <f>$C$16*C10</f>
        <v>20.896784643354668</v>
      </c>
      <c r="D20" s="32">
        <f t="shared" si="1"/>
        <v>40.707485184048366</v>
      </c>
      <c r="E20" s="1"/>
      <c r="F20" s="1"/>
      <c r="G20" s="1"/>
      <c r="J20" s="10"/>
    </row>
    <row r="21" spans="1:10" ht="15" x14ac:dyDescent="0.2">
      <c r="A21" s="31" t="s">
        <v>5</v>
      </c>
      <c r="B21" s="32">
        <f>$B$16*C11</f>
        <v>24408.512000000002</v>
      </c>
      <c r="C21" s="32">
        <f>$C$16*C11</f>
        <v>25746.662400000001</v>
      </c>
      <c r="D21" s="32">
        <f t="shared" si="1"/>
        <v>50155.174400000004</v>
      </c>
      <c r="E21" s="1"/>
      <c r="F21" s="1"/>
      <c r="G21" s="1"/>
      <c r="J21" s="10"/>
    </row>
    <row r="22" spans="1:10" ht="15" x14ac:dyDescent="0.2">
      <c r="A22" s="31" t="s">
        <v>56</v>
      </c>
      <c r="B22" s="33">
        <v>0</v>
      </c>
      <c r="C22" s="33">
        <v>0</v>
      </c>
      <c r="D22" s="33">
        <v>0</v>
      </c>
      <c r="E22" s="1"/>
      <c r="F22" s="1"/>
      <c r="G22" s="1"/>
      <c r="J22" s="10"/>
    </row>
    <row r="23" spans="1:10" s="15" customFormat="1" ht="48" x14ac:dyDescent="0.2">
      <c r="A23" s="34" t="s">
        <v>57</v>
      </c>
      <c r="B23" s="35">
        <f>B17+B22</f>
        <v>2503.3521592331126</v>
      </c>
      <c r="C23" s="35">
        <f>C17+C22</f>
        <v>2640.5936958420898</v>
      </c>
      <c r="D23" s="35">
        <f t="shared" si="1"/>
        <v>5143.9458550752024</v>
      </c>
      <c r="E23" s="49"/>
      <c r="F23" s="50"/>
      <c r="G23" s="50"/>
      <c r="J23" s="22"/>
    </row>
    <row r="24" spans="1:10" ht="15" x14ac:dyDescent="0.2">
      <c r="A24" s="31" t="s">
        <v>12</v>
      </c>
      <c r="B24" s="36">
        <f>B18</f>
        <v>163.88852265482964</v>
      </c>
      <c r="C24" s="36">
        <f>C18</f>
        <v>172.87340023138856</v>
      </c>
      <c r="D24" s="36">
        <f t="shared" si="1"/>
        <v>336.7619228862182</v>
      </c>
      <c r="E24" s="1"/>
      <c r="F24" s="1"/>
      <c r="G24" s="1"/>
      <c r="J24" s="10"/>
    </row>
    <row r="25" spans="1:10" ht="15" x14ac:dyDescent="0.2">
      <c r="A25" s="31" t="s">
        <v>13</v>
      </c>
      <c r="B25" s="36">
        <f>B20</f>
        <v>19.810700540693698</v>
      </c>
      <c r="C25" s="36">
        <f>C20</f>
        <v>20.896784643354668</v>
      </c>
      <c r="D25" s="36">
        <f t="shared" si="1"/>
        <v>40.707485184048366</v>
      </c>
      <c r="E25" s="1"/>
      <c r="F25" s="1"/>
      <c r="G25" s="1"/>
      <c r="J25" s="10"/>
    </row>
    <row r="26" spans="1:10" ht="15" x14ac:dyDescent="0.2">
      <c r="A26" s="31" t="s">
        <v>58</v>
      </c>
      <c r="B26" s="37">
        <f t="shared" ref="B26:C26" si="2">B21</f>
        <v>24408.512000000002</v>
      </c>
      <c r="C26" s="37">
        <f t="shared" si="2"/>
        <v>25746.662400000001</v>
      </c>
      <c r="D26" s="32">
        <f t="shared" si="1"/>
        <v>50155.174400000004</v>
      </c>
      <c r="E26" s="1"/>
      <c r="F26" s="1"/>
      <c r="G26" s="1"/>
    </row>
    <row r="28" spans="1:10" ht="15.75" customHeight="1" x14ac:dyDescent="0.2">
      <c r="A28" s="56" t="s">
        <v>59</v>
      </c>
      <c r="B28" s="56"/>
      <c r="C28" s="56"/>
      <c r="D28" s="56"/>
    </row>
    <row r="29" spans="1:10" ht="15.75" customHeight="1" x14ac:dyDescent="0.2">
      <c r="A29" s="23" t="s">
        <v>60</v>
      </c>
      <c r="B29" s="24"/>
      <c r="C29" s="23"/>
      <c r="D29" s="23"/>
    </row>
    <row r="30" spans="1:10" ht="15.75" customHeight="1" x14ac:dyDescent="0.2">
      <c r="A30" s="23"/>
      <c r="B30" s="23" t="s">
        <v>6</v>
      </c>
      <c r="C30" s="23" t="s">
        <v>7</v>
      </c>
      <c r="D30" s="23" t="s">
        <v>15</v>
      </c>
      <c r="E30">
        <v>0.64</v>
      </c>
      <c r="F30" s="7" t="s">
        <v>44</v>
      </c>
      <c r="H30" s="7"/>
      <c r="I30" s="7"/>
      <c r="J30" s="7"/>
    </row>
    <row r="31" spans="1:10" ht="15.75" customHeight="1" x14ac:dyDescent="0.2">
      <c r="A31" s="25" t="s">
        <v>48</v>
      </c>
      <c r="B31" s="26">
        <f>B16*(1-$E$30)</f>
        <v>109838.304</v>
      </c>
      <c r="C31" s="26">
        <f>C16*(1-$E$30)</f>
        <v>115859.9808</v>
      </c>
      <c r="D31" s="26">
        <f>B31+C31</f>
        <v>225698.28480000002</v>
      </c>
      <c r="E31">
        <v>0.9</v>
      </c>
      <c r="F31" s="7" t="s">
        <v>14</v>
      </c>
      <c r="H31" s="8"/>
      <c r="I31" s="6"/>
      <c r="J31" s="6"/>
    </row>
    <row r="32" spans="1:10" ht="15.75" customHeight="1" x14ac:dyDescent="0.2">
      <c r="A32" s="25" t="s">
        <v>49</v>
      </c>
      <c r="B32" s="26">
        <f>B17*(1-$E$31)</f>
        <v>250.33521592331121</v>
      </c>
      <c r="C32" s="26">
        <f>C17*(1-$E$31)</f>
        <v>264.05936958420892</v>
      </c>
      <c r="D32" s="26">
        <f t="shared" ref="D32:D37" si="3">B32+C32</f>
        <v>514.39458550752011</v>
      </c>
      <c r="H32" s="8"/>
      <c r="I32" s="6"/>
      <c r="J32" s="6"/>
    </row>
    <row r="33" spans="1:10" ht="15.75" customHeight="1" x14ac:dyDescent="0.2">
      <c r="A33" s="25" t="s">
        <v>8</v>
      </c>
      <c r="B33" s="26">
        <f t="shared" ref="B33:C33" si="4">B18*(1-$E$31)</f>
        <v>16.38885226548296</v>
      </c>
      <c r="C33" s="26">
        <f t="shared" si="4"/>
        <v>17.287340023138853</v>
      </c>
      <c r="D33" s="26">
        <f t="shared" si="3"/>
        <v>33.676192288621813</v>
      </c>
      <c r="H33" s="8"/>
      <c r="I33" s="6"/>
      <c r="J33" s="6"/>
    </row>
    <row r="34" spans="1:10" ht="15.75" customHeight="1" x14ac:dyDescent="0.2">
      <c r="A34" s="25" t="s">
        <v>9</v>
      </c>
      <c r="B34" s="26">
        <f t="shared" ref="B34:C34" si="5">B19*(1-$E$31)</f>
        <v>13.507295823200243</v>
      </c>
      <c r="C34" s="26">
        <f t="shared" si="5"/>
        <v>14.247807711378178</v>
      </c>
      <c r="D34" s="26">
        <f t="shared" si="3"/>
        <v>27.755103534578421</v>
      </c>
      <c r="H34" s="8"/>
      <c r="I34" s="6"/>
      <c r="J34" s="6"/>
    </row>
    <row r="35" spans="1:10" ht="15.75" customHeight="1" x14ac:dyDescent="0.2">
      <c r="A35" s="25" t="s">
        <v>10</v>
      </c>
      <c r="B35" s="26">
        <f t="shared" ref="B35:C35" si="6">B20*(1-$E$31)</f>
        <v>1.9810700540693693</v>
      </c>
      <c r="C35" s="26">
        <f t="shared" si="6"/>
        <v>2.0896784643354662</v>
      </c>
      <c r="D35" s="26">
        <f t="shared" si="3"/>
        <v>4.0707485184048355</v>
      </c>
      <c r="H35" s="8"/>
      <c r="I35" s="6"/>
      <c r="J35" s="6"/>
    </row>
    <row r="36" spans="1:10" ht="15.75" customHeight="1" x14ac:dyDescent="0.2">
      <c r="A36" s="25" t="s">
        <v>5</v>
      </c>
      <c r="B36" s="26">
        <f>B31*$C$11</f>
        <v>8787.0643200000013</v>
      </c>
      <c r="C36" s="26">
        <f>C31*$C$11</f>
        <v>9268.7984640000013</v>
      </c>
      <c r="D36" s="26">
        <f t="shared" si="3"/>
        <v>18055.862784000004</v>
      </c>
      <c r="F36" s="12" t="s">
        <v>42</v>
      </c>
      <c r="H36" s="8"/>
      <c r="I36" s="6"/>
      <c r="J36" s="6"/>
    </row>
    <row r="37" spans="1:10" ht="15.75" customHeight="1" x14ac:dyDescent="0.2">
      <c r="A37" s="25" t="s">
        <v>56</v>
      </c>
      <c r="B37" s="26">
        <f>8.68*$B$4/1000000</f>
        <v>16.5520222</v>
      </c>
      <c r="C37" s="26">
        <f>(62.75*$B$3/1000000) + (6.72*$B$3/1000000)</f>
        <v>139.73598726</v>
      </c>
      <c r="D37" s="26">
        <f t="shared" si="3"/>
        <v>156.28800946000001</v>
      </c>
      <c r="F37" s="57" t="s">
        <v>11</v>
      </c>
      <c r="G37" s="52"/>
      <c r="H37" s="52"/>
      <c r="I37" s="52"/>
      <c r="J37" s="6"/>
    </row>
    <row r="38" spans="1:10" s="15" customFormat="1" ht="42.5" customHeight="1" x14ac:dyDescent="0.2">
      <c r="A38" s="27" t="s">
        <v>57</v>
      </c>
      <c r="B38" s="29">
        <f>B32+B37</f>
        <v>266.88723812331119</v>
      </c>
      <c r="C38" s="29">
        <f>C32+C37</f>
        <v>403.79535684420892</v>
      </c>
      <c r="D38" s="28">
        <f t="shared" ref="D38:D41" si="7">B38+C38</f>
        <v>670.68259496752012</v>
      </c>
    </row>
    <row r="39" spans="1:10" ht="15.75" customHeight="1" x14ac:dyDescent="0.2">
      <c r="A39" s="25" t="s">
        <v>12</v>
      </c>
      <c r="B39" s="26">
        <f t="shared" ref="B39:C39" si="8">B33</f>
        <v>16.38885226548296</v>
      </c>
      <c r="C39" s="26">
        <f t="shared" si="8"/>
        <v>17.287340023138853</v>
      </c>
      <c r="D39" s="26">
        <f t="shared" si="7"/>
        <v>33.676192288621813</v>
      </c>
    </row>
    <row r="40" spans="1:10" ht="15.75" customHeight="1" x14ac:dyDescent="0.2">
      <c r="A40" s="25" t="s">
        <v>13</v>
      </c>
      <c r="B40" s="26">
        <f t="shared" ref="B40:C40" si="9">B35</f>
        <v>1.9810700540693693</v>
      </c>
      <c r="C40" s="26">
        <f t="shared" si="9"/>
        <v>2.0896784643354662</v>
      </c>
      <c r="D40" s="26">
        <f t="shared" si="7"/>
        <v>4.0707485184048355</v>
      </c>
      <c r="H40" s="7"/>
      <c r="I40" s="7"/>
      <c r="J40" s="7"/>
    </row>
    <row r="41" spans="1:10" ht="15.75" customHeight="1" x14ac:dyDescent="0.2">
      <c r="A41" s="25" t="s">
        <v>58</v>
      </c>
      <c r="B41" s="26">
        <f t="shared" ref="B41:C41" si="10">B36</f>
        <v>8787.0643200000013</v>
      </c>
      <c r="C41" s="26">
        <f t="shared" si="10"/>
        <v>9268.7984640000013</v>
      </c>
      <c r="D41" s="26">
        <f t="shared" si="7"/>
        <v>18055.862784000004</v>
      </c>
      <c r="H41" s="8"/>
      <c r="I41" s="6"/>
      <c r="J41" s="6"/>
    </row>
    <row r="42" spans="1:10" ht="15.75" customHeight="1" x14ac:dyDescent="0.2">
      <c r="A42" s="3"/>
      <c r="B42" s="6"/>
      <c r="C42" s="6"/>
      <c r="G42" s="40"/>
      <c r="H42" s="8"/>
      <c r="I42" s="6"/>
      <c r="J42" s="6"/>
    </row>
    <row r="43" spans="1:10" ht="15.75" customHeight="1" x14ac:dyDescent="0.2">
      <c r="A43" s="3"/>
      <c r="B43" s="6"/>
      <c r="C43" s="6"/>
      <c r="H43" s="8"/>
      <c r="I43" s="6"/>
      <c r="J43" s="6"/>
    </row>
    <row r="44" spans="1:10" ht="15.75" customHeight="1" x14ac:dyDescent="0.2">
      <c r="A44" s="3"/>
      <c r="H44" s="8"/>
      <c r="I44" s="6"/>
      <c r="J44" s="6"/>
    </row>
    <row r="45" spans="1:10" ht="15.75" customHeight="1" x14ac:dyDescent="0.2">
      <c r="H45" s="8"/>
      <c r="I45" s="6"/>
      <c r="J45" s="6"/>
    </row>
    <row r="46" spans="1:10" ht="15.75" customHeight="1" x14ac:dyDescent="0.2">
      <c r="H46" s="8"/>
      <c r="I46" s="6"/>
      <c r="J46" s="6"/>
    </row>
    <row r="47" spans="1:10" ht="15.75" customHeight="1" x14ac:dyDescent="0.2">
      <c r="A47" s="3"/>
      <c r="B47" s="6"/>
      <c r="C47" s="6"/>
      <c r="H47" s="2"/>
      <c r="I47" s="6"/>
      <c r="J47" s="6"/>
    </row>
  </sheetData>
  <mergeCells count="7">
    <mergeCell ref="A28:D28"/>
    <mergeCell ref="F37:I37"/>
    <mergeCell ref="E23:G23"/>
    <mergeCell ref="D6:E6"/>
    <mergeCell ref="F6:G6"/>
    <mergeCell ref="D11:G11"/>
    <mergeCell ref="A14:D14"/>
  </mergeCells>
  <hyperlinks>
    <hyperlink ref="F37" r:id="rId1" xr:uid="{3E528248-ADDC-4968-BD8A-533192FA5E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9A08-9762-462B-B37C-F9BE187B216E}">
  <sheetPr>
    <outlinePr summaryBelow="0" summaryRight="0"/>
  </sheetPr>
  <dimension ref="A1:J47"/>
  <sheetViews>
    <sheetView topLeftCell="A17" zoomScaleNormal="100" workbookViewId="0">
      <selection activeCell="E14" sqref="E14"/>
    </sheetView>
  </sheetViews>
  <sheetFormatPr baseColWidth="10" defaultColWidth="14.5" defaultRowHeight="15.75" customHeight="1" x14ac:dyDescent="0.15"/>
  <cols>
    <col min="1" max="1" width="40.33203125" style="11" customWidth="1"/>
    <col min="2" max="16384" width="14.5" style="11"/>
  </cols>
  <sheetData>
    <row r="1" spans="1:10" ht="15.75" customHeight="1" x14ac:dyDescent="0.15">
      <c r="A1" s="7" t="s">
        <v>64</v>
      </c>
    </row>
    <row r="2" spans="1:10" s="15" customFormat="1" ht="32" x14ac:dyDescent="0.2">
      <c r="A2" s="16" t="s">
        <v>53</v>
      </c>
      <c r="B2" s="16" t="s">
        <v>51</v>
      </c>
      <c r="C2" s="16" t="s">
        <v>52</v>
      </c>
      <c r="D2" s="14"/>
      <c r="E2" s="14"/>
      <c r="F2" s="14"/>
      <c r="G2" s="14"/>
    </row>
    <row r="3" spans="1:10" ht="15" x14ac:dyDescent="0.2">
      <c r="A3" s="17" t="s">
        <v>16</v>
      </c>
      <c r="B3" s="18">
        <v>2011458</v>
      </c>
      <c r="C3" s="17"/>
      <c r="D3" s="12" t="s">
        <v>43</v>
      </c>
      <c r="E3" s="12"/>
      <c r="F3" s="12"/>
      <c r="G3" s="12"/>
      <c r="H3" s="12"/>
    </row>
    <row r="4" spans="1:10" ht="15" x14ac:dyDescent="0.2">
      <c r="A4" s="17" t="s">
        <v>17</v>
      </c>
      <c r="B4" s="18">
        <v>1906915</v>
      </c>
      <c r="C4" s="17"/>
      <c r="D4" s="12"/>
      <c r="E4" s="12"/>
      <c r="F4" s="12"/>
      <c r="G4" s="12"/>
      <c r="H4" s="12"/>
    </row>
    <row r="5" spans="1:10" ht="15" x14ac:dyDescent="0.2">
      <c r="A5" s="17" t="s">
        <v>50</v>
      </c>
      <c r="B5" s="18">
        <f>SUM(B3:B4)</f>
        <v>3918373</v>
      </c>
      <c r="C5" s="17"/>
      <c r="D5" s="12"/>
      <c r="E5" s="12"/>
      <c r="F5" s="12"/>
      <c r="G5" s="12"/>
    </row>
    <row r="6" spans="1:10" ht="15" x14ac:dyDescent="0.2">
      <c r="A6" s="17" t="s">
        <v>40</v>
      </c>
      <c r="B6" s="18">
        <v>169412</v>
      </c>
      <c r="C6" s="19"/>
      <c r="D6" s="51"/>
      <c r="E6" s="52"/>
      <c r="F6" s="51"/>
      <c r="G6" s="52"/>
    </row>
    <row r="7" spans="1:10" ht="15" x14ac:dyDescent="0.2">
      <c r="A7" s="17" t="s">
        <v>0</v>
      </c>
      <c r="B7" s="18">
        <v>1390</v>
      </c>
      <c r="C7" s="20">
        <f t="shared" ref="C7:C10" si="0">B7/$B$6</f>
        <v>8.204849715486507E-3</v>
      </c>
      <c r="D7" s="12"/>
      <c r="E7" s="12"/>
      <c r="F7" s="12"/>
      <c r="G7" s="12"/>
    </row>
    <row r="8" spans="1:10" ht="15" x14ac:dyDescent="0.2">
      <c r="A8" s="17" t="s">
        <v>1</v>
      </c>
      <c r="B8" s="17">
        <v>91</v>
      </c>
      <c r="C8" s="20">
        <f t="shared" si="0"/>
        <v>5.3715203173328922E-4</v>
      </c>
      <c r="D8" s="12"/>
      <c r="E8" s="12"/>
      <c r="F8" s="12"/>
      <c r="G8" s="12"/>
      <c r="J8" s="10"/>
    </row>
    <row r="9" spans="1:10" ht="15" x14ac:dyDescent="0.2">
      <c r="A9" s="17" t="s">
        <v>2</v>
      </c>
      <c r="B9" s="17">
        <v>75</v>
      </c>
      <c r="C9" s="20">
        <f t="shared" si="0"/>
        <v>4.4270771846150213E-4</v>
      </c>
      <c r="D9" s="12"/>
      <c r="E9" s="12"/>
      <c r="F9" s="12"/>
      <c r="G9" s="12"/>
      <c r="J9" s="10"/>
    </row>
    <row r="10" spans="1:10" ht="15" x14ac:dyDescent="0.2">
      <c r="A10" s="17" t="s">
        <v>3</v>
      </c>
      <c r="B10" s="17">
        <v>11</v>
      </c>
      <c r="C10" s="20">
        <f t="shared" si="0"/>
        <v>6.4930465374353653E-5</v>
      </c>
      <c r="D10" s="12"/>
      <c r="E10" s="12"/>
      <c r="F10" s="12"/>
      <c r="G10" s="12"/>
      <c r="J10" s="10"/>
    </row>
    <row r="11" spans="1:10" ht="15" x14ac:dyDescent="0.2">
      <c r="A11" s="17" t="s">
        <v>4</v>
      </c>
      <c r="B11" s="18">
        <f>C11*B6</f>
        <v>13552.960000000001</v>
      </c>
      <c r="C11" s="20">
        <v>0.08</v>
      </c>
      <c r="D11" s="51" t="s">
        <v>54</v>
      </c>
      <c r="E11" s="52"/>
      <c r="F11" s="52"/>
      <c r="G11" s="52"/>
      <c r="J11" s="10"/>
    </row>
    <row r="12" spans="1:10" ht="15" x14ac:dyDescent="0.2">
      <c r="A12" s="12"/>
      <c r="B12" s="12"/>
      <c r="C12" s="12"/>
      <c r="D12" s="12"/>
      <c r="E12" s="12"/>
      <c r="F12" s="12"/>
      <c r="G12" s="12"/>
      <c r="J12" s="10"/>
    </row>
    <row r="13" spans="1:10" ht="15" x14ac:dyDescent="0.2">
      <c r="A13" s="12"/>
      <c r="B13" s="12"/>
      <c r="C13" s="12"/>
      <c r="D13" s="12"/>
      <c r="E13" s="12"/>
      <c r="F13" s="12"/>
      <c r="G13" s="12"/>
      <c r="J13" s="10"/>
    </row>
    <row r="14" spans="1:10" ht="15" x14ac:dyDescent="0.2">
      <c r="A14" s="53" t="s">
        <v>61</v>
      </c>
      <c r="B14" s="54"/>
      <c r="C14" s="54"/>
      <c r="D14" s="55"/>
      <c r="E14" s="39">
        <f>16*50/100000</f>
        <v>8.0000000000000002E-3</v>
      </c>
      <c r="F14" s="12"/>
      <c r="G14" s="12"/>
      <c r="J14" s="10"/>
    </row>
    <row r="15" spans="1:10" ht="15" x14ac:dyDescent="0.2">
      <c r="A15" s="30"/>
      <c r="B15" s="30" t="s">
        <v>6</v>
      </c>
      <c r="C15" s="30" t="s">
        <v>7</v>
      </c>
      <c r="D15" s="30" t="s">
        <v>15</v>
      </c>
      <c r="E15" s="12"/>
      <c r="F15" s="12"/>
      <c r="G15" s="12"/>
      <c r="J15" s="10"/>
    </row>
    <row r="16" spans="1:10" ht="15" x14ac:dyDescent="0.2">
      <c r="A16" s="31" t="s">
        <v>48</v>
      </c>
      <c r="B16" s="32">
        <f>E14*$B$4</f>
        <v>15255.32</v>
      </c>
      <c r="C16" s="32">
        <f>E14*$B$3</f>
        <v>16091.664000000001</v>
      </c>
      <c r="D16" s="32">
        <f>B16+C16</f>
        <v>31346.984</v>
      </c>
      <c r="E16" s="12"/>
      <c r="F16" s="12"/>
      <c r="G16" s="12"/>
      <c r="J16" s="10"/>
    </row>
    <row r="17" spans="1:10" ht="15" x14ac:dyDescent="0.2">
      <c r="A17" s="31" t="s">
        <v>49</v>
      </c>
      <c r="B17" s="32">
        <f>$B$16*C7</f>
        <v>125.16760796165562</v>
      </c>
      <c r="C17" s="32">
        <f>$C$16*C7</f>
        <v>132.02968479210446</v>
      </c>
      <c r="D17" s="32">
        <f t="shared" ref="D17:D26" si="1">B17+C17</f>
        <v>257.19729275376005</v>
      </c>
      <c r="E17" s="12"/>
      <c r="F17" s="12"/>
      <c r="G17" s="12"/>
      <c r="J17" s="10"/>
    </row>
    <row r="18" spans="1:10" ht="15" x14ac:dyDescent="0.2">
      <c r="A18" s="31" t="s">
        <v>8</v>
      </c>
      <c r="B18" s="32">
        <f>$B$16*C8</f>
        <v>8.1944261327414818</v>
      </c>
      <c r="C18" s="32">
        <f>$C$16*C8</f>
        <v>8.6436700115694283</v>
      </c>
      <c r="D18" s="32">
        <f t="shared" si="1"/>
        <v>16.83809614431091</v>
      </c>
      <c r="E18" s="12"/>
      <c r="F18" s="12"/>
      <c r="G18" s="12"/>
      <c r="J18" s="10"/>
    </row>
    <row r="19" spans="1:10" ht="15" x14ac:dyDescent="0.2">
      <c r="A19" s="31" t="s">
        <v>9</v>
      </c>
      <c r="B19" s="32">
        <f>$B$16*C9</f>
        <v>6.7536479116001225</v>
      </c>
      <c r="C19" s="32">
        <f>$C$16*C9</f>
        <v>7.1239038556890897</v>
      </c>
      <c r="D19" s="32">
        <f t="shared" si="1"/>
        <v>13.877551767289212</v>
      </c>
      <c r="E19" s="12"/>
      <c r="F19" s="12"/>
      <c r="G19" s="12"/>
      <c r="J19" s="10"/>
    </row>
    <row r="20" spans="1:10" ht="15" x14ac:dyDescent="0.2">
      <c r="A20" s="31" t="s">
        <v>10</v>
      </c>
      <c r="B20" s="32">
        <f>$B$16*C10</f>
        <v>0.99053502703468477</v>
      </c>
      <c r="C20" s="32">
        <f>$C$16*C10</f>
        <v>1.0448392321677333</v>
      </c>
      <c r="D20" s="32">
        <f t="shared" si="1"/>
        <v>2.0353742592024182</v>
      </c>
      <c r="E20" s="12"/>
      <c r="F20" s="12"/>
      <c r="G20" s="12"/>
      <c r="J20" s="10"/>
    </row>
    <row r="21" spans="1:10" ht="15" x14ac:dyDescent="0.2">
      <c r="A21" s="31" t="s">
        <v>5</v>
      </c>
      <c r="B21" s="32">
        <f>$B$16*C11</f>
        <v>1220.4256</v>
      </c>
      <c r="C21" s="32">
        <f>$C$16*C11</f>
        <v>1287.33312</v>
      </c>
      <c r="D21" s="32">
        <f t="shared" si="1"/>
        <v>2507.7587199999998</v>
      </c>
      <c r="E21" s="12"/>
      <c r="F21" s="12"/>
      <c r="G21" s="12"/>
      <c r="J21" s="10"/>
    </row>
    <row r="22" spans="1:10" ht="15" x14ac:dyDescent="0.2">
      <c r="A22" s="31" t="s">
        <v>56</v>
      </c>
      <c r="B22" s="33">
        <v>0</v>
      </c>
      <c r="C22" s="33">
        <v>0</v>
      </c>
      <c r="D22" s="33">
        <v>0</v>
      </c>
      <c r="E22" s="12"/>
      <c r="F22" s="12"/>
      <c r="G22" s="12"/>
      <c r="J22" s="10"/>
    </row>
    <row r="23" spans="1:10" s="15" customFormat="1" ht="48" x14ac:dyDescent="0.2">
      <c r="A23" s="34" t="s">
        <v>57</v>
      </c>
      <c r="B23" s="35">
        <f>B17+B22</f>
        <v>125.16760796165562</v>
      </c>
      <c r="C23" s="35">
        <f>C17+C22</f>
        <v>132.02968479210446</v>
      </c>
      <c r="D23" s="35">
        <f t="shared" si="1"/>
        <v>257.19729275376005</v>
      </c>
      <c r="E23" s="49"/>
      <c r="F23" s="50"/>
      <c r="G23" s="50"/>
      <c r="J23" s="22"/>
    </row>
    <row r="24" spans="1:10" ht="15" x14ac:dyDescent="0.2">
      <c r="A24" s="31" t="s">
        <v>12</v>
      </c>
      <c r="B24" s="36">
        <f>B18</f>
        <v>8.1944261327414818</v>
      </c>
      <c r="C24" s="36">
        <f>C18</f>
        <v>8.6436700115694283</v>
      </c>
      <c r="D24" s="36">
        <f t="shared" si="1"/>
        <v>16.83809614431091</v>
      </c>
      <c r="E24" s="12"/>
      <c r="F24" s="12"/>
      <c r="G24" s="12"/>
      <c r="J24" s="10"/>
    </row>
    <row r="25" spans="1:10" ht="15" x14ac:dyDescent="0.2">
      <c r="A25" s="31" t="s">
        <v>13</v>
      </c>
      <c r="B25" s="36">
        <f>B20</f>
        <v>0.99053502703468477</v>
      </c>
      <c r="C25" s="36">
        <f>C20</f>
        <v>1.0448392321677333</v>
      </c>
      <c r="D25" s="36">
        <f t="shared" si="1"/>
        <v>2.0353742592024182</v>
      </c>
      <c r="E25" s="12"/>
      <c r="F25" s="12"/>
      <c r="G25" s="12"/>
      <c r="J25" s="10"/>
    </row>
    <row r="26" spans="1:10" ht="15" x14ac:dyDescent="0.2">
      <c r="A26" s="31" t="s">
        <v>58</v>
      </c>
      <c r="B26" s="37">
        <f t="shared" ref="B26:C26" si="2">B21</f>
        <v>1220.4256</v>
      </c>
      <c r="C26" s="37">
        <f t="shared" si="2"/>
        <v>1287.33312</v>
      </c>
      <c r="D26" s="32">
        <f t="shared" si="1"/>
        <v>2507.7587199999998</v>
      </c>
      <c r="E26" s="12"/>
      <c r="F26" s="12"/>
      <c r="G26" s="12"/>
    </row>
    <row r="28" spans="1:10" ht="15.75" customHeight="1" x14ac:dyDescent="0.2">
      <c r="A28" s="56" t="s">
        <v>59</v>
      </c>
      <c r="B28" s="56"/>
      <c r="C28" s="56"/>
      <c r="D28" s="56"/>
    </row>
    <row r="29" spans="1:10" ht="15.75" customHeight="1" x14ac:dyDescent="0.2">
      <c r="A29" s="23" t="s">
        <v>60</v>
      </c>
      <c r="B29" s="24"/>
      <c r="C29" s="23"/>
      <c r="D29" s="23"/>
    </row>
    <row r="30" spans="1:10" ht="15.75" customHeight="1" x14ac:dyDescent="0.2">
      <c r="A30" s="23"/>
      <c r="B30" s="23" t="s">
        <v>6</v>
      </c>
      <c r="C30" s="23" t="s">
        <v>7</v>
      </c>
      <c r="D30" s="23" t="s">
        <v>15</v>
      </c>
      <c r="E30" s="11">
        <v>0.64</v>
      </c>
      <c r="F30" s="7" t="s">
        <v>44</v>
      </c>
      <c r="H30" s="7"/>
      <c r="I30" s="7"/>
      <c r="J30" s="7"/>
    </row>
    <row r="31" spans="1:10" ht="15.75" customHeight="1" x14ac:dyDescent="0.2">
      <c r="A31" s="25" t="s">
        <v>48</v>
      </c>
      <c r="B31" s="26">
        <f>B16*(1-$E$30)</f>
        <v>5491.9151999999995</v>
      </c>
      <c r="C31" s="26">
        <f>C16*(1-$E$30)</f>
        <v>5792.9990399999997</v>
      </c>
      <c r="D31" s="26">
        <f>B31+C31</f>
        <v>11284.914239999998</v>
      </c>
      <c r="E31" s="11">
        <v>0.9</v>
      </c>
      <c r="F31" s="7" t="s">
        <v>14</v>
      </c>
      <c r="H31" s="12"/>
      <c r="I31" s="6"/>
      <c r="J31" s="6"/>
    </row>
    <row r="32" spans="1:10" ht="15.75" customHeight="1" x14ac:dyDescent="0.2">
      <c r="A32" s="25" t="s">
        <v>49</v>
      </c>
      <c r="B32" s="26">
        <f>B17*(1-$E$31)</f>
        <v>12.51676079616556</v>
      </c>
      <c r="C32" s="26">
        <f>C17*(1-$E$31)</f>
        <v>13.202968479210444</v>
      </c>
      <c r="D32" s="26">
        <f t="shared" ref="D32:D41" si="3">B32+C32</f>
        <v>25.719729275376004</v>
      </c>
      <c r="H32" s="12"/>
      <c r="I32" s="6"/>
      <c r="J32" s="6"/>
    </row>
    <row r="33" spans="1:10" ht="15.75" customHeight="1" x14ac:dyDescent="0.2">
      <c r="A33" s="25" t="s">
        <v>8</v>
      </c>
      <c r="B33" s="26">
        <f t="shared" ref="B33:C35" si="4">B18*(1-$E$31)</f>
        <v>0.81944261327414802</v>
      </c>
      <c r="C33" s="26">
        <f t="shared" si="4"/>
        <v>0.86436700115694265</v>
      </c>
      <c r="D33" s="26">
        <f t="shared" si="3"/>
        <v>1.6838096144310906</v>
      </c>
      <c r="H33" s="12"/>
      <c r="I33" s="6"/>
      <c r="J33" s="6"/>
    </row>
    <row r="34" spans="1:10" ht="15.75" customHeight="1" x14ac:dyDescent="0.2">
      <c r="A34" s="25" t="s">
        <v>9</v>
      </c>
      <c r="B34" s="26">
        <f t="shared" si="4"/>
        <v>0.67536479116001213</v>
      </c>
      <c r="C34" s="26">
        <f t="shared" si="4"/>
        <v>0.71239038556890877</v>
      </c>
      <c r="D34" s="26">
        <f t="shared" si="3"/>
        <v>1.3877551767289209</v>
      </c>
      <c r="H34" s="12"/>
      <c r="I34" s="6"/>
      <c r="J34" s="6"/>
    </row>
    <row r="35" spans="1:10" ht="15.75" customHeight="1" x14ac:dyDescent="0.2">
      <c r="A35" s="25" t="s">
        <v>10</v>
      </c>
      <c r="B35" s="26">
        <f t="shared" si="4"/>
        <v>9.9053502703468452E-2</v>
      </c>
      <c r="C35" s="26">
        <f t="shared" si="4"/>
        <v>0.10448392321677331</v>
      </c>
      <c r="D35" s="26">
        <f t="shared" si="3"/>
        <v>0.20353742592024177</v>
      </c>
      <c r="H35" s="12"/>
      <c r="I35" s="6"/>
      <c r="J35" s="6"/>
    </row>
    <row r="36" spans="1:10" ht="15.75" customHeight="1" x14ac:dyDescent="0.2">
      <c r="A36" s="25" t="s">
        <v>5</v>
      </c>
      <c r="B36" s="26">
        <f>B31*$C$11</f>
        <v>439.35321599999997</v>
      </c>
      <c r="C36" s="26">
        <f>C31*$C$11</f>
        <v>463.43992320000001</v>
      </c>
      <c r="D36" s="26">
        <f t="shared" si="3"/>
        <v>902.79313920000004</v>
      </c>
      <c r="F36" s="12" t="s">
        <v>42</v>
      </c>
      <c r="H36" s="12"/>
      <c r="I36" s="6"/>
      <c r="J36" s="6"/>
    </row>
    <row r="37" spans="1:10" ht="15.75" customHeight="1" x14ac:dyDescent="0.2">
      <c r="A37" s="25" t="s">
        <v>56</v>
      </c>
      <c r="B37" s="26">
        <f>8.68*$B$4/1000000</f>
        <v>16.5520222</v>
      </c>
      <c r="C37" s="26">
        <f>(62.75*$B$3/1000000) + (6.72*$B$3/1000000)</f>
        <v>139.73598726</v>
      </c>
      <c r="D37" s="26">
        <f t="shared" si="3"/>
        <v>156.28800946000001</v>
      </c>
      <c r="F37" s="57" t="s">
        <v>11</v>
      </c>
      <c r="G37" s="52"/>
      <c r="H37" s="52"/>
      <c r="I37" s="52"/>
      <c r="J37" s="6"/>
    </row>
    <row r="38" spans="1:10" s="15" customFormat="1" ht="42.5" customHeight="1" x14ac:dyDescent="0.2">
      <c r="A38" s="27" t="s">
        <v>57</v>
      </c>
      <c r="B38" s="29">
        <f>B32+B37</f>
        <v>29.068782996165559</v>
      </c>
      <c r="C38" s="29">
        <f>C32+C37</f>
        <v>152.93895573921046</v>
      </c>
      <c r="D38" s="28">
        <f t="shared" si="3"/>
        <v>182.00773873537602</v>
      </c>
    </row>
    <row r="39" spans="1:10" ht="15.75" customHeight="1" x14ac:dyDescent="0.2">
      <c r="A39" s="25" t="s">
        <v>12</v>
      </c>
      <c r="B39" s="26">
        <f t="shared" ref="B39:C39" si="5">B33</f>
        <v>0.81944261327414802</v>
      </c>
      <c r="C39" s="26">
        <f t="shared" si="5"/>
        <v>0.86436700115694265</v>
      </c>
      <c r="D39" s="26">
        <f t="shared" si="3"/>
        <v>1.6838096144310906</v>
      </c>
      <c r="F39" s="40"/>
    </row>
    <row r="40" spans="1:10" ht="15.75" customHeight="1" x14ac:dyDescent="0.2">
      <c r="A40" s="25" t="s">
        <v>13</v>
      </c>
      <c r="B40" s="26">
        <f t="shared" ref="B40:C41" si="6">B35</f>
        <v>9.9053502703468452E-2</v>
      </c>
      <c r="C40" s="26">
        <f t="shared" si="6"/>
        <v>0.10448392321677331</v>
      </c>
      <c r="D40" s="26">
        <f t="shared" si="3"/>
        <v>0.20353742592024177</v>
      </c>
      <c r="H40" s="7"/>
      <c r="I40" s="7"/>
      <c r="J40" s="7"/>
    </row>
    <row r="41" spans="1:10" ht="15.75" customHeight="1" x14ac:dyDescent="0.2">
      <c r="A41" s="25" t="s">
        <v>58</v>
      </c>
      <c r="B41" s="26">
        <f t="shared" si="6"/>
        <v>439.35321599999997</v>
      </c>
      <c r="C41" s="26">
        <f t="shared" si="6"/>
        <v>463.43992320000001</v>
      </c>
      <c r="D41" s="26">
        <f t="shared" si="3"/>
        <v>902.79313920000004</v>
      </c>
      <c r="H41" s="12"/>
      <c r="I41" s="6"/>
      <c r="J41" s="6"/>
    </row>
    <row r="42" spans="1:10" ht="15.75" customHeight="1" x14ac:dyDescent="0.2">
      <c r="A42" s="12"/>
      <c r="B42" s="6"/>
      <c r="C42" s="6"/>
      <c r="H42" s="12"/>
      <c r="I42" s="6"/>
      <c r="J42" s="6"/>
    </row>
    <row r="43" spans="1:10" ht="15.75" customHeight="1" x14ac:dyDescent="0.2">
      <c r="A43" s="12"/>
      <c r="B43" s="6"/>
      <c r="C43" s="6"/>
      <c r="H43" s="12"/>
      <c r="I43" s="6"/>
      <c r="J43" s="6"/>
    </row>
    <row r="44" spans="1:10" ht="15.75" customHeight="1" x14ac:dyDescent="0.2">
      <c r="A44" s="12"/>
      <c r="H44" s="12"/>
      <c r="I44" s="6"/>
      <c r="J44" s="6"/>
    </row>
    <row r="45" spans="1:10" ht="15.75" customHeight="1" x14ac:dyDescent="0.2">
      <c r="H45" s="12"/>
      <c r="I45" s="6"/>
      <c r="J45" s="6"/>
    </row>
    <row r="46" spans="1:10" ht="15.75" customHeight="1" x14ac:dyDescent="0.2">
      <c r="H46" s="12"/>
      <c r="I46" s="6"/>
      <c r="J46" s="6"/>
    </row>
    <row r="47" spans="1:10" ht="15.75" customHeight="1" x14ac:dyDescent="0.2">
      <c r="A47" s="12"/>
      <c r="B47" s="6"/>
      <c r="C47" s="6"/>
      <c r="H47" s="2"/>
      <c r="I47" s="6"/>
      <c r="J47" s="6"/>
    </row>
  </sheetData>
  <mergeCells count="7">
    <mergeCell ref="F37:I37"/>
    <mergeCell ref="D6:E6"/>
    <mergeCell ref="F6:G6"/>
    <mergeCell ref="D11:G11"/>
    <mergeCell ref="A14:D14"/>
    <mergeCell ref="E23:G23"/>
    <mergeCell ref="A28:D28"/>
  </mergeCells>
  <hyperlinks>
    <hyperlink ref="F37" r:id="rId1" xr:uid="{5E3AC87F-3DB1-4A93-8A55-59F00E63349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CCFA-3292-2E48-B088-260F4DDDDF3E}">
  <dimension ref="A1:F103"/>
  <sheetViews>
    <sheetView workbookViewId="0">
      <selection activeCell="I79" sqref="I79"/>
    </sheetView>
  </sheetViews>
  <sheetFormatPr baseColWidth="10" defaultColWidth="10.6640625" defaultRowHeight="13" x14ac:dyDescent="0.15"/>
  <cols>
    <col min="1" max="1" width="16.33203125" customWidth="1"/>
    <col min="3" max="5" width="10.6640625" style="6"/>
  </cols>
  <sheetData>
    <row r="1" spans="1:6" ht="15" x14ac:dyDescent="0.2">
      <c r="A1" s="21"/>
      <c r="B1" s="44"/>
      <c r="C1" s="58" t="s">
        <v>62</v>
      </c>
      <c r="D1" s="59"/>
      <c r="E1" s="60"/>
      <c r="F1" s="9"/>
    </row>
    <row r="2" spans="1:6" s="15" customFormat="1" ht="42" x14ac:dyDescent="0.15">
      <c r="A2" s="42"/>
      <c r="B2" s="45" t="s">
        <v>18</v>
      </c>
      <c r="C2" s="46" t="s">
        <v>7</v>
      </c>
      <c r="D2" s="46" t="s">
        <v>6</v>
      </c>
      <c r="E2" s="46" t="s">
        <v>15</v>
      </c>
    </row>
    <row r="3" spans="1:6" x14ac:dyDescent="0.15">
      <c r="A3" s="43" t="s">
        <v>19</v>
      </c>
      <c r="B3" s="43">
        <v>0</v>
      </c>
      <c r="C3" s="41">
        <f>B3*16*2011458*0.0082-(0.1*B3*16*2011458*0.0082+((69.47/1000000)*2011458))</f>
        <v>-139.73598726</v>
      </c>
      <c r="D3" s="41">
        <f t="shared" ref="D3:D34" si="0">B3*16*1906915*0.0082-(0.1*B3*16*1906915*0.0082+((8.68/1000000)*1906915))</f>
        <v>-16.5520222</v>
      </c>
      <c r="E3" s="41">
        <f t="shared" ref="E3:E34" si="1">C3+D3</f>
        <v>-156.28800946000001</v>
      </c>
      <c r="F3" s="9"/>
    </row>
    <row r="4" spans="1:6" x14ac:dyDescent="0.15">
      <c r="A4" s="21"/>
      <c r="B4" s="43">
        <f>10/100000</f>
        <v>1E-4</v>
      </c>
      <c r="C4" s="41">
        <f t="shared" ref="C4:C67" si="2">B4*16*2011458*0.0082-(0.1*B4*16*2011458*0.0082+((69.47/1000000)*2011458))</f>
        <v>-115.984691196</v>
      </c>
      <c r="D4" s="41">
        <f t="shared" si="0"/>
        <v>5.9648301200000056</v>
      </c>
      <c r="E4" s="41">
        <f t="shared" si="1"/>
        <v>-110.019861076</v>
      </c>
      <c r="F4" s="9"/>
    </row>
    <row r="5" spans="1:6" x14ac:dyDescent="0.15">
      <c r="A5" s="21"/>
      <c r="B5" s="43">
        <f>20/100000</f>
        <v>2.0000000000000001E-4</v>
      </c>
      <c r="C5" s="41">
        <f t="shared" si="2"/>
        <v>-92.233395131999998</v>
      </c>
      <c r="D5" s="41">
        <f t="shared" si="0"/>
        <v>28.481682440000007</v>
      </c>
      <c r="E5" s="41">
        <f t="shared" si="1"/>
        <v>-63.751712691999991</v>
      </c>
      <c r="F5" s="9"/>
    </row>
    <row r="6" spans="1:6" x14ac:dyDescent="0.15">
      <c r="A6" s="21"/>
      <c r="B6" s="21">
        <f>B5+(10/100000)</f>
        <v>3.0000000000000003E-4</v>
      </c>
      <c r="C6" s="41">
        <f t="shared" si="2"/>
        <v>-68.482099067999997</v>
      </c>
      <c r="D6" s="41">
        <f t="shared" si="0"/>
        <v>50.998534760000013</v>
      </c>
      <c r="E6" s="41">
        <f t="shared" si="1"/>
        <v>-17.483564307999984</v>
      </c>
      <c r="F6" s="9"/>
    </row>
    <row r="7" spans="1:6" x14ac:dyDescent="0.15">
      <c r="A7" s="21"/>
      <c r="B7" s="21">
        <f t="shared" ref="B7:B70" si="3">B6+(10/100000)</f>
        <v>4.0000000000000002E-4</v>
      </c>
      <c r="C7" s="41">
        <f t="shared" si="2"/>
        <v>-44.730803003999995</v>
      </c>
      <c r="D7" s="41">
        <f t="shared" si="0"/>
        <v>73.515387080000011</v>
      </c>
      <c r="E7" s="41">
        <f t="shared" si="1"/>
        <v>28.784584076000016</v>
      </c>
      <c r="F7" s="9"/>
    </row>
    <row r="8" spans="1:6" x14ac:dyDescent="0.15">
      <c r="A8" s="43" t="s">
        <v>20</v>
      </c>
      <c r="B8" s="21">
        <f t="shared" si="3"/>
        <v>5.0000000000000001E-4</v>
      </c>
      <c r="C8" s="41">
        <f t="shared" si="2"/>
        <v>-20.979506939999993</v>
      </c>
      <c r="D8" s="41">
        <f t="shared" si="0"/>
        <v>96.032239400000009</v>
      </c>
      <c r="E8" s="41">
        <f t="shared" si="1"/>
        <v>75.052732460000016</v>
      </c>
      <c r="F8" s="9"/>
    </row>
    <row r="9" spans="1:6" x14ac:dyDescent="0.15">
      <c r="A9" s="21"/>
      <c r="B9" s="21">
        <f t="shared" si="3"/>
        <v>6.0000000000000006E-4</v>
      </c>
      <c r="C9" s="41">
        <f t="shared" si="2"/>
        <v>2.771789124000037</v>
      </c>
      <c r="D9" s="41">
        <f t="shared" si="0"/>
        <v>118.54909172000004</v>
      </c>
      <c r="E9" s="41">
        <f t="shared" si="1"/>
        <v>121.32088084400007</v>
      </c>
      <c r="F9" s="9"/>
    </row>
    <row r="10" spans="1:6" x14ac:dyDescent="0.15">
      <c r="A10" s="21"/>
      <c r="B10" s="21">
        <f t="shared" si="3"/>
        <v>7.000000000000001E-4</v>
      </c>
      <c r="C10" s="41">
        <f t="shared" si="2"/>
        <v>26.523085188000067</v>
      </c>
      <c r="D10" s="41">
        <f t="shared" si="0"/>
        <v>141.06594404000003</v>
      </c>
      <c r="E10" s="41">
        <f t="shared" si="1"/>
        <v>167.5890292280001</v>
      </c>
      <c r="F10" s="9"/>
    </row>
    <row r="11" spans="1:6" x14ac:dyDescent="0.15">
      <c r="A11" s="21"/>
      <c r="B11" s="21">
        <f t="shared" si="3"/>
        <v>8.0000000000000015E-4</v>
      </c>
      <c r="C11" s="41">
        <f t="shared" si="2"/>
        <v>50.274381252000069</v>
      </c>
      <c r="D11" s="41">
        <f t="shared" si="0"/>
        <v>163.58279636000006</v>
      </c>
      <c r="E11" s="41">
        <f t="shared" si="1"/>
        <v>213.85717761200013</v>
      </c>
      <c r="F11" s="9"/>
    </row>
    <row r="12" spans="1:6" x14ac:dyDescent="0.15">
      <c r="A12" s="21"/>
      <c r="B12" s="21">
        <f t="shared" si="3"/>
        <v>9.0000000000000019E-4</v>
      </c>
      <c r="C12" s="41">
        <f t="shared" si="2"/>
        <v>74.025677316000071</v>
      </c>
      <c r="D12" s="41">
        <f t="shared" si="0"/>
        <v>186.09964868000006</v>
      </c>
      <c r="E12" s="41">
        <f t="shared" si="1"/>
        <v>260.12532599600013</v>
      </c>
      <c r="F12" s="9"/>
    </row>
    <row r="13" spans="1:6" x14ac:dyDescent="0.15">
      <c r="A13" s="43" t="s">
        <v>21</v>
      </c>
      <c r="B13" s="21">
        <f t="shared" si="3"/>
        <v>1.0000000000000002E-3</v>
      </c>
      <c r="C13" s="41">
        <f t="shared" si="2"/>
        <v>97.776973380000101</v>
      </c>
      <c r="D13" s="41">
        <f t="shared" si="0"/>
        <v>208.61650100000006</v>
      </c>
      <c r="E13" s="41">
        <f t="shared" si="1"/>
        <v>306.39347438000016</v>
      </c>
      <c r="F13" s="9"/>
    </row>
    <row r="14" spans="1:6" x14ac:dyDescent="0.15">
      <c r="A14" s="21"/>
      <c r="B14" s="21">
        <f t="shared" si="3"/>
        <v>1.1000000000000003E-3</v>
      </c>
      <c r="C14" s="41">
        <f t="shared" si="2"/>
        <v>121.52826944400013</v>
      </c>
      <c r="D14" s="41">
        <f t="shared" si="0"/>
        <v>231.13335332000003</v>
      </c>
      <c r="E14" s="41">
        <f t="shared" si="1"/>
        <v>352.66162276400019</v>
      </c>
      <c r="F14" s="9"/>
    </row>
    <row r="15" spans="1:6" x14ac:dyDescent="0.15">
      <c r="A15" s="21"/>
      <c r="B15" s="21">
        <f t="shared" si="3"/>
        <v>1.2000000000000003E-3</v>
      </c>
      <c r="C15" s="41">
        <f t="shared" si="2"/>
        <v>145.2795655080001</v>
      </c>
      <c r="D15" s="41">
        <f t="shared" si="0"/>
        <v>253.65020564000011</v>
      </c>
      <c r="E15" s="41">
        <f t="shared" si="1"/>
        <v>398.92977114800021</v>
      </c>
      <c r="F15" s="9"/>
    </row>
    <row r="16" spans="1:6" x14ac:dyDescent="0.15">
      <c r="A16" s="21"/>
      <c r="B16" s="21">
        <f t="shared" si="3"/>
        <v>1.3000000000000004E-3</v>
      </c>
      <c r="C16" s="41">
        <f t="shared" si="2"/>
        <v>169.03086157200013</v>
      </c>
      <c r="D16" s="41">
        <f t="shared" si="0"/>
        <v>276.16705796000008</v>
      </c>
      <c r="E16" s="41">
        <f t="shared" si="1"/>
        <v>445.19791953200024</v>
      </c>
      <c r="F16" s="9"/>
    </row>
    <row r="17" spans="1:6" x14ac:dyDescent="0.15">
      <c r="A17" s="21"/>
      <c r="B17" s="21">
        <f t="shared" si="3"/>
        <v>1.4000000000000004E-3</v>
      </c>
      <c r="C17" s="41">
        <f t="shared" si="2"/>
        <v>192.78215763600016</v>
      </c>
      <c r="D17" s="41">
        <f t="shared" si="0"/>
        <v>298.68391028000008</v>
      </c>
      <c r="E17" s="41">
        <f t="shared" si="1"/>
        <v>491.46606791600027</v>
      </c>
      <c r="F17" s="9"/>
    </row>
    <row r="18" spans="1:6" x14ac:dyDescent="0.15">
      <c r="A18" s="43" t="s">
        <v>22</v>
      </c>
      <c r="B18" s="21">
        <f t="shared" si="3"/>
        <v>1.5000000000000005E-3</v>
      </c>
      <c r="C18" s="41">
        <f t="shared" si="2"/>
        <v>216.53345370000014</v>
      </c>
      <c r="D18" s="41">
        <f t="shared" si="0"/>
        <v>321.20076260000013</v>
      </c>
      <c r="E18" s="41">
        <f t="shared" si="1"/>
        <v>537.7342163000003</v>
      </c>
      <c r="F18" s="9"/>
    </row>
    <row r="19" spans="1:6" x14ac:dyDescent="0.15">
      <c r="A19" s="21"/>
      <c r="B19" s="21">
        <f t="shared" si="3"/>
        <v>1.6000000000000005E-3</v>
      </c>
      <c r="C19" s="41">
        <f t="shared" si="2"/>
        <v>240.28474976400017</v>
      </c>
      <c r="D19" s="41">
        <f t="shared" si="0"/>
        <v>343.71761492000013</v>
      </c>
      <c r="E19" s="41">
        <f t="shared" si="1"/>
        <v>584.00236468400033</v>
      </c>
      <c r="F19" s="9"/>
    </row>
    <row r="20" spans="1:6" x14ac:dyDescent="0.15">
      <c r="A20" s="21"/>
      <c r="B20" s="21">
        <f t="shared" si="3"/>
        <v>1.7000000000000006E-3</v>
      </c>
      <c r="C20" s="41">
        <f t="shared" si="2"/>
        <v>264.03604582800023</v>
      </c>
      <c r="D20" s="41">
        <f t="shared" si="0"/>
        <v>366.23446724000013</v>
      </c>
      <c r="E20" s="41">
        <f t="shared" si="1"/>
        <v>630.27051306800035</v>
      </c>
      <c r="F20" s="9"/>
    </row>
    <row r="21" spans="1:6" x14ac:dyDescent="0.15">
      <c r="A21" s="21"/>
      <c r="B21" s="21">
        <f t="shared" si="3"/>
        <v>1.8000000000000006E-3</v>
      </c>
      <c r="C21" s="41">
        <f t="shared" si="2"/>
        <v>287.7873418920002</v>
      </c>
      <c r="D21" s="41">
        <f t="shared" si="0"/>
        <v>388.75131956000018</v>
      </c>
      <c r="E21" s="41">
        <f t="shared" si="1"/>
        <v>676.53866145200038</v>
      </c>
      <c r="F21" s="9"/>
    </row>
    <row r="22" spans="1:6" x14ac:dyDescent="0.15">
      <c r="A22" s="21"/>
      <c r="B22" s="21">
        <f t="shared" si="3"/>
        <v>1.9000000000000006E-3</v>
      </c>
      <c r="C22" s="41">
        <f t="shared" si="2"/>
        <v>311.53863795600023</v>
      </c>
      <c r="D22" s="41">
        <f t="shared" si="0"/>
        <v>411.26817188000018</v>
      </c>
      <c r="E22" s="41">
        <f t="shared" si="1"/>
        <v>722.80680983600041</v>
      </c>
      <c r="F22" s="9"/>
    </row>
    <row r="23" spans="1:6" x14ac:dyDescent="0.15">
      <c r="A23" s="43" t="s">
        <v>23</v>
      </c>
      <c r="B23" s="21">
        <f t="shared" si="3"/>
        <v>2.0000000000000005E-3</v>
      </c>
      <c r="C23" s="41">
        <f t="shared" si="2"/>
        <v>335.2899340200002</v>
      </c>
      <c r="D23" s="41">
        <f t="shared" si="0"/>
        <v>433.78502420000012</v>
      </c>
      <c r="E23" s="41">
        <f t="shared" si="1"/>
        <v>769.07495822000033</v>
      </c>
      <c r="F23" s="9"/>
    </row>
    <row r="24" spans="1:6" x14ac:dyDescent="0.15">
      <c r="A24" s="21"/>
      <c r="B24" s="21">
        <f t="shared" si="3"/>
        <v>2.1000000000000003E-3</v>
      </c>
      <c r="C24" s="41">
        <f t="shared" si="2"/>
        <v>359.04123008400012</v>
      </c>
      <c r="D24" s="41">
        <f t="shared" si="0"/>
        <v>456.30187652000006</v>
      </c>
      <c r="E24" s="41">
        <f t="shared" si="1"/>
        <v>815.34310660400024</v>
      </c>
      <c r="F24" s="9"/>
    </row>
    <row r="25" spans="1:6" x14ac:dyDescent="0.15">
      <c r="A25" s="21"/>
      <c r="B25" s="21">
        <f t="shared" si="3"/>
        <v>2.2000000000000001E-3</v>
      </c>
      <c r="C25" s="41">
        <f t="shared" si="2"/>
        <v>382.79252614800015</v>
      </c>
      <c r="D25" s="41">
        <f t="shared" si="0"/>
        <v>478.81872884000006</v>
      </c>
      <c r="E25" s="41">
        <f t="shared" si="1"/>
        <v>861.61125498800016</v>
      </c>
      <c r="F25" s="9"/>
    </row>
    <row r="26" spans="1:6" x14ac:dyDescent="0.15">
      <c r="A26" s="21"/>
      <c r="B26" s="21">
        <f t="shared" si="3"/>
        <v>2.3E-3</v>
      </c>
      <c r="C26" s="41">
        <f t="shared" si="2"/>
        <v>406.54382221200007</v>
      </c>
      <c r="D26" s="41">
        <f t="shared" si="0"/>
        <v>501.33558116000006</v>
      </c>
      <c r="E26" s="41">
        <f t="shared" si="1"/>
        <v>907.87940337200007</v>
      </c>
      <c r="F26" s="9"/>
    </row>
    <row r="27" spans="1:6" x14ac:dyDescent="0.15">
      <c r="A27" s="21"/>
      <c r="B27" s="21">
        <f t="shared" si="3"/>
        <v>2.3999999999999998E-3</v>
      </c>
      <c r="C27" s="41">
        <f t="shared" si="2"/>
        <v>430.29511827600004</v>
      </c>
      <c r="D27" s="41">
        <f t="shared" si="0"/>
        <v>523.85243348000006</v>
      </c>
      <c r="E27" s="41">
        <f t="shared" si="1"/>
        <v>954.1475517560001</v>
      </c>
      <c r="F27" s="9"/>
    </row>
    <row r="28" spans="1:6" x14ac:dyDescent="0.15">
      <c r="A28" s="43" t="s">
        <v>24</v>
      </c>
      <c r="B28" s="21">
        <f t="shared" si="3"/>
        <v>2.4999999999999996E-3</v>
      </c>
      <c r="C28" s="41">
        <f t="shared" si="2"/>
        <v>454.04641434000007</v>
      </c>
      <c r="D28" s="41">
        <f t="shared" si="0"/>
        <v>546.36928579999994</v>
      </c>
      <c r="E28" s="41">
        <f t="shared" si="1"/>
        <v>1000.41570014</v>
      </c>
      <c r="F28" s="9"/>
    </row>
    <row r="29" spans="1:6" x14ac:dyDescent="0.15">
      <c r="A29" s="21"/>
      <c r="B29" s="21">
        <f t="shared" si="3"/>
        <v>2.5999999999999994E-3</v>
      </c>
      <c r="C29" s="41">
        <f t="shared" si="2"/>
        <v>477.79771040399999</v>
      </c>
      <c r="D29" s="41">
        <f t="shared" si="0"/>
        <v>568.88613811999994</v>
      </c>
      <c r="E29" s="41">
        <f t="shared" si="1"/>
        <v>1046.683848524</v>
      </c>
      <c r="F29" s="9"/>
    </row>
    <row r="30" spans="1:6" x14ac:dyDescent="0.15">
      <c r="A30" s="21"/>
      <c r="B30" s="21">
        <f t="shared" si="3"/>
        <v>2.6999999999999993E-3</v>
      </c>
      <c r="C30" s="41">
        <f t="shared" si="2"/>
        <v>501.54900646799979</v>
      </c>
      <c r="D30" s="41">
        <f t="shared" si="0"/>
        <v>591.40299043999983</v>
      </c>
      <c r="E30" s="41">
        <f t="shared" si="1"/>
        <v>1092.9519969079997</v>
      </c>
      <c r="F30" s="9"/>
    </row>
    <row r="31" spans="1:6" x14ac:dyDescent="0.15">
      <c r="A31" s="21"/>
      <c r="B31" s="21">
        <f t="shared" si="3"/>
        <v>2.7999999999999991E-3</v>
      </c>
      <c r="C31" s="41">
        <f t="shared" si="2"/>
        <v>525.30030253199982</v>
      </c>
      <c r="D31" s="41">
        <f t="shared" si="0"/>
        <v>613.91984275999982</v>
      </c>
      <c r="E31" s="41">
        <f t="shared" si="1"/>
        <v>1139.2201452919996</v>
      </c>
      <c r="F31" s="9"/>
    </row>
    <row r="32" spans="1:6" x14ac:dyDescent="0.15">
      <c r="A32" s="21"/>
      <c r="B32" s="21">
        <f t="shared" si="3"/>
        <v>2.8999999999999989E-3</v>
      </c>
      <c r="C32" s="41">
        <f t="shared" si="2"/>
        <v>549.05159859599974</v>
      </c>
      <c r="D32" s="41">
        <f t="shared" si="0"/>
        <v>636.43669507999982</v>
      </c>
      <c r="E32" s="41">
        <f t="shared" si="1"/>
        <v>1185.4882936759996</v>
      </c>
      <c r="F32" s="9"/>
    </row>
    <row r="33" spans="1:6" x14ac:dyDescent="0.15">
      <c r="A33" s="43" t="s">
        <v>25</v>
      </c>
      <c r="B33" s="21">
        <f t="shared" si="3"/>
        <v>2.9999999999999988E-3</v>
      </c>
      <c r="C33" s="41">
        <f t="shared" si="2"/>
        <v>572.80289465999965</v>
      </c>
      <c r="D33" s="41">
        <f t="shared" si="0"/>
        <v>658.95354739999993</v>
      </c>
      <c r="E33" s="41">
        <f t="shared" si="1"/>
        <v>1231.7564420599997</v>
      </c>
      <c r="F33" s="9"/>
    </row>
    <row r="34" spans="1:6" x14ac:dyDescent="0.15">
      <c r="A34" s="21"/>
      <c r="B34" s="21">
        <f t="shared" si="3"/>
        <v>3.0999999999999986E-3</v>
      </c>
      <c r="C34" s="41">
        <f t="shared" si="2"/>
        <v>596.55419072399968</v>
      </c>
      <c r="D34" s="41">
        <f t="shared" si="0"/>
        <v>681.4703997199997</v>
      </c>
      <c r="E34" s="41">
        <f t="shared" si="1"/>
        <v>1278.0245904439994</v>
      </c>
      <c r="F34" s="9"/>
    </row>
    <row r="35" spans="1:6" x14ac:dyDescent="0.15">
      <c r="A35" s="21"/>
      <c r="B35" s="21">
        <f t="shared" si="3"/>
        <v>3.1999999999999984E-3</v>
      </c>
      <c r="C35" s="41">
        <f t="shared" si="2"/>
        <v>620.3054867879996</v>
      </c>
      <c r="D35" s="41">
        <f t="shared" ref="D35:D67" si="4">B35*16*1906915*0.0082-(0.1*B35*16*1906915*0.0082+((8.68/1000000)*1906915))</f>
        <v>703.9872520399997</v>
      </c>
      <c r="E35" s="41">
        <f t="shared" ref="E35:E66" si="5">C35+D35</f>
        <v>1324.2927388279993</v>
      </c>
      <c r="F35" s="9"/>
    </row>
    <row r="36" spans="1:6" x14ac:dyDescent="0.15">
      <c r="A36" s="21"/>
      <c r="B36" s="21">
        <f t="shared" si="3"/>
        <v>3.2999999999999982E-3</v>
      </c>
      <c r="C36" s="41">
        <f t="shared" si="2"/>
        <v>644.05678285199963</v>
      </c>
      <c r="D36" s="41">
        <f t="shared" si="4"/>
        <v>726.5041043599997</v>
      </c>
      <c r="E36" s="41">
        <f t="shared" si="5"/>
        <v>1370.5608872119992</v>
      </c>
      <c r="F36" s="9"/>
    </row>
    <row r="37" spans="1:6" x14ac:dyDescent="0.15">
      <c r="A37" s="21"/>
      <c r="B37" s="21">
        <f t="shared" si="3"/>
        <v>3.3999999999999981E-3</v>
      </c>
      <c r="C37" s="41">
        <f t="shared" si="2"/>
        <v>667.80807891599966</v>
      </c>
      <c r="D37" s="41">
        <f t="shared" si="4"/>
        <v>749.0209566799997</v>
      </c>
      <c r="E37" s="41">
        <f t="shared" si="5"/>
        <v>1416.8290355959994</v>
      </c>
      <c r="F37" s="9"/>
    </row>
    <row r="38" spans="1:6" x14ac:dyDescent="0.15">
      <c r="A38" s="43" t="s">
        <v>26</v>
      </c>
      <c r="B38" s="21">
        <f t="shared" si="3"/>
        <v>3.4999999999999979E-3</v>
      </c>
      <c r="C38" s="41">
        <f t="shared" si="2"/>
        <v>691.55937497999957</v>
      </c>
      <c r="D38" s="41">
        <f t="shared" si="4"/>
        <v>771.53780899999958</v>
      </c>
      <c r="E38" s="41">
        <f t="shared" si="5"/>
        <v>1463.097183979999</v>
      </c>
      <c r="F38" s="9"/>
    </row>
    <row r="39" spans="1:6" x14ac:dyDescent="0.15">
      <c r="A39" s="21"/>
      <c r="B39" s="21">
        <f t="shared" si="3"/>
        <v>3.5999999999999977E-3</v>
      </c>
      <c r="C39" s="41">
        <f t="shared" si="2"/>
        <v>715.31067104399949</v>
      </c>
      <c r="D39" s="41">
        <f t="shared" si="4"/>
        <v>794.05466131999947</v>
      </c>
      <c r="E39" s="41">
        <f t="shared" si="5"/>
        <v>1509.365332363999</v>
      </c>
      <c r="F39" s="9"/>
    </row>
    <row r="40" spans="1:6" x14ac:dyDescent="0.15">
      <c r="A40" s="21"/>
      <c r="B40" s="21">
        <f t="shared" si="3"/>
        <v>3.6999999999999976E-3</v>
      </c>
      <c r="C40" s="41">
        <f t="shared" si="2"/>
        <v>739.06196710799941</v>
      </c>
      <c r="D40" s="41">
        <f t="shared" si="4"/>
        <v>816.57151363999947</v>
      </c>
      <c r="E40" s="41">
        <f t="shared" si="5"/>
        <v>1555.6334807479989</v>
      </c>
      <c r="F40" s="9"/>
    </row>
    <row r="41" spans="1:6" x14ac:dyDescent="0.15">
      <c r="A41" s="21"/>
      <c r="B41" s="21">
        <f t="shared" si="3"/>
        <v>3.7999999999999974E-3</v>
      </c>
      <c r="C41" s="41">
        <f t="shared" si="2"/>
        <v>762.81326317199932</v>
      </c>
      <c r="D41" s="41">
        <f t="shared" si="4"/>
        <v>839.08836595999946</v>
      </c>
      <c r="E41" s="41">
        <f t="shared" si="5"/>
        <v>1601.9016291319988</v>
      </c>
      <c r="F41" s="9"/>
    </row>
    <row r="42" spans="1:6" x14ac:dyDescent="0.15">
      <c r="A42" s="21"/>
      <c r="B42" s="21">
        <f t="shared" si="3"/>
        <v>3.8999999999999972E-3</v>
      </c>
      <c r="C42" s="41">
        <f t="shared" si="2"/>
        <v>786.56455923599958</v>
      </c>
      <c r="D42" s="41">
        <f t="shared" si="4"/>
        <v>861.60521827999946</v>
      </c>
      <c r="E42" s="41">
        <f t="shared" si="5"/>
        <v>1648.1697775159992</v>
      </c>
      <c r="F42" s="9"/>
    </row>
    <row r="43" spans="1:6" x14ac:dyDescent="0.15">
      <c r="A43" s="43" t="s">
        <v>27</v>
      </c>
      <c r="B43" s="21">
        <f t="shared" si="3"/>
        <v>3.9999999999999975E-3</v>
      </c>
      <c r="C43" s="41">
        <f t="shared" si="2"/>
        <v>810.31585529999961</v>
      </c>
      <c r="D43" s="41">
        <f t="shared" si="4"/>
        <v>884.12207059999957</v>
      </c>
      <c r="E43" s="41">
        <f t="shared" si="5"/>
        <v>1694.4379258999993</v>
      </c>
      <c r="F43" s="9"/>
    </row>
    <row r="44" spans="1:6" x14ac:dyDescent="0.15">
      <c r="A44" s="21"/>
      <c r="B44" s="21">
        <f t="shared" si="3"/>
        <v>4.0999999999999977E-3</v>
      </c>
      <c r="C44" s="41">
        <f t="shared" si="2"/>
        <v>834.06715136399964</v>
      </c>
      <c r="D44" s="41">
        <f t="shared" si="4"/>
        <v>906.63892291999957</v>
      </c>
      <c r="E44" s="41">
        <f t="shared" si="5"/>
        <v>1740.7060742839992</v>
      </c>
      <c r="F44" s="9"/>
    </row>
    <row r="45" spans="1:6" x14ac:dyDescent="0.15">
      <c r="A45" s="21"/>
      <c r="B45" s="21">
        <f t="shared" si="3"/>
        <v>4.199999999999998E-3</v>
      </c>
      <c r="C45" s="41">
        <f t="shared" si="2"/>
        <v>857.81844742799967</v>
      </c>
      <c r="D45" s="41">
        <f t="shared" si="4"/>
        <v>929.15577523999957</v>
      </c>
      <c r="E45" s="41">
        <f t="shared" si="5"/>
        <v>1786.9742226679991</v>
      </c>
      <c r="F45" s="9"/>
    </row>
    <row r="46" spans="1:6" x14ac:dyDescent="0.15">
      <c r="A46" s="21"/>
      <c r="B46" s="21">
        <f t="shared" si="3"/>
        <v>4.2999999999999983E-3</v>
      </c>
      <c r="C46" s="41">
        <f t="shared" si="2"/>
        <v>881.56974349199982</v>
      </c>
      <c r="D46" s="41">
        <f t="shared" si="4"/>
        <v>951.6726275599998</v>
      </c>
      <c r="E46" s="41">
        <f t="shared" si="5"/>
        <v>1833.2423710519997</v>
      </c>
      <c r="F46" s="9"/>
    </row>
    <row r="47" spans="1:6" x14ac:dyDescent="0.15">
      <c r="A47" s="21"/>
      <c r="B47" s="21">
        <f t="shared" si="3"/>
        <v>4.3999999999999985E-3</v>
      </c>
      <c r="C47" s="41">
        <f t="shared" si="2"/>
        <v>905.32103955599996</v>
      </c>
      <c r="D47" s="41">
        <f t="shared" si="4"/>
        <v>974.18947987999968</v>
      </c>
      <c r="E47" s="41">
        <f t="shared" si="5"/>
        <v>1879.5105194359996</v>
      </c>
      <c r="F47" s="9"/>
    </row>
    <row r="48" spans="1:6" x14ac:dyDescent="0.15">
      <c r="A48" s="43" t="s">
        <v>28</v>
      </c>
      <c r="B48" s="21">
        <f t="shared" si="3"/>
        <v>4.4999999999999988E-3</v>
      </c>
      <c r="C48" s="41">
        <f t="shared" si="2"/>
        <v>929.07233561999988</v>
      </c>
      <c r="D48" s="41">
        <f t="shared" si="4"/>
        <v>996.70633219999991</v>
      </c>
      <c r="E48" s="41">
        <f t="shared" si="5"/>
        <v>1925.7786678199998</v>
      </c>
      <c r="F48" s="9"/>
    </row>
    <row r="49" spans="1:6" x14ac:dyDescent="0.15">
      <c r="A49" s="21"/>
      <c r="B49" s="21">
        <f t="shared" si="3"/>
        <v>4.5999999999999991E-3</v>
      </c>
      <c r="C49" s="41">
        <f t="shared" si="2"/>
        <v>952.82363168400002</v>
      </c>
      <c r="D49" s="41">
        <f t="shared" si="4"/>
        <v>1019.2231845199997</v>
      </c>
      <c r="E49" s="41">
        <f t="shared" si="5"/>
        <v>1972.0468162039997</v>
      </c>
      <c r="F49" s="9"/>
    </row>
    <row r="50" spans="1:6" x14ac:dyDescent="0.15">
      <c r="A50" s="21"/>
      <c r="B50" s="21">
        <f t="shared" si="3"/>
        <v>4.6999999999999993E-3</v>
      </c>
      <c r="C50" s="41">
        <f t="shared" si="2"/>
        <v>976.57492774799994</v>
      </c>
      <c r="D50" s="41">
        <f t="shared" si="4"/>
        <v>1041.7400368399999</v>
      </c>
      <c r="E50" s="41">
        <f t="shared" si="5"/>
        <v>2018.3149645879998</v>
      </c>
      <c r="F50" s="9"/>
    </row>
    <row r="51" spans="1:6" x14ac:dyDescent="0.15">
      <c r="A51" s="21"/>
      <c r="B51" s="21">
        <f t="shared" si="3"/>
        <v>4.7999999999999996E-3</v>
      </c>
      <c r="C51" s="41">
        <f t="shared" si="2"/>
        <v>1000.3262238120001</v>
      </c>
      <c r="D51" s="41">
        <f t="shared" si="4"/>
        <v>1064.2568891600001</v>
      </c>
      <c r="E51" s="41">
        <f t="shared" si="5"/>
        <v>2064.583112972</v>
      </c>
      <c r="F51" s="9"/>
    </row>
    <row r="52" spans="1:6" x14ac:dyDescent="0.15">
      <c r="A52" s="21"/>
      <c r="B52" s="21">
        <f t="shared" si="3"/>
        <v>4.8999999999999998E-3</v>
      </c>
      <c r="C52" s="41">
        <f t="shared" si="2"/>
        <v>1024.077519876</v>
      </c>
      <c r="D52" s="41">
        <f t="shared" si="4"/>
        <v>1086.7737414799999</v>
      </c>
      <c r="E52" s="41">
        <f t="shared" si="5"/>
        <v>2110.8512613559997</v>
      </c>
      <c r="F52" s="9"/>
    </row>
    <row r="53" spans="1:6" x14ac:dyDescent="0.15">
      <c r="A53" s="43" t="s">
        <v>29</v>
      </c>
      <c r="B53" s="21">
        <f t="shared" si="3"/>
        <v>5.0000000000000001E-3</v>
      </c>
      <c r="C53" s="41">
        <f t="shared" si="2"/>
        <v>1047.8288159400004</v>
      </c>
      <c r="D53" s="41">
        <f t="shared" si="4"/>
        <v>1109.2905938000001</v>
      </c>
      <c r="E53" s="41">
        <f t="shared" si="5"/>
        <v>2157.1194097400003</v>
      </c>
      <c r="F53" s="9"/>
    </row>
    <row r="54" spans="1:6" x14ac:dyDescent="0.15">
      <c r="A54" s="21"/>
      <c r="B54" s="21">
        <f t="shared" si="3"/>
        <v>5.1000000000000004E-3</v>
      </c>
      <c r="C54" s="41">
        <f t="shared" si="2"/>
        <v>1071.5801120040003</v>
      </c>
      <c r="D54" s="41">
        <f t="shared" si="4"/>
        <v>1131.8074461200001</v>
      </c>
      <c r="E54" s="41">
        <f t="shared" si="5"/>
        <v>2203.3875581240004</v>
      </c>
      <c r="F54" s="9"/>
    </row>
    <row r="55" spans="1:6" x14ac:dyDescent="0.15">
      <c r="A55" s="21"/>
      <c r="B55" s="21">
        <f t="shared" si="3"/>
        <v>5.2000000000000006E-3</v>
      </c>
      <c r="C55" s="41">
        <f t="shared" si="2"/>
        <v>1095.3314080680002</v>
      </c>
      <c r="D55" s="41">
        <f t="shared" si="4"/>
        <v>1154.3242984400001</v>
      </c>
      <c r="E55" s="41">
        <f t="shared" si="5"/>
        <v>2249.6557065080005</v>
      </c>
      <c r="F55" s="9"/>
    </row>
    <row r="56" spans="1:6" x14ac:dyDescent="0.15">
      <c r="A56" s="21"/>
      <c r="B56" s="21">
        <f t="shared" si="3"/>
        <v>5.3000000000000009E-3</v>
      </c>
      <c r="C56" s="41">
        <f t="shared" si="2"/>
        <v>1119.0827041320003</v>
      </c>
      <c r="D56" s="41">
        <f t="shared" si="4"/>
        <v>1176.8411507600003</v>
      </c>
      <c r="E56" s="41">
        <f t="shared" si="5"/>
        <v>2295.9238548920007</v>
      </c>
      <c r="F56" s="9"/>
    </row>
    <row r="57" spans="1:6" x14ac:dyDescent="0.15">
      <c r="A57" s="21"/>
      <c r="B57" s="21">
        <f t="shared" si="3"/>
        <v>5.4000000000000012E-3</v>
      </c>
      <c r="C57" s="41">
        <f t="shared" si="2"/>
        <v>1142.8340001960005</v>
      </c>
      <c r="D57" s="41">
        <f t="shared" si="4"/>
        <v>1199.3580030800003</v>
      </c>
      <c r="E57" s="41">
        <f t="shared" si="5"/>
        <v>2342.1920032760008</v>
      </c>
      <c r="F57" s="9"/>
    </row>
    <row r="58" spans="1:6" x14ac:dyDescent="0.15">
      <c r="A58" s="43" t="s">
        <v>30</v>
      </c>
      <c r="B58" s="21">
        <f t="shared" si="3"/>
        <v>5.5000000000000014E-3</v>
      </c>
      <c r="C58" s="41">
        <f t="shared" si="2"/>
        <v>1166.5852962600004</v>
      </c>
      <c r="D58" s="41">
        <f t="shared" si="4"/>
        <v>1221.8748554000006</v>
      </c>
      <c r="E58" s="41">
        <f t="shared" si="5"/>
        <v>2388.460151660001</v>
      </c>
      <c r="F58" s="9"/>
    </row>
    <row r="59" spans="1:6" x14ac:dyDescent="0.15">
      <c r="A59" s="21"/>
      <c r="B59" s="21">
        <f t="shared" si="3"/>
        <v>5.6000000000000017E-3</v>
      </c>
      <c r="C59" s="41">
        <f t="shared" si="2"/>
        <v>1190.3365923240008</v>
      </c>
      <c r="D59" s="41">
        <f t="shared" si="4"/>
        <v>1244.3917077200003</v>
      </c>
      <c r="E59" s="41">
        <f t="shared" si="5"/>
        <v>2434.7283000440011</v>
      </c>
      <c r="F59" s="9"/>
    </row>
    <row r="60" spans="1:6" x14ac:dyDescent="0.15">
      <c r="A60" s="21"/>
      <c r="B60" s="21">
        <f t="shared" si="3"/>
        <v>5.7000000000000019E-3</v>
      </c>
      <c r="C60" s="41">
        <f t="shared" si="2"/>
        <v>1214.0878883880007</v>
      </c>
      <c r="D60" s="41">
        <f t="shared" si="4"/>
        <v>1266.9085600400003</v>
      </c>
      <c r="E60" s="41">
        <f t="shared" si="5"/>
        <v>2480.9964484280008</v>
      </c>
      <c r="F60" s="9"/>
    </row>
    <row r="61" spans="1:6" x14ac:dyDescent="0.15">
      <c r="A61" s="21"/>
      <c r="B61" s="21">
        <f t="shared" si="3"/>
        <v>5.8000000000000022E-3</v>
      </c>
      <c r="C61" s="41">
        <f t="shared" si="2"/>
        <v>1237.8391844520006</v>
      </c>
      <c r="D61" s="41">
        <f t="shared" si="4"/>
        <v>1289.4254123600006</v>
      </c>
      <c r="E61" s="41">
        <f t="shared" si="5"/>
        <v>2527.2645968120014</v>
      </c>
      <c r="F61" s="9"/>
    </row>
    <row r="62" spans="1:6" x14ac:dyDescent="0.15">
      <c r="A62" s="21"/>
      <c r="B62" s="21">
        <f t="shared" si="3"/>
        <v>5.9000000000000025E-3</v>
      </c>
      <c r="C62" s="41">
        <f t="shared" si="2"/>
        <v>1261.5904805160008</v>
      </c>
      <c r="D62" s="41">
        <f t="shared" si="4"/>
        <v>1311.9422646800006</v>
      </c>
      <c r="E62" s="41">
        <f t="shared" si="5"/>
        <v>2573.5327451960011</v>
      </c>
      <c r="F62" s="9"/>
    </row>
    <row r="63" spans="1:6" x14ac:dyDescent="0.15">
      <c r="A63" s="43" t="s">
        <v>31</v>
      </c>
      <c r="B63" s="21">
        <f t="shared" si="3"/>
        <v>6.0000000000000027E-3</v>
      </c>
      <c r="C63" s="41">
        <f t="shared" si="2"/>
        <v>1285.3417765800009</v>
      </c>
      <c r="D63" s="41">
        <f t="shared" si="4"/>
        <v>1334.4591170000008</v>
      </c>
      <c r="E63" s="41">
        <f t="shared" si="5"/>
        <v>2619.8008935800017</v>
      </c>
      <c r="F63" s="9"/>
    </row>
    <row r="64" spans="1:6" x14ac:dyDescent="0.15">
      <c r="A64" s="21"/>
      <c r="B64" s="21">
        <f t="shared" si="3"/>
        <v>6.100000000000003E-3</v>
      </c>
      <c r="C64" s="41">
        <f t="shared" si="2"/>
        <v>1309.0930726440008</v>
      </c>
      <c r="D64" s="41">
        <f t="shared" si="4"/>
        <v>1356.9759693200008</v>
      </c>
      <c r="E64" s="41">
        <f t="shared" si="5"/>
        <v>2666.0690419640014</v>
      </c>
      <c r="F64" s="9"/>
    </row>
    <row r="65" spans="1:6" x14ac:dyDescent="0.15">
      <c r="A65" s="21"/>
      <c r="B65" s="21">
        <f t="shared" si="3"/>
        <v>6.2000000000000033E-3</v>
      </c>
      <c r="C65" s="41">
        <f t="shared" si="2"/>
        <v>1332.8443687080012</v>
      </c>
      <c r="D65" s="41">
        <f t="shared" si="4"/>
        <v>1379.492821640001</v>
      </c>
      <c r="E65" s="41">
        <f t="shared" si="5"/>
        <v>2712.337190348002</v>
      </c>
      <c r="F65" s="9"/>
    </row>
    <row r="66" spans="1:6" x14ac:dyDescent="0.15">
      <c r="A66" s="21"/>
      <c r="B66" s="21">
        <f t="shared" si="3"/>
        <v>6.3000000000000035E-3</v>
      </c>
      <c r="C66" s="41">
        <f t="shared" si="2"/>
        <v>1356.5956647720011</v>
      </c>
      <c r="D66" s="41">
        <f t="shared" si="4"/>
        <v>1402.0096739600008</v>
      </c>
      <c r="E66" s="41">
        <f t="shared" si="5"/>
        <v>2758.6053387320017</v>
      </c>
      <c r="F66" s="9"/>
    </row>
    <row r="67" spans="1:6" x14ac:dyDescent="0.15">
      <c r="A67" s="21"/>
      <c r="B67" s="21">
        <f t="shared" si="3"/>
        <v>6.4000000000000038E-3</v>
      </c>
      <c r="C67" s="41">
        <f t="shared" si="2"/>
        <v>1380.346960836001</v>
      </c>
      <c r="D67" s="41">
        <f t="shared" si="4"/>
        <v>1424.5265262800008</v>
      </c>
      <c r="E67" s="41">
        <f t="shared" ref="E67:E98" si="6">C67+D67</f>
        <v>2804.8734871160018</v>
      </c>
      <c r="F67" s="9"/>
    </row>
    <row r="68" spans="1:6" x14ac:dyDescent="0.15">
      <c r="A68" s="43" t="s">
        <v>32</v>
      </c>
      <c r="B68" s="21">
        <f t="shared" si="3"/>
        <v>6.500000000000004E-3</v>
      </c>
      <c r="C68" s="41">
        <f t="shared" ref="C68:C103" si="7">B68*16*2011458*0.0082-(0.1*B68*16*2011458*0.0082+((69.47/1000000)*2011458))</f>
        <v>1404.0982569000012</v>
      </c>
      <c r="D68" s="41">
        <f t="shared" ref="D68:D103" si="8">B68*16*1906915*0.0082-(0.1*B68*16*1906915*0.0082+((8.68/1000000)*1906915))</f>
        <v>1447.043378600001</v>
      </c>
      <c r="E68" s="41">
        <f t="shared" si="6"/>
        <v>2851.1416355000019</v>
      </c>
      <c r="F68" s="9"/>
    </row>
    <row r="69" spans="1:6" x14ac:dyDescent="0.15">
      <c r="A69" s="21"/>
      <c r="B69" s="21">
        <f t="shared" si="3"/>
        <v>6.6000000000000043E-3</v>
      </c>
      <c r="C69" s="41">
        <f t="shared" si="7"/>
        <v>1427.8495529640013</v>
      </c>
      <c r="D69" s="41">
        <f t="shared" si="8"/>
        <v>1469.560230920001</v>
      </c>
      <c r="E69" s="41">
        <f t="shared" si="6"/>
        <v>2897.4097838840025</v>
      </c>
      <c r="F69" s="9"/>
    </row>
    <row r="70" spans="1:6" x14ac:dyDescent="0.15">
      <c r="A70" s="21"/>
      <c r="B70" s="21">
        <f t="shared" si="3"/>
        <v>6.7000000000000046E-3</v>
      </c>
      <c r="C70" s="41">
        <f t="shared" si="7"/>
        <v>1451.6008490280012</v>
      </c>
      <c r="D70" s="41">
        <f t="shared" si="8"/>
        <v>1492.0770832400012</v>
      </c>
      <c r="E70" s="41">
        <f t="shared" si="6"/>
        <v>2943.6779322680022</v>
      </c>
      <c r="F70" s="9"/>
    </row>
    <row r="71" spans="1:6" x14ac:dyDescent="0.15">
      <c r="A71" s="21"/>
      <c r="B71" s="21">
        <f t="shared" ref="B71:B103" si="9">B70+(10/100000)</f>
        <v>6.8000000000000048E-3</v>
      </c>
      <c r="C71" s="41">
        <f t="shared" si="7"/>
        <v>1475.3521450920016</v>
      </c>
      <c r="D71" s="41">
        <f t="shared" si="8"/>
        <v>1514.5939355600015</v>
      </c>
      <c r="E71" s="41">
        <f t="shared" si="6"/>
        <v>2989.9460806520028</v>
      </c>
      <c r="F71" s="9"/>
    </row>
    <row r="72" spans="1:6" x14ac:dyDescent="0.15">
      <c r="A72" s="21"/>
      <c r="B72" s="21">
        <f t="shared" si="9"/>
        <v>6.9000000000000051E-3</v>
      </c>
      <c r="C72" s="41">
        <f t="shared" si="7"/>
        <v>1499.1034411560015</v>
      </c>
      <c r="D72" s="41">
        <f t="shared" si="8"/>
        <v>1537.1107878800012</v>
      </c>
      <c r="E72" s="41">
        <f t="shared" si="6"/>
        <v>3036.2142290360025</v>
      </c>
      <c r="F72" s="9"/>
    </row>
    <row r="73" spans="1:6" x14ac:dyDescent="0.15">
      <c r="A73" s="43" t="s">
        <v>33</v>
      </c>
      <c r="B73" s="21">
        <f t="shared" si="9"/>
        <v>7.0000000000000053E-3</v>
      </c>
      <c r="C73" s="41">
        <f t="shared" si="7"/>
        <v>1522.8547372200014</v>
      </c>
      <c r="D73" s="41">
        <f t="shared" si="8"/>
        <v>1559.6276402000012</v>
      </c>
      <c r="E73" s="41">
        <f t="shared" si="6"/>
        <v>3082.4823774200026</v>
      </c>
      <c r="F73" s="9"/>
    </row>
    <row r="74" spans="1:6" x14ac:dyDescent="0.15">
      <c r="A74" s="21"/>
      <c r="B74" s="21">
        <f t="shared" si="9"/>
        <v>7.1000000000000056E-3</v>
      </c>
      <c r="C74" s="41">
        <f t="shared" si="7"/>
        <v>1546.6060332840016</v>
      </c>
      <c r="D74" s="41">
        <f t="shared" si="8"/>
        <v>1582.1444925200012</v>
      </c>
      <c r="E74" s="41">
        <f t="shared" si="6"/>
        <v>3128.7505258040028</v>
      </c>
      <c r="F74" s="9"/>
    </row>
    <row r="75" spans="1:6" x14ac:dyDescent="0.15">
      <c r="A75" s="21"/>
      <c r="B75" s="21">
        <f t="shared" si="9"/>
        <v>7.2000000000000059E-3</v>
      </c>
      <c r="C75" s="41">
        <f t="shared" si="7"/>
        <v>1570.3573293480015</v>
      </c>
      <c r="D75" s="41">
        <f t="shared" si="8"/>
        <v>1604.6613448400014</v>
      </c>
      <c r="E75" s="41">
        <f t="shared" si="6"/>
        <v>3175.0186741880029</v>
      </c>
      <c r="F75" s="9"/>
    </row>
    <row r="76" spans="1:6" x14ac:dyDescent="0.15">
      <c r="A76" s="21"/>
      <c r="B76" s="21">
        <f t="shared" si="9"/>
        <v>7.3000000000000061E-3</v>
      </c>
      <c r="C76" s="41">
        <f t="shared" si="7"/>
        <v>1594.1086254120016</v>
      </c>
      <c r="D76" s="41">
        <f t="shared" si="8"/>
        <v>1627.1781971600014</v>
      </c>
      <c r="E76" s="41">
        <f t="shared" si="6"/>
        <v>3221.2868225720031</v>
      </c>
      <c r="F76" s="9"/>
    </row>
    <row r="77" spans="1:6" x14ac:dyDescent="0.15">
      <c r="A77" s="21"/>
      <c r="B77" s="21">
        <f t="shared" si="9"/>
        <v>7.4000000000000064E-3</v>
      </c>
      <c r="C77" s="41">
        <f t="shared" si="7"/>
        <v>1617.8599214760015</v>
      </c>
      <c r="D77" s="41">
        <f t="shared" si="8"/>
        <v>1649.6950494800017</v>
      </c>
      <c r="E77" s="41">
        <f t="shared" si="6"/>
        <v>3267.5549709560032</v>
      </c>
      <c r="F77" s="9"/>
    </row>
    <row r="78" spans="1:6" x14ac:dyDescent="0.15">
      <c r="A78" s="43" t="s">
        <v>34</v>
      </c>
      <c r="B78" s="21">
        <f t="shared" si="9"/>
        <v>7.5000000000000067E-3</v>
      </c>
      <c r="C78" s="41">
        <f t="shared" si="7"/>
        <v>1641.6112175400019</v>
      </c>
      <c r="D78" s="41">
        <f t="shared" si="8"/>
        <v>1672.2119018000017</v>
      </c>
      <c r="E78" s="41">
        <f t="shared" si="6"/>
        <v>3313.8231193400034</v>
      </c>
      <c r="F78" s="9"/>
    </row>
    <row r="79" spans="1:6" x14ac:dyDescent="0.15">
      <c r="A79" s="21"/>
      <c r="B79" s="21">
        <f t="shared" si="9"/>
        <v>7.6000000000000069E-3</v>
      </c>
      <c r="C79" s="41">
        <f t="shared" si="7"/>
        <v>1665.3625136040018</v>
      </c>
      <c r="D79" s="41">
        <f t="shared" si="8"/>
        <v>1694.7287541200017</v>
      </c>
      <c r="E79" s="41">
        <f t="shared" si="6"/>
        <v>3360.0912677240035</v>
      </c>
      <c r="F79" s="9"/>
    </row>
    <row r="80" spans="1:6" x14ac:dyDescent="0.15">
      <c r="A80" s="21"/>
      <c r="B80" s="21">
        <f t="shared" si="9"/>
        <v>7.7000000000000072E-3</v>
      </c>
      <c r="C80" s="41">
        <f t="shared" si="7"/>
        <v>1689.113809668002</v>
      </c>
      <c r="D80" s="41">
        <f t="shared" si="8"/>
        <v>1717.2456064400017</v>
      </c>
      <c r="E80" s="41">
        <f t="shared" si="6"/>
        <v>3406.3594161080036</v>
      </c>
      <c r="F80" s="9"/>
    </row>
    <row r="81" spans="1:6" x14ac:dyDescent="0.15">
      <c r="A81" s="21"/>
      <c r="B81" s="21">
        <f t="shared" si="9"/>
        <v>7.8000000000000074E-3</v>
      </c>
      <c r="C81" s="41">
        <f t="shared" si="7"/>
        <v>1712.8651057320019</v>
      </c>
      <c r="D81" s="41">
        <f t="shared" si="8"/>
        <v>1739.7624587600017</v>
      </c>
      <c r="E81" s="41">
        <f t="shared" si="6"/>
        <v>3452.6275644920033</v>
      </c>
      <c r="F81" s="9"/>
    </row>
    <row r="82" spans="1:6" x14ac:dyDescent="0.15">
      <c r="A82" s="21"/>
      <c r="B82" s="21">
        <f t="shared" si="9"/>
        <v>7.9000000000000077E-3</v>
      </c>
      <c r="C82" s="41">
        <f t="shared" si="7"/>
        <v>1736.6164017960018</v>
      </c>
      <c r="D82" s="41">
        <f t="shared" si="8"/>
        <v>1762.2793110800019</v>
      </c>
      <c r="E82" s="41">
        <f t="shared" si="6"/>
        <v>3498.8957128760039</v>
      </c>
      <c r="F82" s="9"/>
    </row>
    <row r="83" spans="1:6" x14ac:dyDescent="0.15">
      <c r="A83" s="43" t="s">
        <v>35</v>
      </c>
      <c r="B83" s="21">
        <f t="shared" si="9"/>
        <v>8.0000000000000071E-3</v>
      </c>
      <c r="C83" s="41">
        <f t="shared" si="7"/>
        <v>1760.3676978600015</v>
      </c>
      <c r="D83" s="41">
        <f t="shared" si="8"/>
        <v>1784.7961634000019</v>
      </c>
      <c r="E83" s="41">
        <f t="shared" si="6"/>
        <v>3545.1638612600036</v>
      </c>
      <c r="F83" s="9"/>
    </row>
    <row r="84" spans="1:6" x14ac:dyDescent="0.15">
      <c r="A84" s="21"/>
      <c r="B84" s="21">
        <f t="shared" si="9"/>
        <v>8.1000000000000065E-3</v>
      </c>
      <c r="C84" s="41">
        <f t="shared" si="7"/>
        <v>1784.1189939240019</v>
      </c>
      <c r="D84" s="41">
        <f t="shared" si="8"/>
        <v>1807.3130157200017</v>
      </c>
      <c r="E84" s="41">
        <f t="shared" si="6"/>
        <v>3591.4320096440033</v>
      </c>
      <c r="F84" s="9"/>
    </row>
    <row r="85" spans="1:6" x14ac:dyDescent="0.15">
      <c r="A85" s="21"/>
      <c r="B85" s="21">
        <f t="shared" si="9"/>
        <v>8.2000000000000059E-3</v>
      </c>
      <c r="C85" s="41">
        <f t="shared" si="7"/>
        <v>1807.8702899880018</v>
      </c>
      <c r="D85" s="41">
        <f t="shared" si="8"/>
        <v>1829.8298680400012</v>
      </c>
      <c r="E85" s="41">
        <f t="shared" si="6"/>
        <v>3637.700158028003</v>
      </c>
      <c r="F85" s="9"/>
    </row>
    <row r="86" spans="1:6" x14ac:dyDescent="0.15">
      <c r="A86" s="21"/>
      <c r="B86" s="21">
        <f t="shared" si="9"/>
        <v>8.3000000000000053E-3</v>
      </c>
      <c r="C86" s="41">
        <f t="shared" si="7"/>
        <v>1831.6215860520015</v>
      </c>
      <c r="D86" s="41">
        <f t="shared" si="8"/>
        <v>1852.3467203600014</v>
      </c>
      <c r="E86" s="41">
        <f t="shared" si="6"/>
        <v>3683.9683064120027</v>
      </c>
      <c r="F86" s="9"/>
    </row>
    <row r="87" spans="1:6" x14ac:dyDescent="0.15">
      <c r="A87" s="21"/>
      <c r="B87" s="21">
        <f t="shared" si="9"/>
        <v>8.4000000000000047E-3</v>
      </c>
      <c r="C87" s="41">
        <f t="shared" si="7"/>
        <v>1855.3728821160012</v>
      </c>
      <c r="D87" s="41">
        <f t="shared" si="8"/>
        <v>1874.8635726800012</v>
      </c>
      <c r="E87" s="41">
        <f t="shared" si="6"/>
        <v>3730.2364547960024</v>
      </c>
      <c r="F87" s="9"/>
    </row>
    <row r="88" spans="1:6" x14ac:dyDescent="0.15">
      <c r="A88" s="43" t="s">
        <v>36</v>
      </c>
      <c r="B88" s="21">
        <f t="shared" si="9"/>
        <v>8.5000000000000041E-3</v>
      </c>
      <c r="C88" s="41">
        <f t="shared" si="7"/>
        <v>1879.1241781800011</v>
      </c>
      <c r="D88" s="41">
        <f t="shared" si="8"/>
        <v>1897.380425000001</v>
      </c>
      <c r="E88" s="41">
        <f t="shared" si="6"/>
        <v>3776.5046031800021</v>
      </c>
      <c r="F88" s="9"/>
    </row>
    <row r="89" spans="1:6" x14ac:dyDescent="0.15">
      <c r="A89" s="21"/>
      <c r="B89" s="21">
        <f t="shared" si="9"/>
        <v>8.6000000000000035E-3</v>
      </c>
      <c r="C89" s="41">
        <f t="shared" si="7"/>
        <v>1902.875474244001</v>
      </c>
      <c r="D89" s="41">
        <f t="shared" si="8"/>
        <v>1919.8972773200012</v>
      </c>
      <c r="E89" s="41">
        <f t="shared" si="6"/>
        <v>3822.7727515640022</v>
      </c>
      <c r="F89" s="9"/>
    </row>
    <row r="90" spans="1:6" x14ac:dyDescent="0.15">
      <c r="A90" s="21"/>
      <c r="B90" s="21">
        <f t="shared" si="9"/>
        <v>8.7000000000000029E-3</v>
      </c>
      <c r="C90" s="41">
        <f t="shared" si="7"/>
        <v>1926.6267703080007</v>
      </c>
      <c r="D90" s="41">
        <f t="shared" si="8"/>
        <v>1942.414129640001</v>
      </c>
      <c r="E90" s="41">
        <f t="shared" si="6"/>
        <v>3869.0408999480014</v>
      </c>
      <c r="F90" s="9"/>
    </row>
    <row r="91" spans="1:6" x14ac:dyDescent="0.15">
      <c r="A91" s="21"/>
      <c r="B91" s="21">
        <f t="shared" si="9"/>
        <v>8.8000000000000023E-3</v>
      </c>
      <c r="C91" s="41">
        <f t="shared" si="7"/>
        <v>1950.3780663720011</v>
      </c>
      <c r="D91" s="41">
        <f t="shared" si="8"/>
        <v>1964.9309819600003</v>
      </c>
      <c r="E91" s="41">
        <f t="shared" si="6"/>
        <v>3915.3090483320011</v>
      </c>
      <c r="F91" s="9"/>
    </row>
    <row r="92" spans="1:6" x14ac:dyDescent="0.15">
      <c r="A92" s="21"/>
      <c r="B92" s="21">
        <f t="shared" si="9"/>
        <v>8.9000000000000017E-3</v>
      </c>
      <c r="C92" s="41">
        <f t="shared" si="7"/>
        <v>1974.129362436001</v>
      </c>
      <c r="D92" s="41">
        <f t="shared" si="8"/>
        <v>1987.4478342800005</v>
      </c>
      <c r="E92" s="41">
        <f t="shared" si="6"/>
        <v>3961.5771967160017</v>
      </c>
      <c r="F92" s="9"/>
    </row>
    <row r="93" spans="1:6" x14ac:dyDescent="0.15">
      <c r="A93" s="43" t="s">
        <v>37</v>
      </c>
      <c r="B93" s="21">
        <f t="shared" si="9"/>
        <v>9.0000000000000011E-3</v>
      </c>
      <c r="C93" s="41">
        <f t="shared" si="7"/>
        <v>1997.8806585000007</v>
      </c>
      <c r="D93" s="41">
        <f t="shared" si="8"/>
        <v>2009.9646866000003</v>
      </c>
      <c r="E93" s="41">
        <f t="shared" si="6"/>
        <v>4007.8453451000009</v>
      </c>
      <c r="F93" s="9"/>
    </row>
    <row r="94" spans="1:6" x14ac:dyDescent="0.15">
      <c r="A94" s="21"/>
      <c r="B94" s="21">
        <f t="shared" si="9"/>
        <v>9.1000000000000004E-3</v>
      </c>
      <c r="C94" s="41">
        <f t="shared" si="7"/>
        <v>2021.6319545640004</v>
      </c>
      <c r="D94" s="41">
        <f t="shared" si="8"/>
        <v>2032.4815389200003</v>
      </c>
      <c r="E94" s="41">
        <f t="shared" si="6"/>
        <v>4054.1134934840006</v>
      </c>
      <c r="F94" s="9"/>
    </row>
    <row r="95" spans="1:6" x14ac:dyDescent="0.15">
      <c r="A95" s="21"/>
      <c r="B95" s="21">
        <f t="shared" si="9"/>
        <v>9.1999999999999998E-3</v>
      </c>
      <c r="C95" s="41">
        <f t="shared" si="7"/>
        <v>2045.3832506280003</v>
      </c>
      <c r="D95" s="41">
        <f t="shared" si="8"/>
        <v>2054.9983912400003</v>
      </c>
      <c r="E95" s="41">
        <f t="shared" si="6"/>
        <v>4100.3816418680008</v>
      </c>
      <c r="F95" s="9"/>
    </row>
    <row r="96" spans="1:6" x14ac:dyDescent="0.15">
      <c r="A96" s="21"/>
      <c r="B96" s="21">
        <f t="shared" si="9"/>
        <v>9.2999999999999992E-3</v>
      </c>
      <c r="C96" s="41">
        <f t="shared" si="7"/>
        <v>2069.1345466920002</v>
      </c>
      <c r="D96" s="41">
        <f t="shared" si="8"/>
        <v>2077.5152435599998</v>
      </c>
      <c r="E96" s="41">
        <f t="shared" si="6"/>
        <v>4146.6497902520005</v>
      </c>
      <c r="F96" s="9"/>
    </row>
    <row r="97" spans="1:6" x14ac:dyDescent="0.15">
      <c r="A97" s="21"/>
      <c r="B97" s="21">
        <f t="shared" si="9"/>
        <v>9.3999999999999986E-3</v>
      </c>
      <c r="C97" s="41">
        <f t="shared" si="7"/>
        <v>2092.8858427559999</v>
      </c>
      <c r="D97" s="41">
        <f t="shared" si="8"/>
        <v>2100.0320958799998</v>
      </c>
      <c r="E97" s="41">
        <f t="shared" si="6"/>
        <v>4192.9179386359992</v>
      </c>
      <c r="F97" s="9"/>
    </row>
    <row r="98" spans="1:6" x14ac:dyDescent="0.15">
      <c r="A98" s="43" t="s">
        <v>38</v>
      </c>
      <c r="B98" s="21">
        <f t="shared" si="9"/>
        <v>9.499999999999998E-3</v>
      </c>
      <c r="C98" s="41">
        <f t="shared" si="7"/>
        <v>2116.6371388199996</v>
      </c>
      <c r="D98" s="41">
        <f t="shared" si="8"/>
        <v>2122.5489481999998</v>
      </c>
      <c r="E98" s="41">
        <f t="shared" si="6"/>
        <v>4239.1860870199998</v>
      </c>
      <c r="F98" s="9"/>
    </row>
    <row r="99" spans="1:6" x14ac:dyDescent="0.15">
      <c r="A99" s="21"/>
      <c r="B99" s="21">
        <f t="shared" si="9"/>
        <v>9.5999999999999974E-3</v>
      </c>
      <c r="C99" s="41">
        <f t="shared" si="7"/>
        <v>2140.3884348839997</v>
      </c>
      <c r="D99" s="41">
        <f t="shared" si="8"/>
        <v>2145.0658005199998</v>
      </c>
      <c r="E99" s="41">
        <f t="shared" ref="E99:E103" si="10">C99+D99</f>
        <v>4285.4542354039995</v>
      </c>
      <c r="F99" s="9"/>
    </row>
    <row r="100" spans="1:6" x14ac:dyDescent="0.15">
      <c r="A100" s="21"/>
      <c r="B100" s="21">
        <f t="shared" si="9"/>
        <v>9.6999999999999968E-3</v>
      </c>
      <c r="C100" s="41">
        <f t="shared" si="7"/>
        <v>2164.1397309479994</v>
      </c>
      <c r="D100" s="41">
        <f t="shared" si="8"/>
        <v>2167.5826528399994</v>
      </c>
      <c r="E100" s="41">
        <f t="shared" si="10"/>
        <v>4331.7223837879992</v>
      </c>
      <c r="F100" s="9"/>
    </row>
    <row r="101" spans="1:6" x14ac:dyDescent="0.15">
      <c r="A101" s="21"/>
      <c r="B101" s="21">
        <f t="shared" si="9"/>
        <v>9.7999999999999962E-3</v>
      </c>
      <c r="C101" s="41">
        <f t="shared" si="7"/>
        <v>2187.8910270119995</v>
      </c>
      <c r="D101" s="41">
        <f t="shared" si="8"/>
        <v>2190.0995051599994</v>
      </c>
      <c r="E101" s="41">
        <f t="shared" si="10"/>
        <v>4377.9905321719989</v>
      </c>
      <c r="F101" s="9"/>
    </row>
    <row r="102" spans="1:6" x14ac:dyDescent="0.15">
      <c r="A102" s="21"/>
      <c r="B102" s="21">
        <f t="shared" si="9"/>
        <v>9.8999999999999956E-3</v>
      </c>
      <c r="C102" s="41">
        <f t="shared" si="7"/>
        <v>2211.6423230759997</v>
      </c>
      <c r="D102" s="41">
        <f t="shared" si="8"/>
        <v>2212.6163574799994</v>
      </c>
      <c r="E102" s="41">
        <f t="shared" si="10"/>
        <v>4424.2586805559986</v>
      </c>
      <c r="F102" s="9"/>
    </row>
    <row r="103" spans="1:6" x14ac:dyDescent="0.15">
      <c r="A103" s="43" t="s">
        <v>39</v>
      </c>
      <c r="B103" s="21">
        <f t="shared" si="9"/>
        <v>9.999999999999995E-3</v>
      </c>
      <c r="C103" s="41">
        <f t="shared" si="7"/>
        <v>2235.3936191399989</v>
      </c>
      <c r="D103" s="41">
        <f t="shared" si="8"/>
        <v>2235.1332097999993</v>
      </c>
      <c r="E103" s="41">
        <f t="shared" si="10"/>
        <v>4470.5268289399983</v>
      </c>
      <c r="F103" s="9"/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1E0F-7DC7-6946-A4C6-74001F9FD4D0}">
  <dimension ref="A1:E103"/>
  <sheetViews>
    <sheetView topLeftCell="A64" workbookViewId="0">
      <selection activeCell="G22" sqref="G22"/>
    </sheetView>
  </sheetViews>
  <sheetFormatPr baseColWidth="10" defaultColWidth="10.6640625" defaultRowHeight="13" x14ac:dyDescent="0.15"/>
  <cols>
    <col min="1" max="1" width="16.33203125" customWidth="1"/>
    <col min="3" max="5" width="10.6640625" style="6"/>
  </cols>
  <sheetData>
    <row r="1" spans="1:5" ht="15" x14ac:dyDescent="0.2">
      <c r="A1" s="21"/>
      <c r="B1" s="44"/>
      <c r="C1" s="47" t="s">
        <v>63</v>
      </c>
      <c r="D1" s="48"/>
      <c r="E1" s="48"/>
    </row>
    <row r="2" spans="1:5" s="15" customFormat="1" ht="42" x14ac:dyDescent="0.15">
      <c r="A2" s="42"/>
      <c r="B2" s="45" t="s">
        <v>18</v>
      </c>
      <c r="C2" s="46" t="s">
        <v>7</v>
      </c>
      <c r="D2" s="46" t="s">
        <v>6</v>
      </c>
      <c r="E2" s="46" t="s">
        <v>15</v>
      </c>
    </row>
    <row r="3" spans="1:5" x14ac:dyDescent="0.15">
      <c r="A3" s="43" t="s">
        <v>19</v>
      </c>
      <c r="B3" s="43">
        <v>0</v>
      </c>
      <c r="C3" s="41">
        <f>B3*16*3800000*0.0001/2-(0.1*B3*16*3800000*0.0001/2)</f>
        <v>0</v>
      </c>
      <c r="D3" s="41">
        <f>C3*16*3800000*0.0001/2-(0.1*C3*16*3800000*0.0001/2)</f>
        <v>0</v>
      </c>
      <c r="E3" s="41">
        <f t="shared" ref="E3:E34" si="0">C3+D3</f>
        <v>0</v>
      </c>
    </row>
    <row r="4" spans="1:5" x14ac:dyDescent="0.15">
      <c r="A4" s="21"/>
      <c r="B4" s="43">
        <f>10/100000</f>
        <v>1E-4</v>
      </c>
      <c r="C4" s="41">
        <f>B4*16*2011458*0.000064-(0.1*B4*16*2011458*0.000064)</f>
        <v>0.18537596928</v>
      </c>
      <c r="D4" s="41">
        <f>B4*16*1906915*0.000064-(0.1*B4*16*1906915*0.000064)</f>
        <v>0.1757412864</v>
      </c>
      <c r="E4" s="41">
        <f t="shared" si="0"/>
        <v>0.36111725567999997</v>
      </c>
    </row>
    <row r="5" spans="1:5" x14ac:dyDescent="0.15">
      <c r="A5" s="21"/>
      <c r="B5" s="43">
        <f>20/100000</f>
        <v>2.0000000000000001E-4</v>
      </c>
      <c r="C5" s="41">
        <f t="shared" ref="C5:C68" si="1">B5*16*2011458*0.000064-(0.1*B5*16*2011458*0.000064)</f>
        <v>0.37075193855999999</v>
      </c>
      <c r="D5" s="41">
        <f t="shared" ref="D5:D68" si="2">B5*16*1906915*0.000064-(0.1*B5*16*1906915*0.000064)</f>
        <v>0.3514825728</v>
      </c>
      <c r="E5" s="41">
        <f t="shared" si="0"/>
        <v>0.72223451135999994</v>
      </c>
    </row>
    <row r="6" spans="1:5" x14ac:dyDescent="0.15">
      <c r="A6" s="21"/>
      <c r="B6" s="21">
        <f>B5+(10/100000)</f>
        <v>3.0000000000000003E-4</v>
      </c>
      <c r="C6" s="41">
        <f t="shared" si="1"/>
        <v>0.55612790783999999</v>
      </c>
      <c r="D6" s="41">
        <f t="shared" si="2"/>
        <v>0.52722385920000003</v>
      </c>
      <c r="E6" s="41">
        <f t="shared" si="0"/>
        <v>1.0833517670399999</v>
      </c>
    </row>
    <row r="7" spans="1:5" x14ac:dyDescent="0.15">
      <c r="A7" s="21"/>
      <c r="B7" s="21">
        <f t="shared" ref="B7:B70" si="3">B6+(10/100000)</f>
        <v>4.0000000000000002E-4</v>
      </c>
      <c r="C7" s="41">
        <f t="shared" si="1"/>
        <v>0.74150387711999999</v>
      </c>
      <c r="D7" s="41">
        <f t="shared" si="2"/>
        <v>0.70296514560000001</v>
      </c>
      <c r="E7" s="41">
        <f t="shared" si="0"/>
        <v>1.4444690227199999</v>
      </c>
    </row>
    <row r="8" spans="1:5" x14ac:dyDescent="0.15">
      <c r="A8" s="43" t="s">
        <v>20</v>
      </c>
      <c r="B8" s="21">
        <f t="shared" si="3"/>
        <v>5.0000000000000001E-4</v>
      </c>
      <c r="C8" s="41">
        <f t="shared" si="1"/>
        <v>0.92687984639999987</v>
      </c>
      <c r="D8" s="41">
        <f t="shared" si="2"/>
        <v>0.87870643199999998</v>
      </c>
      <c r="E8" s="41">
        <f t="shared" si="0"/>
        <v>1.8055862783999999</v>
      </c>
    </row>
    <row r="9" spans="1:5" x14ac:dyDescent="0.15">
      <c r="A9" s="21"/>
      <c r="B9" s="21">
        <f t="shared" si="3"/>
        <v>6.0000000000000006E-4</v>
      </c>
      <c r="C9" s="41">
        <f t="shared" si="1"/>
        <v>1.11225581568</v>
      </c>
      <c r="D9" s="41">
        <f t="shared" si="2"/>
        <v>1.0544477184000001</v>
      </c>
      <c r="E9" s="41">
        <f t="shared" si="0"/>
        <v>2.1667035340799998</v>
      </c>
    </row>
    <row r="10" spans="1:5" x14ac:dyDescent="0.15">
      <c r="A10" s="21"/>
      <c r="B10" s="21">
        <f t="shared" si="3"/>
        <v>7.000000000000001E-4</v>
      </c>
      <c r="C10" s="41">
        <f t="shared" si="1"/>
        <v>1.2976317849600003</v>
      </c>
      <c r="D10" s="41">
        <f t="shared" si="2"/>
        <v>1.2301890048000002</v>
      </c>
      <c r="E10" s="41">
        <f t="shared" si="0"/>
        <v>2.5278207897600007</v>
      </c>
    </row>
    <row r="11" spans="1:5" x14ac:dyDescent="0.15">
      <c r="A11" s="21"/>
      <c r="B11" s="21">
        <f t="shared" si="3"/>
        <v>8.0000000000000015E-4</v>
      </c>
      <c r="C11" s="41">
        <f t="shared" si="1"/>
        <v>1.48300775424</v>
      </c>
      <c r="D11" s="41">
        <f t="shared" si="2"/>
        <v>1.4059302912000002</v>
      </c>
      <c r="E11" s="41">
        <f t="shared" si="0"/>
        <v>2.8889380454400002</v>
      </c>
    </row>
    <row r="12" spans="1:5" x14ac:dyDescent="0.15">
      <c r="A12" s="21"/>
      <c r="B12" s="21">
        <f t="shared" si="3"/>
        <v>9.0000000000000019E-4</v>
      </c>
      <c r="C12" s="41">
        <f t="shared" si="1"/>
        <v>1.6683837235200001</v>
      </c>
      <c r="D12" s="41">
        <f t="shared" si="2"/>
        <v>1.5816715776000001</v>
      </c>
      <c r="E12" s="41">
        <f t="shared" si="0"/>
        <v>3.2500553011200002</v>
      </c>
    </row>
    <row r="13" spans="1:5" x14ac:dyDescent="0.15">
      <c r="A13" s="43" t="s">
        <v>21</v>
      </c>
      <c r="B13" s="21">
        <f t="shared" si="3"/>
        <v>1.0000000000000002E-3</v>
      </c>
      <c r="C13" s="41">
        <f t="shared" si="1"/>
        <v>1.8537596928000002</v>
      </c>
      <c r="D13" s="41">
        <f t="shared" si="2"/>
        <v>1.7574128640000004</v>
      </c>
      <c r="E13" s="41">
        <f t="shared" si="0"/>
        <v>3.6111725568000006</v>
      </c>
    </row>
    <row r="14" spans="1:5" x14ac:dyDescent="0.15">
      <c r="A14" s="21"/>
      <c r="B14" s="21">
        <f t="shared" si="3"/>
        <v>1.1000000000000003E-3</v>
      </c>
      <c r="C14" s="41">
        <f t="shared" si="1"/>
        <v>2.0391356620800005</v>
      </c>
      <c r="D14" s="41">
        <f t="shared" si="2"/>
        <v>1.9331541504000003</v>
      </c>
      <c r="E14" s="41">
        <f t="shared" si="0"/>
        <v>3.9722898124800006</v>
      </c>
    </row>
    <row r="15" spans="1:5" x14ac:dyDescent="0.15">
      <c r="A15" s="21"/>
      <c r="B15" s="21">
        <f t="shared" si="3"/>
        <v>1.2000000000000003E-3</v>
      </c>
      <c r="C15" s="41">
        <f t="shared" si="1"/>
        <v>2.2245116313600004</v>
      </c>
      <c r="D15" s="41">
        <f t="shared" si="2"/>
        <v>2.1088954368000006</v>
      </c>
      <c r="E15" s="41">
        <f t="shared" si="0"/>
        <v>4.3334070681600014</v>
      </c>
    </row>
    <row r="16" spans="1:5" x14ac:dyDescent="0.15">
      <c r="A16" s="21"/>
      <c r="B16" s="21">
        <f t="shared" si="3"/>
        <v>1.3000000000000004E-3</v>
      </c>
      <c r="C16" s="41">
        <f t="shared" si="1"/>
        <v>2.4098876006400003</v>
      </c>
      <c r="D16" s="41">
        <f t="shared" si="2"/>
        <v>2.2846367232000007</v>
      </c>
      <c r="E16" s="41">
        <f t="shared" si="0"/>
        <v>4.6945243238400014</v>
      </c>
    </row>
    <row r="17" spans="1:5" x14ac:dyDescent="0.15">
      <c r="A17" s="21"/>
      <c r="B17" s="21">
        <f t="shared" si="3"/>
        <v>1.4000000000000004E-3</v>
      </c>
      <c r="C17" s="41">
        <f t="shared" si="1"/>
        <v>2.5952635699200011</v>
      </c>
      <c r="D17" s="41">
        <f t="shared" si="2"/>
        <v>2.4603780096000007</v>
      </c>
      <c r="E17" s="41">
        <f t="shared" si="0"/>
        <v>5.0556415795200014</v>
      </c>
    </row>
    <row r="18" spans="1:5" x14ac:dyDescent="0.15">
      <c r="A18" s="43" t="s">
        <v>22</v>
      </c>
      <c r="B18" s="21">
        <f t="shared" si="3"/>
        <v>1.5000000000000005E-3</v>
      </c>
      <c r="C18" s="41">
        <f t="shared" si="1"/>
        <v>2.7806395392000005</v>
      </c>
      <c r="D18" s="41">
        <f t="shared" si="2"/>
        <v>2.6361192960000004</v>
      </c>
      <c r="E18" s="41">
        <f t="shared" si="0"/>
        <v>5.4167588352000013</v>
      </c>
    </row>
    <row r="19" spans="1:5" x14ac:dyDescent="0.15">
      <c r="A19" s="21"/>
      <c r="B19" s="21">
        <f t="shared" si="3"/>
        <v>1.6000000000000005E-3</v>
      </c>
      <c r="C19" s="41">
        <f t="shared" si="1"/>
        <v>2.9660155084800008</v>
      </c>
      <c r="D19" s="41">
        <f t="shared" si="2"/>
        <v>2.8118605824000005</v>
      </c>
      <c r="E19" s="41">
        <f t="shared" si="0"/>
        <v>5.7778760908800013</v>
      </c>
    </row>
    <row r="20" spans="1:5" x14ac:dyDescent="0.15">
      <c r="A20" s="21"/>
      <c r="B20" s="21">
        <f t="shared" si="3"/>
        <v>1.7000000000000006E-3</v>
      </c>
      <c r="C20" s="41">
        <f t="shared" si="1"/>
        <v>3.1513914777600012</v>
      </c>
      <c r="D20" s="41">
        <f t="shared" si="2"/>
        <v>2.9876018688000006</v>
      </c>
      <c r="E20" s="41">
        <f t="shared" si="0"/>
        <v>6.1389933465600013</v>
      </c>
    </row>
    <row r="21" spans="1:5" x14ac:dyDescent="0.15">
      <c r="A21" s="21"/>
      <c r="B21" s="21">
        <f t="shared" si="3"/>
        <v>1.8000000000000006E-3</v>
      </c>
      <c r="C21" s="41">
        <f t="shared" si="1"/>
        <v>3.3367674470400006</v>
      </c>
      <c r="D21" s="41">
        <f t="shared" si="2"/>
        <v>3.1633431552000006</v>
      </c>
      <c r="E21" s="41">
        <f t="shared" si="0"/>
        <v>6.5001106022400013</v>
      </c>
    </row>
    <row r="22" spans="1:5" x14ac:dyDescent="0.15">
      <c r="A22" s="21"/>
      <c r="B22" s="21">
        <f t="shared" si="3"/>
        <v>1.9000000000000006E-3</v>
      </c>
      <c r="C22" s="41">
        <f t="shared" si="1"/>
        <v>3.5221434163200014</v>
      </c>
      <c r="D22" s="41">
        <f t="shared" si="2"/>
        <v>3.3390844416000012</v>
      </c>
      <c r="E22" s="41">
        <f t="shared" si="0"/>
        <v>6.861227857920003</v>
      </c>
    </row>
    <row r="23" spans="1:5" x14ac:dyDescent="0.15">
      <c r="A23" s="43" t="s">
        <v>23</v>
      </c>
      <c r="B23" s="21">
        <f t="shared" si="3"/>
        <v>2.0000000000000005E-3</v>
      </c>
      <c r="C23" s="41">
        <f t="shared" si="1"/>
        <v>3.7075193856000004</v>
      </c>
      <c r="D23" s="41">
        <f t="shared" si="2"/>
        <v>3.5148257280000008</v>
      </c>
      <c r="E23" s="41">
        <f t="shared" si="0"/>
        <v>7.2223451136000012</v>
      </c>
    </row>
    <row r="24" spans="1:5" x14ac:dyDescent="0.15">
      <c r="A24" s="21"/>
      <c r="B24" s="21">
        <f t="shared" si="3"/>
        <v>2.1000000000000003E-3</v>
      </c>
      <c r="C24" s="41">
        <f t="shared" si="1"/>
        <v>3.8928953548800007</v>
      </c>
      <c r="D24" s="41">
        <f t="shared" si="2"/>
        <v>3.6905670144</v>
      </c>
      <c r="E24" s="41">
        <f t="shared" si="0"/>
        <v>7.5834623692800012</v>
      </c>
    </row>
    <row r="25" spans="1:5" x14ac:dyDescent="0.15">
      <c r="A25" s="21"/>
      <c r="B25" s="21">
        <f t="shared" si="3"/>
        <v>2.2000000000000001E-3</v>
      </c>
      <c r="C25" s="41">
        <f t="shared" si="1"/>
        <v>4.078271324160001</v>
      </c>
      <c r="D25" s="41">
        <f t="shared" si="2"/>
        <v>3.8663083008000005</v>
      </c>
      <c r="E25" s="41">
        <f t="shared" si="0"/>
        <v>7.9445796249600011</v>
      </c>
    </row>
    <row r="26" spans="1:5" x14ac:dyDescent="0.15">
      <c r="A26" s="21"/>
      <c r="B26" s="21">
        <f t="shared" si="3"/>
        <v>2.3E-3</v>
      </c>
      <c r="C26" s="41">
        <f t="shared" si="1"/>
        <v>4.26364729344</v>
      </c>
      <c r="D26" s="41">
        <f t="shared" si="2"/>
        <v>4.0420495871999993</v>
      </c>
      <c r="E26" s="41">
        <f t="shared" si="0"/>
        <v>8.3056968806399993</v>
      </c>
    </row>
    <row r="27" spans="1:5" x14ac:dyDescent="0.15">
      <c r="A27" s="21"/>
      <c r="B27" s="21">
        <f t="shared" si="3"/>
        <v>2.3999999999999998E-3</v>
      </c>
      <c r="C27" s="41">
        <f t="shared" si="1"/>
        <v>4.449023262719999</v>
      </c>
      <c r="D27" s="41">
        <f t="shared" si="2"/>
        <v>4.2177908735999994</v>
      </c>
      <c r="E27" s="41">
        <f t="shared" si="0"/>
        <v>8.6668141363199993</v>
      </c>
    </row>
    <row r="28" spans="1:5" x14ac:dyDescent="0.15">
      <c r="A28" s="43" t="s">
        <v>24</v>
      </c>
      <c r="B28" s="21">
        <f t="shared" si="3"/>
        <v>2.4999999999999996E-3</v>
      </c>
      <c r="C28" s="41">
        <f t="shared" si="1"/>
        <v>4.6343992319999989</v>
      </c>
      <c r="D28" s="41">
        <f t="shared" si="2"/>
        <v>4.3935321599999995</v>
      </c>
      <c r="E28" s="41">
        <f t="shared" si="0"/>
        <v>9.0279313919999993</v>
      </c>
    </row>
    <row r="29" spans="1:5" x14ac:dyDescent="0.15">
      <c r="A29" s="21"/>
      <c r="B29" s="21">
        <f t="shared" si="3"/>
        <v>2.5999999999999994E-3</v>
      </c>
      <c r="C29" s="41">
        <f t="shared" si="1"/>
        <v>4.8197752012799988</v>
      </c>
      <c r="D29" s="41">
        <f t="shared" si="2"/>
        <v>4.5692734463999995</v>
      </c>
      <c r="E29" s="41">
        <f t="shared" si="0"/>
        <v>9.3890486476799992</v>
      </c>
    </row>
    <row r="30" spans="1:5" x14ac:dyDescent="0.15">
      <c r="A30" s="21"/>
      <c r="B30" s="21">
        <f t="shared" si="3"/>
        <v>2.6999999999999993E-3</v>
      </c>
      <c r="C30" s="41">
        <f t="shared" si="1"/>
        <v>5.0051511705599978</v>
      </c>
      <c r="D30" s="41">
        <f t="shared" si="2"/>
        <v>4.7450147327999979</v>
      </c>
      <c r="E30" s="41">
        <f t="shared" si="0"/>
        <v>9.7501659033599957</v>
      </c>
    </row>
    <row r="31" spans="1:5" x14ac:dyDescent="0.15">
      <c r="A31" s="21"/>
      <c r="B31" s="21">
        <f t="shared" si="3"/>
        <v>2.7999999999999991E-3</v>
      </c>
      <c r="C31" s="41">
        <f t="shared" si="1"/>
        <v>5.1905271398399986</v>
      </c>
      <c r="D31" s="41">
        <f t="shared" si="2"/>
        <v>4.9207560191999979</v>
      </c>
      <c r="E31" s="41">
        <f t="shared" si="0"/>
        <v>10.111283159039996</v>
      </c>
    </row>
    <row r="32" spans="1:5" x14ac:dyDescent="0.15">
      <c r="A32" s="21"/>
      <c r="B32" s="21">
        <f t="shared" si="3"/>
        <v>2.8999999999999989E-3</v>
      </c>
      <c r="C32" s="41">
        <f t="shared" si="1"/>
        <v>5.3759031091199976</v>
      </c>
      <c r="D32" s="41">
        <f t="shared" si="2"/>
        <v>5.096497305599998</v>
      </c>
      <c r="E32" s="41">
        <f t="shared" si="0"/>
        <v>10.472400414719996</v>
      </c>
    </row>
    <row r="33" spans="1:5" x14ac:dyDescent="0.15">
      <c r="A33" s="43" t="s">
        <v>25</v>
      </c>
      <c r="B33" s="21">
        <f t="shared" si="3"/>
        <v>2.9999999999999988E-3</v>
      </c>
      <c r="C33" s="41">
        <f t="shared" si="1"/>
        <v>5.5612790783999966</v>
      </c>
      <c r="D33" s="41">
        <f t="shared" si="2"/>
        <v>5.2722385919999972</v>
      </c>
      <c r="E33" s="41">
        <f t="shared" si="0"/>
        <v>10.833517670399994</v>
      </c>
    </row>
    <row r="34" spans="1:5" x14ac:dyDescent="0.15">
      <c r="A34" s="21"/>
      <c r="B34" s="21">
        <f t="shared" si="3"/>
        <v>3.0999999999999986E-3</v>
      </c>
      <c r="C34" s="41">
        <f t="shared" si="1"/>
        <v>5.7466550476799974</v>
      </c>
      <c r="D34" s="41">
        <f t="shared" si="2"/>
        <v>5.4479798783999973</v>
      </c>
      <c r="E34" s="41">
        <f t="shared" si="0"/>
        <v>11.194634926079996</v>
      </c>
    </row>
    <row r="35" spans="1:5" x14ac:dyDescent="0.15">
      <c r="A35" s="21"/>
      <c r="B35" s="21">
        <f t="shared" si="3"/>
        <v>3.1999999999999984E-3</v>
      </c>
      <c r="C35" s="41">
        <f t="shared" si="1"/>
        <v>5.9320310169599964</v>
      </c>
      <c r="D35" s="41">
        <f t="shared" si="2"/>
        <v>5.6237211647999965</v>
      </c>
      <c r="E35" s="41">
        <f t="shared" ref="E35:E66" si="4">C35+D35</f>
        <v>11.555752181759992</v>
      </c>
    </row>
    <row r="36" spans="1:5" x14ac:dyDescent="0.15">
      <c r="A36" s="21"/>
      <c r="B36" s="21">
        <f t="shared" si="3"/>
        <v>3.2999999999999982E-3</v>
      </c>
      <c r="C36" s="41">
        <f t="shared" si="1"/>
        <v>6.1174069862399962</v>
      </c>
      <c r="D36" s="41">
        <f t="shared" si="2"/>
        <v>5.7994624511999975</v>
      </c>
      <c r="E36" s="41">
        <f t="shared" si="4"/>
        <v>11.916869437439994</v>
      </c>
    </row>
    <row r="37" spans="1:5" x14ac:dyDescent="0.15">
      <c r="A37" s="21"/>
      <c r="B37" s="21">
        <f t="shared" si="3"/>
        <v>3.3999999999999981E-3</v>
      </c>
      <c r="C37" s="41">
        <f t="shared" si="1"/>
        <v>6.3027829555199961</v>
      </c>
      <c r="D37" s="41">
        <f t="shared" si="2"/>
        <v>5.9752037375999967</v>
      </c>
      <c r="E37" s="41">
        <f t="shared" si="4"/>
        <v>12.277986693119992</v>
      </c>
    </row>
    <row r="38" spans="1:5" x14ac:dyDescent="0.15">
      <c r="A38" s="43" t="s">
        <v>26</v>
      </c>
      <c r="B38" s="21">
        <f t="shared" si="3"/>
        <v>3.4999999999999979E-3</v>
      </c>
      <c r="C38" s="41">
        <f t="shared" si="1"/>
        <v>6.488158924799996</v>
      </c>
      <c r="D38" s="41">
        <f t="shared" si="2"/>
        <v>6.150945023999995</v>
      </c>
      <c r="E38" s="41">
        <f t="shared" si="4"/>
        <v>12.639103948799992</v>
      </c>
    </row>
    <row r="39" spans="1:5" x14ac:dyDescent="0.15">
      <c r="A39" s="21"/>
      <c r="B39" s="21">
        <f t="shared" si="3"/>
        <v>3.5999999999999977E-3</v>
      </c>
      <c r="C39" s="41">
        <f t="shared" si="1"/>
        <v>6.6735348940799959</v>
      </c>
      <c r="D39" s="41">
        <f t="shared" si="2"/>
        <v>6.326686310399996</v>
      </c>
      <c r="E39" s="41">
        <f t="shared" si="4"/>
        <v>13.000221204479992</v>
      </c>
    </row>
    <row r="40" spans="1:5" x14ac:dyDescent="0.15">
      <c r="A40" s="21"/>
      <c r="B40" s="21">
        <f t="shared" si="3"/>
        <v>3.6999999999999976E-3</v>
      </c>
      <c r="C40" s="41">
        <f t="shared" si="1"/>
        <v>6.8589108633599949</v>
      </c>
      <c r="D40" s="41">
        <f t="shared" si="2"/>
        <v>6.5024275967999952</v>
      </c>
      <c r="E40" s="41">
        <f t="shared" si="4"/>
        <v>13.36133846015999</v>
      </c>
    </row>
    <row r="41" spans="1:5" x14ac:dyDescent="0.15">
      <c r="A41" s="21"/>
      <c r="B41" s="21">
        <f t="shared" si="3"/>
        <v>3.7999999999999974E-3</v>
      </c>
      <c r="C41" s="41">
        <f t="shared" si="1"/>
        <v>7.0442868326399939</v>
      </c>
      <c r="D41" s="41">
        <f t="shared" si="2"/>
        <v>6.6781688831999952</v>
      </c>
      <c r="E41" s="41">
        <f t="shared" si="4"/>
        <v>13.722455715839988</v>
      </c>
    </row>
    <row r="42" spans="1:5" x14ac:dyDescent="0.15">
      <c r="A42" s="21"/>
      <c r="B42" s="21">
        <f t="shared" si="3"/>
        <v>3.8999999999999972E-3</v>
      </c>
      <c r="C42" s="41">
        <f t="shared" si="1"/>
        <v>7.2296628019199947</v>
      </c>
      <c r="D42" s="41">
        <f t="shared" si="2"/>
        <v>6.8539101695999944</v>
      </c>
      <c r="E42" s="41">
        <f t="shared" si="4"/>
        <v>14.083572971519988</v>
      </c>
    </row>
    <row r="43" spans="1:5" x14ac:dyDescent="0.15">
      <c r="A43" s="43" t="s">
        <v>27</v>
      </c>
      <c r="B43" s="21">
        <f t="shared" si="3"/>
        <v>3.9999999999999975E-3</v>
      </c>
      <c r="C43" s="41">
        <f t="shared" si="1"/>
        <v>7.4150387711999945</v>
      </c>
      <c r="D43" s="41">
        <f t="shared" si="2"/>
        <v>7.0296514559999954</v>
      </c>
      <c r="E43" s="41">
        <f t="shared" si="4"/>
        <v>14.44469022719999</v>
      </c>
    </row>
    <row r="44" spans="1:5" x14ac:dyDescent="0.15">
      <c r="A44" s="21"/>
      <c r="B44" s="21">
        <f t="shared" si="3"/>
        <v>4.0999999999999977E-3</v>
      </c>
      <c r="C44" s="41">
        <f t="shared" si="1"/>
        <v>7.6004147404799944</v>
      </c>
      <c r="D44" s="41">
        <f t="shared" si="2"/>
        <v>7.2053927423999964</v>
      </c>
      <c r="E44" s="41">
        <f t="shared" si="4"/>
        <v>14.805807482879992</v>
      </c>
    </row>
    <row r="45" spans="1:5" x14ac:dyDescent="0.15">
      <c r="A45" s="21"/>
      <c r="B45" s="21">
        <f t="shared" si="3"/>
        <v>4.199999999999998E-3</v>
      </c>
      <c r="C45" s="41">
        <f t="shared" si="1"/>
        <v>7.7857907097599943</v>
      </c>
      <c r="D45" s="41">
        <f t="shared" si="2"/>
        <v>7.3811340287999956</v>
      </c>
      <c r="E45" s="41">
        <f t="shared" si="4"/>
        <v>15.16692473855999</v>
      </c>
    </row>
    <row r="46" spans="1:5" x14ac:dyDescent="0.15">
      <c r="A46" s="21"/>
      <c r="B46" s="21">
        <f t="shared" si="3"/>
        <v>4.2999999999999983E-3</v>
      </c>
      <c r="C46" s="41">
        <f t="shared" si="1"/>
        <v>7.9711666790399978</v>
      </c>
      <c r="D46" s="41">
        <f t="shared" si="2"/>
        <v>7.5568753151999966</v>
      </c>
      <c r="E46" s="41">
        <f t="shared" si="4"/>
        <v>15.528041994239995</v>
      </c>
    </row>
    <row r="47" spans="1:5" x14ac:dyDescent="0.15">
      <c r="A47" s="21"/>
      <c r="B47" s="21">
        <f t="shared" si="3"/>
        <v>4.3999999999999985E-3</v>
      </c>
      <c r="C47" s="41">
        <f t="shared" si="1"/>
        <v>8.1565426483199985</v>
      </c>
      <c r="D47" s="41">
        <f t="shared" si="2"/>
        <v>7.7326166015999984</v>
      </c>
      <c r="E47" s="41">
        <f t="shared" si="4"/>
        <v>15.889159249919997</v>
      </c>
    </row>
    <row r="48" spans="1:5" x14ac:dyDescent="0.15">
      <c r="A48" s="43" t="s">
        <v>28</v>
      </c>
      <c r="B48" s="21">
        <f t="shared" si="3"/>
        <v>4.4999999999999988E-3</v>
      </c>
      <c r="C48" s="41">
        <f t="shared" si="1"/>
        <v>8.3419186175999975</v>
      </c>
      <c r="D48" s="41">
        <f t="shared" si="2"/>
        <v>7.9083578879999976</v>
      </c>
      <c r="E48" s="41">
        <f t="shared" si="4"/>
        <v>16.250276505599995</v>
      </c>
    </row>
    <row r="49" spans="1:5" x14ac:dyDescent="0.15">
      <c r="A49" s="21"/>
      <c r="B49" s="21">
        <f t="shared" si="3"/>
        <v>4.5999999999999991E-3</v>
      </c>
      <c r="C49" s="41">
        <f t="shared" si="1"/>
        <v>8.5272945868799983</v>
      </c>
      <c r="D49" s="41">
        <f t="shared" si="2"/>
        <v>8.0840991743999968</v>
      </c>
      <c r="E49" s="41">
        <f t="shared" si="4"/>
        <v>16.611393761279995</v>
      </c>
    </row>
    <row r="50" spans="1:5" x14ac:dyDescent="0.15">
      <c r="A50" s="21"/>
      <c r="B50" s="21">
        <f t="shared" si="3"/>
        <v>4.6999999999999993E-3</v>
      </c>
      <c r="C50" s="41">
        <f t="shared" si="1"/>
        <v>8.7126705561599973</v>
      </c>
      <c r="D50" s="41">
        <f t="shared" si="2"/>
        <v>8.2598404607999978</v>
      </c>
      <c r="E50" s="41">
        <f t="shared" si="4"/>
        <v>16.972511016959995</v>
      </c>
    </row>
    <row r="51" spans="1:5" x14ac:dyDescent="0.15">
      <c r="A51" s="21"/>
      <c r="B51" s="21">
        <f t="shared" si="3"/>
        <v>4.7999999999999996E-3</v>
      </c>
      <c r="C51" s="41">
        <f t="shared" si="1"/>
        <v>8.8980465254399981</v>
      </c>
      <c r="D51" s="41">
        <f t="shared" si="2"/>
        <v>8.4355817471999988</v>
      </c>
      <c r="E51" s="41">
        <f t="shared" si="4"/>
        <v>17.333628272639999</v>
      </c>
    </row>
    <row r="52" spans="1:5" x14ac:dyDescent="0.15">
      <c r="A52" s="21"/>
      <c r="B52" s="21">
        <f t="shared" si="3"/>
        <v>4.8999999999999998E-3</v>
      </c>
      <c r="C52" s="41">
        <f t="shared" si="1"/>
        <v>9.0834224947199989</v>
      </c>
      <c r="D52" s="41">
        <f t="shared" si="2"/>
        <v>8.611323033599998</v>
      </c>
      <c r="E52" s="41">
        <f t="shared" si="4"/>
        <v>17.694745528319999</v>
      </c>
    </row>
    <row r="53" spans="1:5" x14ac:dyDescent="0.15">
      <c r="A53" s="43" t="s">
        <v>29</v>
      </c>
      <c r="B53" s="21">
        <f t="shared" si="3"/>
        <v>5.0000000000000001E-3</v>
      </c>
      <c r="C53" s="41">
        <f t="shared" si="1"/>
        <v>9.2687984639999996</v>
      </c>
      <c r="D53" s="41">
        <f t="shared" si="2"/>
        <v>8.7870643200000007</v>
      </c>
      <c r="E53" s="41">
        <f t="shared" si="4"/>
        <v>18.055862783999999</v>
      </c>
    </row>
    <row r="54" spans="1:5" x14ac:dyDescent="0.15">
      <c r="A54" s="21"/>
      <c r="B54" s="21">
        <f t="shared" si="3"/>
        <v>5.1000000000000004E-3</v>
      </c>
      <c r="C54" s="41">
        <f t="shared" si="1"/>
        <v>9.4541744332800004</v>
      </c>
      <c r="D54" s="41">
        <f t="shared" si="2"/>
        <v>8.9628056064000017</v>
      </c>
      <c r="E54" s="41">
        <f t="shared" si="4"/>
        <v>18.416980039680002</v>
      </c>
    </row>
    <row r="55" spans="1:5" x14ac:dyDescent="0.15">
      <c r="A55" s="21"/>
      <c r="B55" s="21">
        <f t="shared" si="3"/>
        <v>5.2000000000000006E-3</v>
      </c>
      <c r="C55" s="41">
        <f t="shared" si="1"/>
        <v>9.6395504025599994</v>
      </c>
      <c r="D55" s="41">
        <f t="shared" si="2"/>
        <v>9.1385468928000009</v>
      </c>
      <c r="E55" s="41">
        <f t="shared" si="4"/>
        <v>18.778097295359998</v>
      </c>
    </row>
    <row r="56" spans="1:5" x14ac:dyDescent="0.15">
      <c r="A56" s="21"/>
      <c r="B56" s="21">
        <f t="shared" si="3"/>
        <v>5.3000000000000009E-3</v>
      </c>
      <c r="C56" s="41">
        <f t="shared" si="1"/>
        <v>9.8249263718400019</v>
      </c>
      <c r="D56" s="41">
        <f t="shared" si="2"/>
        <v>9.3142881792000001</v>
      </c>
      <c r="E56" s="41">
        <f t="shared" si="4"/>
        <v>19.139214551040002</v>
      </c>
    </row>
    <row r="57" spans="1:5" x14ac:dyDescent="0.15">
      <c r="A57" s="21"/>
      <c r="B57" s="21">
        <f t="shared" si="3"/>
        <v>5.4000000000000012E-3</v>
      </c>
      <c r="C57" s="41">
        <f t="shared" si="1"/>
        <v>10.010302341120003</v>
      </c>
      <c r="D57" s="41">
        <f t="shared" si="2"/>
        <v>9.490029465600001</v>
      </c>
      <c r="E57" s="41">
        <f t="shared" si="4"/>
        <v>19.500331806720006</v>
      </c>
    </row>
    <row r="58" spans="1:5" x14ac:dyDescent="0.15">
      <c r="A58" s="43" t="s">
        <v>30</v>
      </c>
      <c r="B58" s="21">
        <f t="shared" si="3"/>
        <v>5.5000000000000014E-3</v>
      </c>
      <c r="C58" s="41">
        <f t="shared" si="1"/>
        <v>10.195678310400002</v>
      </c>
      <c r="D58" s="41">
        <f t="shared" si="2"/>
        <v>9.665770752000002</v>
      </c>
      <c r="E58" s="41">
        <f t="shared" si="4"/>
        <v>19.861449062400006</v>
      </c>
    </row>
    <row r="59" spans="1:5" x14ac:dyDescent="0.15">
      <c r="A59" s="21"/>
      <c r="B59" s="21">
        <f t="shared" si="3"/>
        <v>5.6000000000000017E-3</v>
      </c>
      <c r="C59" s="41">
        <f t="shared" si="1"/>
        <v>10.381054279680004</v>
      </c>
      <c r="D59" s="41">
        <f t="shared" si="2"/>
        <v>9.841512038400003</v>
      </c>
      <c r="E59" s="41">
        <f t="shared" si="4"/>
        <v>20.222566318080005</v>
      </c>
    </row>
    <row r="60" spans="1:5" x14ac:dyDescent="0.15">
      <c r="A60" s="21"/>
      <c r="B60" s="21">
        <f t="shared" si="3"/>
        <v>5.7000000000000019E-3</v>
      </c>
      <c r="C60" s="41">
        <f t="shared" si="1"/>
        <v>10.566430248960003</v>
      </c>
      <c r="D60" s="41">
        <f t="shared" si="2"/>
        <v>10.017253324800002</v>
      </c>
      <c r="E60" s="41">
        <f t="shared" si="4"/>
        <v>20.583683573760005</v>
      </c>
    </row>
    <row r="61" spans="1:5" x14ac:dyDescent="0.15">
      <c r="A61" s="21"/>
      <c r="B61" s="21">
        <f t="shared" si="3"/>
        <v>5.8000000000000022E-3</v>
      </c>
      <c r="C61" s="41">
        <f t="shared" si="1"/>
        <v>10.751806218240004</v>
      </c>
      <c r="D61" s="41">
        <f t="shared" si="2"/>
        <v>10.192994611200003</v>
      </c>
      <c r="E61" s="41">
        <f t="shared" si="4"/>
        <v>20.944800829440005</v>
      </c>
    </row>
    <row r="62" spans="1:5" x14ac:dyDescent="0.15">
      <c r="A62" s="21"/>
      <c r="B62" s="21">
        <f t="shared" si="3"/>
        <v>5.9000000000000025E-3</v>
      </c>
      <c r="C62" s="41">
        <f t="shared" si="1"/>
        <v>10.937182187520003</v>
      </c>
      <c r="D62" s="41">
        <f t="shared" si="2"/>
        <v>10.368735897600004</v>
      </c>
      <c r="E62" s="41">
        <f t="shared" si="4"/>
        <v>21.305918085120005</v>
      </c>
    </row>
    <row r="63" spans="1:5" x14ac:dyDescent="0.15">
      <c r="A63" s="43" t="s">
        <v>31</v>
      </c>
      <c r="B63" s="21">
        <f t="shared" si="3"/>
        <v>6.0000000000000027E-3</v>
      </c>
      <c r="C63" s="41">
        <f t="shared" si="1"/>
        <v>11.122558156800004</v>
      </c>
      <c r="D63" s="41">
        <f t="shared" si="2"/>
        <v>10.544477184000005</v>
      </c>
      <c r="E63" s="41">
        <f t="shared" si="4"/>
        <v>21.667035340800009</v>
      </c>
    </row>
    <row r="64" spans="1:5" x14ac:dyDescent="0.15">
      <c r="A64" s="21"/>
      <c r="B64" s="21">
        <f t="shared" si="3"/>
        <v>6.100000000000003E-3</v>
      </c>
      <c r="C64" s="41">
        <f t="shared" si="1"/>
        <v>11.307934126080003</v>
      </c>
      <c r="D64" s="41">
        <f t="shared" si="2"/>
        <v>10.720218470400004</v>
      </c>
      <c r="E64" s="41">
        <f t="shared" si="4"/>
        <v>22.028152596480005</v>
      </c>
    </row>
    <row r="65" spans="1:5" x14ac:dyDescent="0.15">
      <c r="A65" s="21"/>
      <c r="B65" s="21">
        <f t="shared" si="3"/>
        <v>6.2000000000000033E-3</v>
      </c>
      <c r="C65" s="41">
        <f t="shared" si="1"/>
        <v>11.493310095360005</v>
      </c>
      <c r="D65" s="41">
        <f t="shared" si="2"/>
        <v>10.895959756800005</v>
      </c>
      <c r="E65" s="41">
        <f t="shared" si="4"/>
        <v>22.389269852160012</v>
      </c>
    </row>
    <row r="66" spans="1:5" x14ac:dyDescent="0.15">
      <c r="A66" s="21"/>
      <c r="B66" s="21">
        <f t="shared" si="3"/>
        <v>6.3000000000000035E-3</v>
      </c>
      <c r="C66" s="41">
        <f t="shared" si="1"/>
        <v>11.678686064640008</v>
      </c>
      <c r="D66" s="41">
        <f t="shared" si="2"/>
        <v>11.071701043200004</v>
      </c>
      <c r="E66" s="41">
        <f t="shared" si="4"/>
        <v>22.750387107840012</v>
      </c>
    </row>
    <row r="67" spans="1:5" x14ac:dyDescent="0.15">
      <c r="A67" s="21"/>
      <c r="B67" s="21">
        <f t="shared" si="3"/>
        <v>6.4000000000000038E-3</v>
      </c>
      <c r="C67" s="41">
        <f t="shared" si="1"/>
        <v>11.864062033920007</v>
      </c>
      <c r="D67" s="41">
        <f t="shared" si="2"/>
        <v>11.247442329600005</v>
      </c>
      <c r="E67" s="41">
        <f t="shared" ref="E67:E98" si="5">C67+D67</f>
        <v>23.111504363520012</v>
      </c>
    </row>
    <row r="68" spans="1:5" x14ac:dyDescent="0.15">
      <c r="A68" s="43" t="s">
        <v>32</v>
      </c>
      <c r="B68" s="21">
        <f t="shared" si="3"/>
        <v>6.500000000000004E-3</v>
      </c>
      <c r="C68" s="41">
        <f t="shared" si="1"/>
        <v>12.049438003200008</v>
      </c>
      <c r="D68" s="41">
        <f t="shared" si="2"/>
        <v>11.423183616000006</v>
      </c>
      <c r="E68" s="41">
        <f t="shared" si="5"/>
        <v>23.472621619200012</v>
      </c>
    </row>
    <row r="69" spans="1:5" x14ac:dyDescent="0.15">
      <c r="A69" s="21"/>
      <c r="B69" s="21">
        <f t="shared" si="3"/>
        <v>6.6000000000000043E-3</v>
      </c>
      <c r="C69" s="41">
        <f t="shared" ref="C69:C103" si="6">B69*16*2011458*0.000064-(0.1*B69*16*2011458*0.000064)</f>
        <v>12.234813972480008</v>
      </c>
      <c r="D69" s="41">
        <f t="shared" ref="D69:D103" si="7">B69*16*1906915*0.000064-(0.1*B69*16*1906915*0.000064)</f>
        <v>11.598924902400007</v>
      </c>
      <c r="E69" s="41">
        <f t="shared" si="5"/>
        <v>23.833738874880016</v>
      </c>
    </row>
    <row r="70" spans="1:5" x14ac:dyDescent="0.15">
      <c r="A70" s="21"/>
      <c r="B70" s="21">
        <f t="shared" si="3"/>
        <v>6.7000000000000046E-3</v>
      </c>
      <c r="C70" s="41">
        <f t="shared" si="6"/>
        <v>12.420189941760007</v>
      </c>
      <c r="D70" s="41">
        <f t="shared" si="7"/>
        <v>11.774666188800008</v>
      </c>
      <c r="E70" s="41">
        <f t="shared" si="5"/>
        <v>24.194856130560016</v>
      </c>
    </row>
    <row r="71" spans="1:5" x14ac:dyDescent="0.15">
      <c r="A71" s="21"/>
      <c r="B71" s="21">
        <f t="shared" ref="B71:B103" si="8">B70+(10/100000)</f>
        <v>6.8000000000000048E-3</v>
      </c>
      <c r="C71" s="41">
        <f t="shared" si="6"/>
        <v>12.60556591104001</v>
      </c>
      <c r="D71" s="41">
        <f t="shared" si="7"/>
        <v>11.950407475200008</v>
      </c>
      <c r="E71" s="41">
        <f t="shared" si="5"/>
        <v>24.555973386240019</v>
      </c>
    </row>
    <row r="72" spans="1:5" x14ac:dyDescent="0.15">
      <c r="A72" s="21"/>
      <c r="B72" s="21">
        <f t="shared" si="8"/>
        <v>6.9000000000000051E-3</v>
      </c>
      <c r="C72" s="41">
        <f t="shared" si="6"/>
        <v>12.790941880320009</v>
      </c>
      <c r="D72" s="41">
        <f t="shared" si="7"/>
        <v>12.126148761600007</v>
      </c>
      <c r="E72" s="41">
        <f t="shared" si="5"/>
        <v>24.917090641920016</v>
      </c>
    </row>
    <row r="73" spans="1:5" x14ac:dyDescent="0.15">
      <c r="A73" s="43" t="s">
        <v>33</v>
      </c>
      <c r="B73" s="21">
        <f t="shared" si="8"/>
        <v>7.0000000000000053E-3</v>
      </c>
      <c r="C73" s="41">
        <f t="shared" si="6"/>
        <v>12.97631784960001</v>
      </c>
      <c r="D73" s="41">
        <f t="shared" si="7"/>
        <v>12.301890048000008</v>
      </c>
      <c r="E73" s="41">
        <f t="shared" si="5"/>
        <v>25.278207897600019</v>
      </c>
    </row>
    <row r="74" spans="1:5" x14ac:dyDescent="0.15">
      <c r="A74" s="21"/>
      <c r="B74" s="21">
        <f t="shared" si="8"/>
        <v>7.1000000000000056E-3</v>
      </c>
      <c r="C74" s="41">
        <f t="shared" si="6"/>
        <v>13.161693818880009</v>
      </c>
      <c r="D74" s="41">
        <f t="shared" si="7"/>
        <v>12.47763133440001</v>
      </c>
      <c r="E74" s="41">
        <f t="shared" si="5"/>
        <v>25.639325153280019</v>
      </c>
    </row>
    <row r="75" spans="1:5" x14ac:dyDescent="0.15">
      <c r="A75" s="21"/>
      <c r="B75" s="21">
        <f t="shared" si="8"/>
        <v>7.2000000000000059E-3</v>
      </c>
      <c r="C75" s="41">
        <f t="shared" si="6"/>
        <v>13.34706978816001</v>
      </c>
      <c r="D75" s="41">
        <f t="shared" si="7"/>
        <v>12.65337262080001</v>
      </c>
      <c r="E75" s="41">
        <f t="shared" si="5"/>
        <v>26.000442408960019</v>
      </c>
    </row>
    <row r="76" spans="1:5" x14ac:dyDescent="0.15">
      <c r="A76" s="21"/>
      <c r="B76" s="21">
        <f t="shared" si="8"/>
        <v>7.3000000000000061E-3</v>
      </c>
      <c r="C76" s="41">
        <f t="shared" si="6"/>
        <v>13.532445757440009</v>
      </c>
      <c r="D76" s="41">
        <f t="shared" si="7"/>
        <v>12.829113907200011</v>
      </c>
      <c r="E76" s="41">
        <f t="shared" si="5"/>
        <v>26.361559664640019</v>
      </c>
    </row>
    <row r="77" spans="1:5" x14ac:dyDescent="0.15">
      <c r="A77" s="21"/>
      <c r="B77" s="21">
        <f t="shared" si="8"/>
        <v>7.4000000000000064E-3</v>
      </c>
      <c r="C77" s="41">
        <f t="shared" si="6"/>
        <v>13.717821726720011</v>
      </c>
      <c r="D77" s="41">
        <f t="shared" si="7"/>
        <v>13.004855193600012</v>
      </c>
      <c r="E77" s="41">
        <f t="shared" si="5"/>
        <v>26.722676920320023</v>
      </c>
    </row>
    <row r="78" spans="1:5" x14ac:dyDescent="0.15">
      <c r="A78" s="43" t="s">
        <v>34</v>
      </c>
      <c r="B78" s="21">
        <f t="shared" si="8"/>
        <v>7.5000000000000067E-3</v>
      </c>
      <c r="C78" s="41">
        <f t="shared" si="6"/>
        <v>13.903197696000014</v>
      </c>
      <c r="D78" s="41">
        <f t="shared" si="7"/>
        <v>13.180596480000011</v>
      </c>
      <c r="E78" s="41">
        <f t="shared" si="5"/>
        <v>27.083794176000026</v>
      </c>
    </row>
    <row r="79" spans="1:5" x14ac:dyDescent="0.15">
      <c r="A79" s="21"/>
      <c r="B79" s="21">
        <f t="shared" si="8"/>
        <v>7.6000000000000069E-3</v>
      </c>
      <c r="C79" s="41">
        <f t="shared" si="6"/>
        <v>14.088573665280013</v>
      </c>
      <c r="D79" s="41">
        <f t="shared" si="7"/>
        <v>13.35633776640001</v>
      </c>
      <c r="E79" s="41">
        <f t="shared" si="5"/>
        <v>27.444911431680023</v>
      </c>
    </row>
    <row r="80" spans="1:5" x14ac:dyDescent="0.15">
      <c r="A80" s="21"/>
      <c r="B80" s="21">
        <f t="shared" si="8"/>
        <v>7.7000000000000072E-3</v>
      </c>
      <c r="C80" s="41">
        <f t="shared" si="6"/>
        <v>14.273949634560013</v>
      </c>
      <c r="D80" s="41">
        <f t="shared" si="7"/>
        <v>13.532079052800011</v>
      </c>
      <c r="E80" s="41">
        <f t="shared" si="5"/>
        <v>27.806028687360026</v>
      </c>
    </row>
    <row r="81" spans="1:5" x14ac:dyDescent="0.15">
      <c r="A81" s="21"/>
      <c r="B81" s="21">
        <f t="shared" si="8"/>
        <v>7.8000000000000074E-3</v>
      </c>
      <c r="C81" s="41">
        <f t="shared" si="6"/>
        <v>14.459325603840011</v>
      </c>
      <c r="D81" s="41">
        <f t="shared" si="7"/>
        <v>13.707820339200014</v>
      </c>
      <c r="E81" s="41">
        <f t="shared" si="5"/>
        <v>28.167145943040026</v>
      </c>
    </row>
    <row r="82" spans="1:5" x14ac:dyDescent="0.15">
      <c r="A82" s="21"/>
      <c r="B82" s="21">
        <f t="shared" si="8"/>
        <v>7.9000000000000077E-3</v>
      </c>
      <c r="C82" s="41">
        <f t="shared" si="6"/>
        <v>14.644701573120015</v>
      </c>
      <c r="D82" s="41">
        <f t="shared" si="7"/>
        <v>13.883561625600015</v>
      </c>
      <c r="E82" s="41">
        <f t="shared" si="5"/>
        <v>28.52826319872003</v>
      </c>
    </row>
    <row r="83" spans="1:5" x14ac:dyDescent="0.15">
      <c r="A83" s="43" t="s">
        <v>35</v>
      </c>
      <c r="B83" s="21">
        <f t="shared" si="8"/>
        <v>8.0000000000000071E-3</v>
      </c>
      <c r="C83" s="41">
        <f t="shared" si="6"/>
        <v>14.83007754240001</v>
      </c>
      <c r="D83" s="41">
        <f t="shared" si="7"/>
        <v>14.059302912000012</v>
      </c>
      <c r="E83" s="41">
        <f t="shared" si="5"/>
        <v>28.889380454400023</v>
      </c>
    </row>
    <row r="84" spans="1:5" x14ac:dyDescent="0.15">
      <c r="A84" s="21"/>
      <c r="B84" s="21">
        <f t="shared" si="8"/>
        <v>8.1000000000000065E-3</v>
      </c>
      <c r="C84" s="41">
        <f t="shared" si="6"/>
        <v>15.015453511680011</v>
      </c>
      <c r="D84" s="41">
        <f t="shared" si="7"/>
        <v>14.235044198400011</v>
      </c>
      <c r="E84" s="41">
        <f t="shared" si="5"/>
        <v>29.250497710080023</v>
      </c>
    </row>
    <row r="85" spans="1:5" x14ac:dyDescent="0.15">
      <c r="A85" s="21"/>
      <c r="B85" s="21">
        <f t="shared" si="8"/>
        <v>8.2000000000000059E-3</v>
      </c>
      <c r="C85" s="41">
        <f t="shared" si="6"/>
        <v>15.200829480960012</v>
      </c>
      <c r="D85" s="41">
        <f t="shared" si="7"/>
        <v>14.410785484800009</v>
      </c>
      <c r="E85" s="41">
        <f t="shared" si="5"/>
        <v>29.611614965760019</v>
      </c>
    </row>
    <row r="86" spans="1:5" x14ac:dyDescent="0.15">
      <c r="A86" s="21"/>
      <c r="B86" s="21">
        <f t="shared" si="8"/>
        <v>8.3000000000000053E-3</v>
      </c>
      <c r="C86" s="41">
        <f t="shared" si="6"/>
        <v>15.386205450240009</v>
      </c>
      <c r="D86" s="41">
        <f t="shared" si="7"/>
        <v>14.586526771200008</v>
      </c>
      <c r="E86" s="41">
        <f t="shared" si="5"/>
        <v>29.972732221440019</v>
      </c>
    </row>
    <row r="87" spans="1:5" x14ac:dyDescent="0.15">
      <c r="A87" s="21"/>
      <c r="B87" s="21">
        <f t="shared" si="8"/>
        <v>8.4000000000000047E-3</v>
      </c>
      <c r="C87" s="41">
        <f t="shared" si="6"/>
        <v>15.571581419520008</v>
      </c>
      <c r="D87" s="41">
        <f t="shared" si="7"/>
        <v>14.762268057600007</v>
      </c>
      <c r="E87" s="41">
        <f t="shared" si="5"/>
        <v>30.333849477120015</v>
      </c>
    </row>
    <row r="88" spans="1:5" x14ac:dyDescent="0.15">
      <c r="A88" s="43" t="s">
        <v>36</v>
      </c>
      <c r="B88" s="21">
        <f t="shared" si="8"/>
        <v>8.5000000000000041E-3</v>
      </c>
      <c r="C88" s="41">
        <f t="shared" si="6"/>
        <v>15.756957388800005</v>
      </c>
      <c r="D88" s="41">
        <f t="shared" si="7"/>
        <v>14.938009344000006</v>
      </c>
      <c r="E88" s="41">
        <f t="shared" si="5"/>
        <v>30.694966732800012</v>
      </c>
    </row>
    <row r="89" spans="1:5" x14ac:dyDescent="0.15">
      <c r="A89" s="21"/>
      <c r="B89" s="21">
        <f t="shared" si="8"/>
        <v>8.6000000000000035E-3</v>
      </c>
      <c r="C89" s="41">
        <f t="shared" si="6"/>
        <v>15.942333358080006</v>
      </c>
      <c r="D89" s="41">
        <f t="shared" si="7"/>
        <v>15.113750630400006</v>
      </c>
      <c r="E89" s="41">
        <f t="shared" si="5"/>
        <v>31.056083988480012</v>
      </c>
    </row>
    <row r="90" spans="1:5" x14ac:dyDescent="0.15">
      <c r="A90" s="21"/>
      <c r="B90" s="21">
        <f t="shared" si="8"/>
        <v>8.7000000000000029E-3</v>
      </c>
      <c r="C90" s="41">
        <f t="shared" si="6"/>
        <v>16.127709327360002</v>
      </c>
      <c r="D90" s="41">
        <f t="shared" si="7"/>
        <v>15.289491916800007</v>
      </c>
      <c r="E90" s="41">
        <f t="shared" si="5"/>
        <v>31.417201244160008</v>
      </c>
    </row>
    <row r="91" spans="1:5" x14ac:dyDescent="0.15">
      <c r="A91" s="21"/>
      <c r="B91" s="21">
        <f t="shared" si="8"/>
        <v>8.8000000000000023E-3</v>
      </c>
      <c r="C91" s="41">
        <f t="shared" si="6"/>
        <v>16.313085296640004</v>
      </c>
      <c r="D91" s="41">
        <f t="shared" si="7"/>
        <v>15.465233203200002</v>
      </c>
      <c r="E91" s="41">
        <f t="shared" si="5"/>
        <v>31.778318499840005</v>
      </c>
    </row>
    <row r="92" spans="1:5" x14ac:dyDescent="0.15">
      <c r="A92" s="21"/>
      <c r="B92" s="21">
        <f t="shared" si="8"/>
        <v>8.9000000000000017E-3</v>
      </c>
      <c r="C92" s="41">
        <f t="shared" si="6"/>
        <v>16.498461265920003</v>
      </c>
      <c r="D92" s="41">
        <f t="shared" si="7"/>
        <v>15.640974489600001</v>
      </c>
      <c r="E92" s="41">
        <f t="shared" si="5"/>
        <v>32.139435755520005</v>
      </c>
    </row>
    <row r="93" spans="1:5" x14ac:dyDescent="0.15">
      <c r="A93" s="43" t="s">
        <v>37</v>
      </c>
      <c r="B93" s="21">
        <f t="shared" si="8"/>
        <v>9.0000000000000011E-3</v>
      </c>
      <c r="C93" s="41">
        <f t="shared" si="6"/>
        <v>16.683837235200002</v>
      </c>
      <c r="D93" s="41">
        <f t="shared" si="7"/>
        <v>15.816715776000001</v>
      </c>
      <c r="E93" s="41">
        <f t="shared" si="5"/>
        <v>32.500553011200005</v>
      </c>
    </row>
    <row r="94" spans="1:5" x14ac:dyDescent="0.15">
      <c r="A94" s="21"/>
      <c r="B94" s="21">
        <f t="shared" si="8"/>
        <v>9.1000000000000004E-3</v>
      </c>
      <c r="C94" s="41">
        <f t="shared" si="6"/>
        <v>16.869213204479998</v>
      </c>
      <c r="D94" s="41">
        <f t="shared" si="7"/>
        <v>15.9924570624</v>
      </c>
      <c r="E94" s="41">
        <f t="shared" si="5"/>
        <v>32.861670266879997</v>
      </c>
    </row>
    <row r="95" spans="1:5" x14ac:dyDescent="0.15">
      <c r="A95" s="21"/>
      <c r="B95" s="21">
        <f t="shared" si="8"/>
        <v>9.1999999999999998E-3</v>
      </c>
      <c r="C95" s="41">
        <f t="shared" si="6"/>
        <v>17.05458917376</v>
      </c>
      <c r="D95" s="41">
        <f t="shared" si="7"/>
        <v>16.168198348799997</v>
      </c>
      <c r="E95" s="41">
        <f t="shared" si="5"/>
        <v>33.222787522559997</v>
      </c>
    </row>
    <row r="96" spans="1:5" x14ac:dyDescent="0.15">
      <c r="A96" s="21"/>
      <c r="B96" s="21">
        <f t="shared" si="8"/>
        <v>9.2999999999999992E-3</v>
      </c>
      <c r="C96" s="41">
        <f t="shared" si="6"/>
        <v>17.239965143039996</v>
      </c>
      <c r="D96" s="41">
        <f t="shared" si="7"/>
        <v>16.343939635200002</v>
      </c>
      <c r="E96" s="41">
        <f t="shared" si="5"/>
        <v>33.583904778239997</v>
      </c>
    </row>
    <row r="97" spans="1:5" x14ac:dyDescent="0.15">
      <c r="A97" s="21"/>
      <c r="B97" s="21">
        <f t="shared" si="8"/>
        <v>9.3999999999999986E-3</v>
      </c>
      <c r="C97" s="41">
        <f t="shared" si="6"/>
        <v>17.425341112319995</v>
      </c>
      <c r="D97" s="41">
        <f t="shared" si="7"/>
        <v>16.519680921599996</v>
      </c>
      <c r="E97" s="41">
        <f t="shared" si="5"/>
        <v>33.94502203391999</v>
      </c>
    </row>
    <row r="98" spans="1:5" x14ac:dyDescent="0.15">
      <c r="A98" s="43" t="s">
        <v>38</v>
      </c>
      <c r="B98" s="21">
        <f t="shared" si="8"/>
        <v>9.499999999999998E-3</v>
      </c>
      <c r="C98" s="41">
        <f t="shared" si="6"/>
        <v>17.610717081599994</v>
      </c>
      <c r="D98" s="41">
        <f t="shared" si="7"/>
        <v>16.695422207999997</v>
      </c>
      <c r="E98" s="41">
        <f t="shared" si="5"/>
        <v>34.30613928959999</v>
      </c>
    </row>
    <row r="99" spans="1:5" x14ac:dyDescent="0.15">
      <c r="A99" s="21"/>
      <c r="B99" s="21">
        <f t="shared" si="8"/>
        <v>9.5999999999999974E-3</v>
      </c>
      <c r="C99" s="41">
        <f t="shared" si="6"/>
        <v>17.796093050879993</v>
      </c>
      <c r="D99" s="41">
        <f t="shared" si="7"/>
        <v>16.871163494399994</v>
      </c>
      <c r="E99" s="41">
        <f t="shared" ref="E99:E103" si="9">C99+D99</f>
        <v>34.667256545279983</v>
      </c>
    </row>
    <row r="100" spans="1:5" x14ac:dyDescent="0.15">
      <c r="A100" s="21"/>
      <c r="B100" s="21">
        <f t="shared" si="8"/>
        <v>9.6999999999999968E-3</v>
      </c>
      <c r="C100" s="41">
        <f t="shared" si="6"/>
        <v>17.981469020159992</v>
      </c>
      <c r="D100" s="41">
        <f t="shared" si="7"/>
        <v>17.046904780799995</v>
      </c>
      <c r="E100" s="41">
        <f t="shared" si="9"/>
        <v>35.028373800959983</v>
      </c>
    </row>
    <row r="101" spans="1:5" x14ac:dyDescent="0.15">
      <c r="A101" s="21"/>
      <c r="B101" s="21">
        <f t="shared" si="8"/>
        <v>9.7999999999999962E-3</v>
      </c>
      <c r="C101" s="41">
        <f t="shared" si="6"/>
        <v>18.166844989439994</v>
      </c>
      <c r="D101" s="41">
        <f t="shared" si="7"/>
        <v>17.222646067199992</v>
      </c>
      <c r="E101" s="41">
        <f t="shared" si="9"/>
        <v>35.389491056639983</v>
      </c>
    </row>
    <row r="102" spans="1:5" x14ac:dyDescent="0.15">
      <c r="A102" s="21"/>
      <c r="B102" s="21">
        <f t="shared" si="8"/>
        <v>9.8999999999999956E-3</v>
      </c>
      <c r="C102" s="41">
        <f t="shared" si="6"/>
        <v>18.352220958719993</v>
      </c>
      <c r="D102" s="41">
        <f t="shared" si="7"/>
        <v>17.398387353599993</v>
      </c>
      <c r="E102" s="41">
        <f t="shared" si="9"/>
        <v>35.750608312319983</v>
      </c>
    </row>
    <row r="103" spans="1:5" x14ac:dyDescent="0.15">
      <c r="A103" s="43" t="s">
        <v>39</v>
      </c>
      <c r="B103" s="21">
        <f t="shared" si="8"/>
        <v>9.999999999999995E-3</v>
      </c>
      <c r="C103" s="41">
        <f t="shared" si="6"/>
        <v>18.537596927999992</v>
      </c>
      <c r="D103" s="41">
        <f t="shared" si="7"/>
        <v>17.574128639999991</v>
      </c>
      <c r="E103" s="41">
        <f t="shared" si="9"/>
        <v>36.111725567999983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F082-0117-FE44-BF39-3B7A203EECAE}">
  <dimension ref="A1:C13"/>
  <sheetViews>
    <sheetView workbookViewId="0">
      <selection activeCell="A2" sqref="A2"/>
    </sheetView>
  </sheetViews>
  <sheetFormatPr baseColWidth="10" defaultColWidth="10.6640625" defaultRowHeight="13" x14ac:dyDescent="0.15"/>
  <cols>
    <col min="1" max="1" width="13.5" customWidth="1"/>
  </cols>
  <sheetData>
    <row r="1" spans="1:3" x14ac:dyDescent="0.15">
      <c r="A1" s="7" t="s">
        <v>47</v>
      </c>
    </row>
    <row r="3" spans="1:3" x14ac:dyDescent="0.15">
      <c r="A3" s="7" t="s">
        <v>41</v>
      </c>
      <c r="B3" s="7" t="s">
        <v>16</v>
      </c>
      <c r="C3" s="7" t="s">
        <v>17</v>
      </c>
    </row>
    <row r="4" spans="1:3" x14ac:dyDescent="0.15">
      <c r="A4">
        <v>12</v>
      </c>
      <c r="B4" s="13">
        <v>358555</v>
      </c>
      <c r="C4" s="13">
        <v>340266</v>
      </c>
    </row>
    <row r="5" spans="1:3" x14ac:dyDescent="0.15">
      <c r="A5">
        <v>13</v>
      </c>
      <c r="B5">
        <v>347632</v>
      </c>
      <c r="C5">
        <v>329091</v>
      </c>
    </row>
    <row r="6" spans="1:3" x14ac:dyDescent="0.15">
      <c r="A6">
        <v>14</v>
      </c>
      <c r="B6">
        <v>340280</v>
      </c>
      <c r="C6">
        <v>323745</v>
      </c>
    </row>
    <row r="7" spans="1:3" x14ac:dyDescent="0.15">
      <c r="A7">
        <v>15</v>
      </c>
      <c r="B7">
        <v>327124</v>
      </c>
      <c r="C7">
        <v>310632</v>
      </c>
    </row>
    <row r="8" spans="1:3" x14ac:dyDescent="0.15">
      <c r="A8">
        <v>16</v>
      </c>
      <c r="B8">
        <v>322370</v>
      </c>
      <c r="C8">
        <v>305653</v>
      </c>
    </row>
    <row r="9" spans="1:3" x14ac:dyDescent="0.15">
      <c r="A9">
        <v>17</v>
      </c>
      <c r="B9">
        <v>315497</v>
      </c>
      <c r="C9">
        <v>297528</v>
      </c>
    </row>
    <row r="11" spans="1:3" x14ac:dyDescent="0.15">
      <c r="A11" s="7" t="s">
        <v>46</v>
      </c>
      <c r="B11" s="13">
        <f>SUM(B4:B9)</f>
        <v>2011458</v>
      </c>
      <c r="C11" s="13">
        <f>SUM(C4:C9)</f>
        <v>1906915</v>
      </c>
    </row>
    <row r="13" spans="1:3" x14ac:dyDescent="0.15">
      <c r="A13" s="7" t="s">
        <v>15</v>
      </c>
      <c r="B13" s="13">
        <f>SUM(B11:C11)</f>
        <v>3918373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1A</vt:lpstr>
      <vt:lpstr>Fig 1B</vt:lpstr>
      <vt:lpstr>Fig 1C</vt:lpstr>
      <vt:lpstr>Fig 1D</vt:lpstr>
      <vt:lpstr>ONS_2020_England_pop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Pagel</dc:creator>
  <cp:lastModifiedBy>Microsoft Office User</cp:lastModifiedBy>
  <dcterms:created xsi:type="dcterms:W3CDTF">2021-07-29T09:58:41Z</dcterms:created>
  <dcterms:modified xsi:type="dcterms:W3CDTF">2021-08-02T12:56:01Z</dcterms:modified>
</cp:coreProperties>
</file>