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shah_dhair_northeastern_edu/Documents/Documents/MPS ANALYTICS/Winter Q3/ALY 6050/Assignments/Week 4/"/>
    </mc:Choice>
  </mc:AlternateContent>
  <xr:revisionPtr revIDLastSave="1520" documentId="8_{83D37BD8-2579-4F81-9E45-102D723FC890}" xr6:coauthVersionLast="47" xr6:coauthVersionMax="47" xr10:uidLastSave="{CE66BA6B-A75E-4D43-9469-901E494DD514}"/>
  <bookViews>
    <workbookView xWindow="-110" yWindow="-110" windowWidth="25820" windowHeight="15500" activeTab="3" xr2:uid="{0A5A49EE-06A8-4D98-B607-5B590AD959B0}"/>
  </bookViews>
  <sheets>
    <sheet name="Answer Report 1" sheetId="6" r:id="rId1"/>
    <sheet name="Sensitivity Report 1" sheetId="7" r:id="rId2"/>
    <sheet name="Limits Report 1" sheetId="8" r:id="rId3"/>
    <sheet name="Sheet1" sheetId="1" r:id="rId4"/>
  </sheets>
  <definedNames>
    <definedName name="_xlnm._FilterDatabase" localSheetId="3" hidden="1">Sheet1!$D$2:$G$37</definedName>
    <definedName name="solver_adj" localSheetId="3" hidden="1">Sheet1!$J$3</definedName>
    <definedName name="solver_cvg" localSheetId="3" hidden="1">0.0001</definedName>
    <definedName name="solver_drv" localSheetId="3" hidden="1">1</definedName>
    <definedName name="solver_eng" localSheetId="3" hidden="1">1</definedName>
    <definedName name="solver_est" localSheetId="3" hidden="1">1</definedName>
    <definedName name="solver_itr" localSheetId="3" hidden="1">2147483647</definedName>
    <definedName name="solver_mip" localSheetId="3" hidden="1">2147483647</definedName>
    <definedName name="solver_mni" localSheetId="3" hidden="1">30</definedName>
    <definedName name="solver_mrt" localSheetId="3" hidden="1">0.075</definedName>
    <definedName name="solver_msl" localSheetId="3" hidden="1">2</definedName>
    <definedName name="solver_neg" localSheetId="3" hidden="1">1</definedName>
    <definedName name="solver_nod" localSheetId="3" hidden="1">2147483647</definedName>
    <definedName name="solver_num" localSheetId="3" hidden="1">0</definedName>
    <definedName name="solver_nwt" localSheetId="3" hidden="1">1</definedName>
    <definedName name="solver_opt" localSheetId="3" hidden="1">Sheet1!$J$8</definedName>
    <definedName name="solver_pre" localSheetId="3" hidden="1">0.000001</definedName>
    <definedName name="solver_rbv" localSheetId="3" hidden="1">1</definedName>
    <definedName name="solver_rlx" localSheetId="3" hidden="1">2</definedName>
    <definedName name="solver_rsd" localSheetId="3" hidden="1">0</definedName>
    <definedName name="solver_scl" localSheetId="3" hidden="1">1</definedName>
    <definedName name="solver_sho" localSheetId="2" hidden="1">2</definedName>
    <definedName name="solver_sho" localSheetId="3" hidden="1">2</definedName>
    <definedName name="solver_ssz" localSheetId="3" hidden="1">100</definedName>
    <definedName name="solver_tim" localSheetId="3" hidden="1">2147483647</definedName>
    <definedName name="solver_tol" localSheetId="3" hidden="1">0.01</definedName>
    <definedName name="solver_typ" localSheetId="3" hidden="1">2</definedName>
    <definedName name="solver_val" localSheetId="3" hidden="1">0</definedName>
    <definedName name="solver_ver" localSheetId="3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1" l="1"/>
  <c r="J6" i="1" s="1"/>
  <c r="B19" i="1"/>
  <c r="J7" i="1"/>
  <c r="K16" i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14" i="1"/>
  <c r="K13" i="1" s="1"/>
  <c r="K12" i="1" s="1"/>
  <c r="K11" i="1" s="1"/>
  <c r="S10" i="1"/>
  <c r="T10" i="1" s="1"/>
  <c r="U10" i="1" s="1"/>
  <c r="V10" i="1" s="1"/>
  <c r="W10" i="1" s="1"/>
  <c r="X10" i="1" s="1"/>
  <c r="Y10" i="1" s="1"/>
  <c r="Z10" i="1" s="1"/>
  <c r="AA10" i="1" s="1"/>
  <c r="AB10" i="1" s="1"/>
  <c r="AC10" i="1" s="1"/>
  <c r="AD10" i="1" s="1"/>
  <c r="AE10" i="1" s="1"/>
  <c r="Q10" i="1"/>
  <c r="P10" i="1" s="1"/>
  <c r="O10" i="1" s="1"/>
  <c r="N10" i="1" s="1"/>
  <c r="M10" i="1" s="1"/>
  <c r="L10" i="1" s="1"/>
  <c r="J4" i="1"/>
  <c r="J5" i="1" s="1"/>
  <c r="E3" i="1"/>
  <c r="D10" i="1"/>
  <c r="D9" i="1" s="1"/>
  <c r="D8" i="1" s="1"/>
  <c r="D7" i="1" s="1"/>
  <c r="D6" i="1" s="1"/>
  <c r="D5" i="1" s="1"/>
  <c r="D4" i="1" s="1"/>
  <c r="F3" i="1" l="1"/>
  <c r="J8" i="1"/>
  <c r="B12" i="1" l="1"/>
  <c r="B7" i="1"/>
  <c r="B14" i="1" s="1"/>
  <c r="K10" i="1" s="1"/>
  <c r="B8" i="1" l="1"/>
  <c r="D18" i="1" l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B9" i="1"/>
  <c r="B13" i="1"/>
  <c r="D17" i="1" l="1"/>
  <c r="D16" i="1" s="1"/>
  <c r="D15" i="1" s="1"/>
  <c r="D14" i="1" s="1"/>
  <c r="D13" i="1" s="1"/>
  <c r="D12" i="1" s="1"/>
  <c r="B15" i="1"/>
  <c r="G3" i="1" l="1"/>
</calcChain>
</file>

<file path=xl/sharedStrings.xml><?xml version="1.0" encoding="utf-8"?>
<sst xmlns="http://schemas.openxmlformats.org/spreadsheetml/2006/main" count="98" uniqueCount="63">
  <si>
    <t>Annual Demand</t>
  </si>
  <si>
    <t>Per Unit Cost</t>
  </si>
  <si>
    <t>Annual Holding Cost</t>
  </si>
  <si>
    <t>Inventory Costs</t>
  </si>
  <si>
    <t>Holding Cost</t>
  </si>
  <si>
    <t>Holding Cost (%)</t>
  </si>
  <si>
    <t>Order Cost</t>
  </si>
  <si>
    <t>Total Holding Cost</t>
  </si>
  <si>
    <t>Reorder Point</t>
  </si>
  <si>
    <t>1.9 times the reorder point</t>
  </si>
  <si>
    <t>Annual Ordering Cost</t>
  </si>
  <si>
    <t>Total Inventory Cost</t>
  </si>
  <si>
    <t xml:space="preserve">Quantity </t>
  </si>
  <si>
    <t>Total Cost</t>
  </si>
  <si>
    <t>Annual ordering cost</t>
  </si>
  <si>
    <t>Data Table</t>
  </si>
  <si>
    <t>Microsoft Excel 16.0 Answer Report</t>
  </si>
  <si>
    <t>Worksheet: [ALY6050_MOD4Project.xlsx]Sheet1</t>
  </si>
  <si>
    <t>Solver Engine</t>
  </si>
  <si>
    <t>Engine: GRG Nonlinear</t>
  </si>
  <si>
    <t>Solver Options</t>
  </si>
  <si>
    <t>Max Time Unlimited,  Iterations Unlimited, Precision 0.000001, Use Automatic Scaling</t>
  </si>
  <si>
    <t xml:space="preserve"> Convergence 0.0001, Population Size 100, Random Seed 0, Derivatives Forward, Require Bounds</t>
  </si>
  <si>
    <t>Max Subproblems Unlimited, Max Integer Sols Unlimited, Integer Tolerance 1%, Assume NonNegative</t>
  </si>
  <si>
    <t>Objective Cell (Min)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</si>
  <si>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</si>
  <si>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</si>
  <si>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</si>
  <si>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</si>
  <si>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</si>
  <si>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</si>
  <si>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</si>
  <si>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NONE</t>
  </si>
  <si>
    <t>Contin</t>
  </si>
  <si>
    <t>Microsoft Excel 16.0 Sensitivity Report</t>
  </si>
  <si>
    <t>Final</t>
  </si>
  <si>
    <t>Value</t>
  </si>
  <si>
    <t>Reduced</t>
  </si>
  <si>
    <t>Gradient</t>
  </si>
  <si>
    <t>Microsoft Excel 16.0 Limits Report</t>
  </si>
  <si>
    <t>Objective</t>
  </si>
  <si>
    <t>Variable</t>
  </si>
  <si>
    <t>Lower</t>
  </si>
  <si>
    <t>Limit</t>
  </si>
  <si>
    <t>Result</t>
  </si>
  <si>
    <t>Upper</t>
  </si>
  <si>
    <t>Predicting Minimum Total Cost using Solver and hence the order quantity.</t>
  </si>
  <si>
    <t xml:space="preserve">Pre determined Reorder point </t>
  </si>
  <si>
    <t>Re order Quantity</t>
  </si>
  <si>
    <t>No of times orders were placed</t>
  </si>
  <si>
    <t>`</t>
  </si>
  <si>
    <t>Calculations</t>
  </si>
  <si>
    <t>$J$3</t>
  </si>
  <si>
    <t>Report Created: 3/23/2023 8:43:21 PM</t>
  </si>
  <si>
    <t>Result: Solver has converged to the current solution.  All Constraints are satisfied.</t>
  </si>
  <si>
    <t>Solution Time: 0.656 Seconds.</t>
  </si>
  <si>
    <t>Iterations: 7 Subproblems: 0</t>
  </si>
  <si>
    <t>$J$8</t>
  </si>
  <si>
    <t>Report Created: 3/23/2023 8:43:22 PM</t>
  </si>
  <si>
    <t>2.5% of the Per unit cost</t>
  </si>
  <si>
    <t>Calculation For 2-way analysis</t>
  </si>
  <si>
    <t xml:space="preserve">Total Holding Cost (incrementing/decrementing the cost by 2.5%) </t>
  </si>
  <si>
    <t>Order Placed in a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</si>
</sst>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%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  <font>
      <b/>
      <sz val="12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  <font>
      <b/>
      <sz val="12"/>
      <color rgb="FFFF0000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</cellStyleXfs>
  <cellXfs count="59">
    <xf numFmtId="0" fontId="0" fillId="0" borderId="0" xfId="0"/>
    <xf numFmtId="0" fontId="3" fillId="0" borderId="0" xfId="0" applyFont="1"/>
    <xf numFmtId="0" fontId="6" fillId="0" borderId="0" xfId="0" applyFont="1"/>
    <xf numFmtId="0" fontId="7" fillId="0" borderId="2" xfId="0" applyFont="1" applyBorder="1"/>
    <xf numFmtId="0" fontId="7" fillId="0" borderId="1" xfId="0" applyFont="1" applyBorder="1"/>
    <xf numFmtId="0" fontId="7" fillId="0" borderId="3" xfId="0" applyFont="1" applyBorder="1"/>
    <xf numFmtId="1" fontId="6" fillId="0" borderId="2" xfId="0" applyNumberFormat="1" applyFont="1" applyBorder="1"/>
    <xf numFmtId="44" fontId="6" fillId="0" borderId="1" xfId="0" applyNumberFormat="1" applyFont="1" applyBorder="1"/>
    <xf numFmtId="44" fontId="6" fillId="0" borderId="3" xfId="0" applyNumberFormat="1" applyFont="1" applyBorder="1"/>
    <xf numFmtId="1" fontId="5" fillId="0" borderId="1" xfId="0" applyNumberFormat="1" applyFont="1" applyBorder="1" applyAlignment="1">
      <alignment horizontal="center" vertical="center"/>
    </xf>
    <xf numFmtId="44" fontId="6" fillId="0" borderId="0" xfId="0" applyNumberFormat="1" applyFont="1"/>
    <xf numFmtId="1" fontId="7" fillId="2" borderId="2" xfId="0" applyNumberFormat="1" applyFont="1" applyFill="1" applyBorder="1"/>
    <xf numFmtId="44" fontId="7" fillId="2" borderId="1" xfId="0" applyNumberFormat="1" applyFont="1" applyFill="1" applyBorder="1"/>
    <xf numFmtId="44" fontId="7" fillId="2" borderId="3" xfId="0" applyNumberFormat="1" applyFont="1" applyFill="1" applyBorder="1"/>
    <xf numFmtId="1" fontId="5" fillId="2" borderId="1" xfId="0" applyNumberFormat="1" applyFont="1" applyFill="1" applyBorder="1" applyAlignment="1">
      <alignment horizontal="center" vertical="center"/>
    </xf>
    <xf numFmtId="1" fontId="6" fillId="0" borderId="0" xfId="0" applyNumberFormat="1" applyFont="1"/>
    <xf numFmtId="0" fontId="5" fillId="0" borderId="2" xfId="0" applyFont="1" applyBorder="1" applyAlignment="1">
      <alignment horizontal="left" vertical="center"/>
    </xf>
    <xf numFmtId="1" fontId="5" fillId="0" borderId="3" xfId="0" applyNumberFormat="1" applyFont="1" applyBorder="1" applyAlignment="1">
      <alignment horizontal="center" vertical="center"/>
    </xf>
    <xf numFmtId="2" fontId="5" fillId="0" borderId="3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2" fontId="9" fillId="0" borderId="5" xfId="0" applyNumberFormat="1" applyFont="1" applyBorder="1" applyAlignment="1">
      <alignment horizontal="center" vertical="center"/>
    </xf>
    <xf numFmtId="0" fontId="5" fillId="0" borderId="2" xfId="3" applyFont="1" applyBorder="1"/>
    <xf numFmtId="0" fontId="8" fillId="0" borderId="3" xfId="3" applyFont="1" applyBorder="1"/>
    <xf numFmtId="0" fontId="5" fillId="0" borderId="2" xfId="0" applyFont="1" applyBorder="1"/>
    <xf numFmtId="44" fontId="8" fillId="0" borderId="3" xfId="1" applyFont="1" applyBorder="1"/>
    <xf numFmtId="10" fontId="8" fillId="0" borderId="3" xfId="2" applyNumberFormat="1" applyFont="1" applyBorder="1"/>
    <xf numFmtId="0" fontId="5" fillId="0" borderId="4" xfId="3" applyFont="1" applyBorder="1"/>
    <xf numFmtId="1" fontId="8" fillId="0" borderId="5" xfId="3" applyNumberFormat="1" applyFont="1" applyBorder="1"/>
    <xf numFmtId="0" fontId="5" fillId="0" borderId="0" xfId="3" applyFont="1"/>
    <xf numFmtId="0" fontId="8" fillId="0" borderId="0" xfId="3" applyFont="1"/>
    <xf numFmtId="0" fontId="0" fillId="0" borderId="9" xfId="0" applyBorder="1"/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2" fontId="0" fillId="0" borderId="9" xfId="0" applyNumberFormat="1" applyBorder="1"/>
    <xf numFmtId="1" fontId="0" fillId="0" borderId="9" xfId="0" applyNumberFormat="1" applyBorder="1"/>
    <xf numFmtId="0" fontId="4" fillId="0" borderId="8" xfId="0" applyFont="1" applyBorder="1" applyAlignment="1">
      <alignment horizontal="centerContinuous"/>
    </xf>
    <xf numFmtId="2" fontId="10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/>
    </xf>
    <xf numFmtId="1" fontId="10" fillId="2" borderId="1" xfId="0" applyNumberFormat="1" applyFont="1" applyFill="1" applyBorder="1" applyAlignment="1">
      <alignment horizontal="center" vertical="center"/>
    </xf>
    <xf numFmtId="1" fontId="8" fillId="2" borderId="1" xfId="0" applyNumberFormat="1" applyFont="1" applyFill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164" fontId="6" fillId="0" borderId="0" xfId="2" applyNumberFormat="1" applyFont="1"/>
    <xf numFmtId="2" fontId="5" fillId="2" borderId="1" xfId="0" applyNumberFormat="1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5" fillId="2" borderId="17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wrapText="1"/>
    </xf>
    <xf numFmtId="0" fontId="5" fillId="2" borderId="14" xfId="0" applyFont="1" applyFill="1" applyBorder="1" applyAlignment="1">
      <alignment horizontal="center" wrapText="1"/>
    </xf>
    <xf numFmtId="0" fontId="5" fillId="2" borderId="15" xfId="0" applyFont="1" applyFill="1" applyBorder="1" applyAlignment="1">
      <alignment horizontal="center" wrapText="1"/>
    </xf>
    <xf numFmtId="0" fontId="5" fillId="2" borderId="16" xfId="0" applyFont="1" applyFill="1" applyBorder="1" applyAlignment="1">
      <alignment horizontal="center" wrapText="1"/>
    </xf>
    <xf numFmtId="0" fontId="5" fillId="2" borderId="12" xfId="0" applyFont="1" applyFill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</cellXfs>
  <cellStyles count="4">
    <cellStyle name="Currency" xfId="1" builtinId="4"/>
    <cellStyle name="Normal" xfId="0" builtinId="0"/>
    <cellStyle name="Normal 2" xfId="3" xr:uid="{3B89C3A5-10CE-4D4F-BDE3-B3F6540ECAD7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Inventory Cost Vs Quantity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Sheet1!$G$2</c:f>
              <c:strCache>
                <c:ptCount val="1"/>
                <c:pt idx="0">
                  <c:v>Total Inventory Cost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Sheet1!$D$3:$D$37</c:f>
              <c:numCache>
                <c:formatCode>0</c:formatCode>
                <c:ptCount val="35"/>
                <c:pt idx="0">
                  <c:v>53.305988423042891</c:v>
                </c:pt>
                <c:pt idx="1">
                  <c:v>117.52946763041757</c:v>
                </c:pt>
                <c:pt idx="2">
                  <c:v>217.52946763041757</c:v>
                </c:pt>
                <c:pt idx="3">
                  <c:v>317.52946763041757</c:v>
                </c:pt>
                <c:pt idx="4">
                  <c:v>417.52946763041757</c:v>
                </c:pt>
                <c:pt idx="5">
                  <c:v>517.52946763041757</c:v>
                </c:pt>
                <c:pt idx="6">
                  <c:v>617.52946763041757</c:v>
                </c:pt>
                <c:pt idx="7">
                  <c:v>717.52946763041757</c:v>
                </c:pt>
                <c:pt idx="8">
                  <c:v>817.52946763041757</c:v>
                </c:pt>
                <c:pt idx="9">
                  <c:v>953.30598842304289</c:v>
                </c:pt>
                <c:pt idx="10">
                  <c:v>1053.3059884230429</c:v>
                </c:pt>
                <c:pt idx="11">
                  <c:v>1153.3059884230429</c:v>
                </c:pt>
                <c:pt idx="12">
                  <c:v>1253.3059884230429</c:v>
                </c:pt>
                <c:pt idx="13">
                  <c:v>1353.3059884230429</c:v>
                </c:pt>
                <c:pt idx="14">
                  <c:v>1453.3059884230429</c:v>
                </c:pt>
                <c:pt idx="15">
                  <c:v>1553.3059884230429</c:v>
                </c:pt>
                <c:pt idx="16">
                  <c:v>1653.3059884230429</c:v>
                </c:pt>
                <c:pt idx="17">
                  <c:v>1753.3059884230429</c:v>
                </c:pt>
                <c:pt idx="18">
                  <c:v>1853.3059884230429</c:v>
                </c:pt>
                <c:pt idx="19">
                  <c:v>1953.3059884230429</c:v>
                </c:pt>
                <c:pt idx="20">
                  <c:v>2053.3059884230429</c:v>
                </c:pt>
                <c:pt idx="21">
                  <c:v>2153.3059884230429</c:v>
                </c:pt>
                <c:pt idx="22">
                  <c:v>2253.3059884230429</c:v>
                </c:pt>
                <c:pt idx="23">
                  <c:v>2353.3059884230429</c:v>
                </c:pt>
                <c:pt idx="24">
                  <c:v>2453.3059884230429</c:v>
                </c:pt>
                <c:pt idx="25">
                  <c:v>2553.3059884230429</c:v>
                </c:pt>
                <c:pt idx="26">
                  <c:v>2653.3059884230429</c:v>
                </c:pt>
                <c:pt idx="27">
                  <c:v>2753.3059884230429</c:v>
                </c:pt>
                <c:pt idx="28">
                  <c:v>2853.3059884230429</c:v>
                </c:pt>
                <c:pt idx="29">
                  <c:v>2953.3059884230429</c:v>
                </c:pt>
                <c:pt idx="30">
                  <c:v>3053.3059884230429</c:v>
                </c:pt>
                <c:pt idx="31">
                  <c:v>3153.3059884230429</c:v>
                </c:pt>
                <c:pt idx="32">
                  <c:v>3253.3059884230429</c:v>
                </c:pt>
                <c:pt idx="33">
                  <c:v>3353.3059884230429</c:v>
                </c:pt>
                <c:pt idx="34">
                  <c:v>3453.3059884230429</c:v>
                </c:pt>
              </c:numCache>
            </c:numRef>
          </c:cat>
          <c:val>
            <c:numRef>
              <c:f>Sheet1!$G$3:$G$37</c:f>
              <c:numCache>
                <c:formatCode>_("$"* #,##0.00_);_("$"* \(#,##0.00\);_("$"* "-"??_);_(@_)</c:formatCode>
                <c:ptCount val="35"/>
                <c:pt idx="0">
                  <c:v>62045.266072989798</c:v>
                </c:pt>
                <c:pt idx="1">
                  <c:v>28383.486703425264</c:v>
                </c:pt>
                <c:pt idx="2">
                  <c:v>15735.648854848649</c:v>
                </c:pt>
                <c:pt idx="3">
                  <c:v>11217.895036553547</c:v>
                </c:pt>
                <c:pt idx="4">
                  <c:v>8988.6610041609438</c:v>
                </c:pt>
                <c:pt idx="5">
                  <c:v>7721.3441606936185</c:v>
                </c:pt>
                <c:pt idx="6">
                  <c:v>6948.6386174384334</c:v>
                </c:pt>
                <c:pt idx="7">
                  <c:v>6463.7467489910032</c:v>
                </c:pt>
                <c:pt idx="8">
                  <c:v>6161.0526652078315</c:v>
                </c:pt>
                <c:pt idx="9">
                  <c:v>5938.9789732443296</c:v>
                </c:pt>
                <c:pt idx="10">
                  <c:v>5870.2023669852133</c:v>
                </c:pt>
                <c:pt idx="11">
                  <c:v>5858.41757913521</c:v>
                </c:pt>
                <c:pt idx="12">
                  <c:v>5889.9826533958076</c:v>
                </c:pt>
                <c:pt idx="13">
                  <c:v>5955.287820251142</c:v>
                </c:pt>
                <c:pt idx="14">
                  <c:v>6047.3682506431542</c:v>
                </c:pt>
                <c:pt idx="15">
                  <c:v>6161.0526652998469</c:v>
                </c:pt>
                <c:pt idx="16">
                  <c:v>6292.4209215949959</c:v>
                </c:pt>
                <c:pt idx="17">
                  <c:v>6438.447219966768</c:v>
                </c:pt>
                <c:pt idx="18">
                  <c:v>6596.7588207540057</c:v>
                </c:pt>
                <c:pt idx="19">
                  <c:v>6765.4688763524509</c:v>
                </c:pt>
                <c:pt idx="20">
                  <c:v>6943.0581117680458</c:v>
                </c:pt>
                <c:pt idx="21">
                  <c:v>7128.2894738557807</c:v>
                </c:pt>
                <c:pt idx="22">
                  <c:v>7320.1455073683792</c:v>
                </c:pt>
                <c:pt idx="23">
                  <c:v>7517.781697637015</c:v>
                </c:pt>
                <c:pt idx="24">
                  <c:v>7720.4912241366528</c:v>
                </c:pt>
                <c:pt idx="25">
                  <c:v>7927.6779965920932</c:v>
                </c:pt>
                <c:pt idx="26">
                  <c:v>8138.8357885098258</c:v>
                </c:pt>
                <c:pt idx="27">
                  <c:v>8353.5319179272537</c:v>
                </c:pt>
                <c:pt idx="28">
                  <c:v>8571.3943598129918</c:v>
                </c:pt>
                <c:pt idx="29">
                  <c:v>8792.1014767396191</c:v>
                </c:pt>
                <c:pt idx="30">
                  <c:v>9015.3737675646043</c:v>
                </c:pt>
                <c:pt idx="31">
                  <c:v>9240.9671861432544</c:v>
                </c:pt>
                <c:pt idx="32">
                  <c:v>9468.6676922566112</c:v>
                </c:pt>
                <c:pt idx="33">
                  <c:v>9698.2867775303766</c:v>
                </c:pt>
                <c:pt idx="34">
                  <c:v>9929.6577687099762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EF-449C-9780-A421C573E5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38058783"/>
        <c:axId val="829343311"/>
      </c:lineChart>
      <c:catAx>
        <c:axId val="38058783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9343311"/>
        <c:crosses val="autoZero"/>
        <c:auto val="1"/>
        <c:lblAlgn val="ctr"/>
        <c:lblOffset val="100"/>
        <c:noMultiLvlLbl val="0"/>
      </c:catAx>
      <c:valAx>
        <c:axId val="829343311"/>
        <c:scaling>
          <c:orientation val="minMax"/>
        </c:scaling>
        <c:delete val="0"/>
        <c:axPos val="l"/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058783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22224</xdr:colOff>
      <xdr:row>30</xdr:row>
      <xdr:rowOff>76200</xdr:rowOff>
    </xdr:from>
    <xdr:to>
      <xdr:col>30</xdr:col>
      <xdr:colOff>400050</xdr:colOff>
      <xdr:row>53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83B71A-79B2-E9D4-259A-622212DF0E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A3E62-9F40-4E9B-A40A-ACFA466FE093}">
  <dimension ref="A1:G25"/>
  <sheetViews>
    <sheetView showGridLines="0" workbookViewId="0"/>
  </sheetViews>
  <sheetFormatPr defaultRowHeight="14.5" x14ac:dyDescent="0.35"/>
  <cols>
    <col min="1" max="1" width="2.1796875" customWidth="1"/>
    <col min="2" max="2" width="3.81640625" bestFit="1" customWidth="1"/>
    <col min="3" max="3" width="26.54296875" bestFit="1" customWidth="1"/>
    <col min="4" max="4" width="12.453125" bestFit="1" customWidth="1"/>
    <col min="5" max="5" width="9.90625" bestFit="1" customWidth="1"/>
    <col min="6" max="6" width="6.81640625" bestFit="1" customWidth="1"/>
  </cols>
  <sheetData>
    <row r="1" spans="1:5" x14ac:dyDescent="0.35">
      <c r="A1" s="1" t="s">
        <v>16</v>
      </c>
    </row>
    <row r="2" spans="1:5" x14ac:dyDescent="0.35">
      <c r="A2" s="1" t="s">
        <v>17</v>
      </c>
    </row>
    <row r="3" spans="1:5" x14ac:dyDescent="0.35">
      <c r="A3" s="1" t="s">
        <v>53</v>
      </c>
    </row>
    <row r="4" spans="1:5" x14ac:dyDescent="0.35">
      <c r="A4" s="1" t="s">
        <v>54</v>
      </c>
    </row>
    <row r="5" spans="1:5" x14ac:dyDescent="0.35">
      <c r="A5" s="1" t="s">
        <v>18</v>
      </c>
    </row>
    <row r="6" spans="1:5" x14ac:dyDescent="0.35">
      <c r="A6" s="1"/>
      <c r="B6" t="s">
        <v>19</v>
      </c>
    </row>
    <row r="7" spans="1:5" x14ac:dyDescent="0.35">
      <c r="A7" s="1"/>
      <c r="B7" t="s">
        <v>55</v>
      </c>
    </row>
    <row r="8" spans="1:5" x14ac:dyDescent="0.35">
      <c r="A8" s="1"/>
      <c r="B8" t="s">
        <v>56</v>
      </c>
    </row>
    <row r="9" spans="1:5" x14ac:dyDescent="0.35">
      <c r="A9" s="1" t="s">
        <v>20</v>
      </c>
    </row>
    <row r="10" spans="1:5" x14ac:dyDescent="0.35">
      <c r="B10" t="s">
        <v>21</v>
      </c>
    </row>
    <row r="11" spans="1:5" x14ac:dyDescent="0.35">
      <c r="B11" t="s">
        <v>22</v>
      </c>
    </row>
    <row r="12" spans="1:5" x14ac:dyDescent="0.35">
      <c r="B12" t="s">
        <v>23</v>
      </c>
    </row>
    <row r="14" spans="1:5" ht="15" thickBot="1" x14ac:dyDescent="0.4">
      <c r="A14" t="s">
        <v>24</v>
      </c>
    </row>
    <row r="15" spans="1:5" ht="15" thickBot="1" x14ac:dyDescent="0.4">
      <c r="B15" s="33" t="s">
        <v>25</v>
      </c>
      <c r="C15" s="33" t="s">
        <v>26</v>
      </c>
      <c r="D15" s="33" t="s">
        <v>27</v>
      </c>
      <c r="E15" s="33" t="s">
        <v>28</v>
      </c>
    </row>
    <row r="16" spans="1:5" ht="15" thickBot="1" x14ac:dyDescent="0.4">
      <c r="B16" s="30" t="s">
        <v>57</v>
      </c>
      <c r="C16" s="30" t="s">
        <v>13</v>
      </c>
      <c r="D16" s="34">
        <v>6161.0526652998469</v>
      </c>
      <c r="E16" s="34">
        <v>5856.8448484612745</v>
      </c>
    </row>
    <row r="19" spans="1:7" ht="15" thickBot="1" x14ac:dyDescent="0.4">
      <c r="A19" t="s">
        <v>29</v>
      </c>
    </row>
    <row r="20" spans="1:7" ht="15" thickBot="1" x14ac:dyDescent="0.4">
      <c r="B20" s="33" t="s">
        <v>25</v>
      </c>
      <c r="C20" s="33" t="s">
        <v>26</v>
      </c>
      <c r="D20" s="33" t="s">
        <v>27</v>
      </c>
      <c r="E20" s="33" t="s">
        <v>28</v>
      </c>
      <c r="F20" s="33" t="s">
        <v>30</v>
      </c>
    </row>
    <row r="21" spans="1:7" ht="15" thickBot="1" x14ac:dyDescent="0.4">
      <c r="B21" s="30" t="s">
        <v>52</v>
      </c>
      <c r="C21" s="30" t="s">
        <v>47</v>
      </c>
      <c r="D21" s="35">
        <v>817.52946759107522</v>
      </c>
      <c r="E21" s="35">
        <v>593.09821135237416</v>
      </c>
      <c r="F21" s="30" t="s">
        <v>33</v>
      </c>
    </row>
    <row r="24" spans="1:7" ht="15" thickBot="1" x14ac:dyDescent="0.4">
      <c r="A24" t="s">
        <v>31</v>
      </c>
    </row>
    <row r="25" spans="1:7" ht="15" thickBot="1" x14ac:dyDescent="0.4">
      <c r="B25" s="36" t="s">
        <v>32</v>
      </c>
      <c r="C25" s="36"/>
      <c r="D25" s="36"/>
      <c r="E25" s="36"/>
      <c r="F25" s="36"/>
      <c r="G25" s="3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009EE-47D8-4596-8991-AC617B943493}">
  <dimension ref="A1:E12"/>
  <sheetViews>
    <sheetView showGridLines="0" workbookViewId="0"/>
  </sheetViews>
  <sheetFormatPr defaultRowHeight="14.5" x14ac:dyDescent="0.35"/>
  <cols>
    <col min="1" max="1" width="2.1796875" customWidth="1"/>
    <col min="2" max="2" width="5.7265625" bestFit="1" customWidth="1"/>
    <col min="3" max="3" width="26.54296875" bestFit="1" customWidth="1"/>
    <col min="4" max="4" width="11.81640625" bestFit="1" customWidth="1"/>
    <col min="5" max="5" width="8.1796875" bestFit="1" customWidth="1"/>
  </cols>
  <sheetData>
    <row r="1" spans="1:5" x14ac:dyDescent="0.35">
      <c r="A1" s="1" t="s">
        <v>34</v>
      </c>
    </row>
    <row r="2" spans="1:5" x14ac:dyDescent="0.35">
      <c r="A2" s="1" t="s">
        <v>17</v>
      </c>
    </row>
    <row r="3" spans="1:5" x14ac:dyDescent="0.35">
      <c r="A3" s="1" t="s">
        <v>53</v>
      </c>
    </row>
    <row r="6" spans="1:5" ht="15" thickBot="1" x14ac:dyDescent="0.4">
      <c r="A6" t="s">
        <v>29</v>
      </c>
    </row>
    <row r="7" spans="1:5" x14ac:dyDescent="0.35">
      <c r="B7" s="31"/>
      <c r="C7" s="31"/>
      <c r="D7" s="31" t="s">
        <v>35</v>
      </c>
      <c r="E7" s="31" t="s">
        <v>37</v>
      </c>
    </row>
    <row r="8" spans="1:5" ht="15" thickBot="1" x14ac:dyDescent="0.4">
      <c r="B8" s="32" t="s">
        <v>25</v>
      </c>
      <c r="C8" s="32" t="s">
        <v>26</v>
      </c>
      <c r="D8" s="32" t="s">
        <v>36</v>
      </c>
      <c r="E8" s="32" t="s">
        <v>38</v>
      </c>
    </row>
    <row r="9" spans="1:5" ht="15" thickBot="1" x14ac:dyDescent="0.4">
      <c r="B9" s="30" t="s">
        <v>52</v>
      </c>
      <c r="C9" s="30" t="s">
        <v>47</v>
      </c>
      <c r="D9" s="30">
        <v>593.09821135237416</v>
      </c>
      <c r="E9" s="30">
        <v>0</v>
      </c>
    </row>
    <row r="11" spans="1:5" x14ac:dyDescent="0.35">
      <c r="A11" t="s">
        <v>31</v>
      </c>
    </row>
    <row r="12" spans="1:5" x14ac:dyDescent="0.35">
      <c r="B1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3E59A-3816-4E97-9D9F-9577DC7B594A}">
  <dimension ref="A1:J13"/>
  <sheetViews>
    <sheetView showGridLines="0" workbookViewId="0"/>
  </sheetViews>
  <sheetFormatPr defaultRowHeight="14.5" x14ac:dyDescent="0.35"/>
  <cols>
    <col min="1" max="1" width="2.1796875" customWidth="1"/>
    <col min="2" max="2" width="4.453125" bestFit="1" customWidth="1"/>
    <col min="3" max="3" width="26.54296875" bestFit="1" customWidth="1"/>
    <col min="4" max="4" width="7.36328125" bestFit="1" customWidth="1"/>
    <col min="5" max="5" width="2.1796875" customWidth="1"/>
    <col min="6" max="6" width="5.90625" bestFit="1" customWidth="1"/>
    <col min="8" max="8" width="2.1796875" customWidth="1"/>
    <col min="9" max="9" width="6" bestFit="1" customWidth="1"/>
  </cols>
  <sheetData>
    <row r="1" spans="1:10" x14ac:dyDescent="0.35">
      <c r="A1" s="1" t="s">
        <v>39</v>
      </c>
    </row>
    <row r="2" spans="1:10" x14ac:dyDescent="0.35">
      <c r="A2" s="1" t="s">
        <v>17</v>
      </c>
    </row>
    <row r="3" spans="1:10" x14ac:dyDescent="0.35">
      <c r="A3" s="1" t="s">
        <v>58</v>
      </c>
    </row>
    <row r="5" spans="1:10" ht="15" thickBot="1" x14ac:dyDescent="0.4"/>
    <row r="6" spans="1:10" x14ac:dyDescent="0.35">
      <c r="B6" s="31"/>
      <c r="C6" s="31" t="s">
        <v>40</v>
      </c>
      <c r="D6" s="31"/>
    </row>
    <row r="7" spans="1:10" ht="15" thickBot="1" x14ac:dyDescent="0.4">
      <c r="B7" s="32" t="s">
        <v>25</v>
      </c>
      <c r="C7" s="32" t="s">
        <v>26</v>
      </c>
      <c r="D7" s="32" t="s">
        <v>36</v>
      </c>
    </row>
    <row r="8" spans="1:10" ht="15" thickBot="1" x14ac:dyDescent="0.4">
      <c r="B8" s="30" t="s">
        <v>57</v>
      </c>
      <c r="C8" s="30" t="s">
        <v>13</v>
      </c>
      <c r="D8" s="34">
        <v>5856.8448484612745</v>
      </c>
    </row>
    <row r="10" spans="1:10" ht="15" thickBot="1" x14ac:dyDescent="0.4"/>
    <row r="11" spans="1:10" x14ac:dyDescent="0.35">
      <c r="B11" s="31"/>
      <c r="C11" s="31" t="s">
        <v>41</v>
      </c>
      <c r="D11" s="31"/>
      <c r="F11" s="31" t="s">
        <v>42</v>
      </c>
      <c r="G11" s="31" t="s">
        <v>40</v>
      </c>
      <c r="I11" s="31" t="s">
        <v>45</v>
      </c>
      <c r="J11" s="31" t="s">
        <v>40</v>
      </c>
    </row>
    <row r="12" spans="1:10" ht="15" thickBot="1" x14ac:dyDescent="0.4">
      <c r="B12" s="32" t="s">
        <v>25</v>
      </c>
      <c r="C12" s="32" t="s">
        <v>26</v>
      </c>
      <c r="D12" s="32" t="s">
        <v>36</v>
      </c>
      <c r="F12" s="32" t="s">
        <v>43</v>
      </c>
      <c r="G12" s="32" t="s">
        <v>44</v>
      </c>
      <c r="I12" s="32" t="s">
        <v>43</v>
      </c>
      <c r="J12" s="32" t="s">
        <v>44</v>
      </c>
    </row>
    <row r="13" spans="1:10" ht="15" thickBot="1" x14ac:dyDescent="0.4">
      <c r="B13" s="30" t="s">
        <v>52</v>
      </c>
      <c r="C13" s="30" t="s">
        <v>47</v>
      </c>
      <c r="D13" s="35">
        <v>593.09821135237416</v>
      </c>
      <c r="F13" s="35">
        <v>0</v>
      </c>
      <c r="G13" s="35" t="e">
        <v>#DIV/0!</v>
      </c>
      <c r="I13" s="30" t="e">
        <v>#N/A</v>
      </c>
      <c r="J13" s="30" t="e">
        <v>#N/A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DD7A0-08FA-4B53-805C-85D48BD5C818}">
  <dimension ref="A1:AE38"/>
  <sheetViews>
    <sheetView tabSelected="1" topLeftCell="A3" workbookViewId="0">
      <selection activeCell="D3" sqref="D3:G37"/>
    </sheetView>
  </sheetViews>
  <sheetFormatPr defaultRowHeight="15.5" x14ac:dyDescent="0.35"/>
  <cols>
    <col min="1" max="1" width="35.90625" style="2" bestFit="1" customWidth="1"/>
    <col min="2" max="2" width="12.90625" style="2" bestFit="1" customWidth="1"/>
    <col min="3" max="3" width="8.7265625" style="2"/>
    <col min="4" max="4" width="9.7265625" style="2" bestFit="1" customWidth="1"/>
    <col min="5" max="5" width="20.7265625" style="2" bestFit="1" customWidth="1"/>
    <col min="6" max="6" width="20.6328125" style="2" bestFit="1" customWidth="1"/>
    <col min="7" max="7" width="20.26953125" style="2" bestFit="1" customWidth="1"/>
    <col min="8" max="8" width="1.453125" style="2" customWidth="1"/>
    <col min="9" max="9" width="30.08984375" style="2" bestFit="1" customWidth="1"/>
    <col min="10" max="10" width="14.36328125" style="2" customWidth="1"/>
    <col min="11" max="11" width="7.90625" style="2" bestFit="1" customWidth="1"/>
    <col min="12" max="31" width="6.26953125" style="2" bestFit="1" customWidth="1"/>
    <col min="32" max="16384" width="8.7265625" style="2"/>
  </cols>
  <sheetData>
    <row r="1" spans="1:31" ht="15.5" customHeight="1" x14ac:dyDescent="0.35">
      <c r="A1" s="46" t="s">
        <v>3</v>
      </c>
      <c r="B1" s="55"/>
      <c r="D1" s="56" t="s">
        <v>15</v>
      </c>
      <c r="E1" s="57"/>
      <c r="F1" s="57"/>
      <c r="G1" s="58"/>
      <c r="I1" s="51" t="s">
        <v>46</v>
      </c>
      <c r="J1" s="52"/>
    </row>
    <row r="2" spans="1:31" ht="15.5" customHeight="1" x14ac:dyDescent="0.35">
      <c r="A2" s="21" t="s">
        <v>0</v>
      </c>
      <c r="B2" s="22">
        <v>16500</v>
      </c>
      <c r="D2" s="3" t="s">
        <v>12</v>
      </c>
      <c r="E2" s="4" t="s">
        <v>14</v>
      </c>
      <c r="F2" s="4" t="s">
        <v>2</v>
      </c>
      <c r="G2" s="5" t="s">
        <v>11</v>
      </c>
      <c r="I2" s="53"/>
      <c r="J2" s="54"/>
    </row>
    <row r="3" spans="1:31" x14ac:dyDescent="0.35">
      <c r="A3" s="23" t="s">
        <v>1</v>
      </c>
      <c r="B3" s="24">
        <v>79</v>
      </c>
      <c r="D3" s="6">
        <v>53.305988423042891</v>
      </c>
      <c r="E3" s="7">
        <f>($B$2/D3)*$B$5</f>
        <v>61906.740642548335</v>
      </c>
      <c r="F3" s="7">
        <f>(D3/(2*1.9))*B6</f>
        <v>138.52543044146014</v>
      </c>
      <c r="G3" s="8">
        <f>F3+E3</f>
        <v>62045.266072989798</v>
      </c>
      <c r="I3" s="16" t="s">
        <v>47</v>
      </c>
      <c r="J3" s="17">
        <v>593.09821135237416</v>
      </c>
    </row>
    <row r="4" spans="1:31" x14ac:dyDescent="0.35">
      <c r="A4" s="21" t="s">
        <v>5</v>
      </c>
      <c r="B4" s="25">
        <v>0.125</v>
      </c>
      <c r="D4" s="6">
        <f t="shared" ref="D4:D7" si="0">D5-100</f>
        <v>117.52946763041757</v>
      </c>
      <c r="E4" s="7">
        <f t="dataTable" ref="E4:G37" dt2D="0" dtr="0" r1="D3"/>
        <v>28078.064731622533</v>
      </c>
      <c r="F4" s="7">
        <v>305.4219718027299</v>
      </c>
      <c r="G4" s="8">
        <v>28383.486703425264</v>
      </c>
      <c r="H4" s="10"/>
      <c r="I4" s="16" t="s">
        <v>48</v>
      </c>
      <c r="J4" s="17">
        <f>1.9*J3</f>
        <v>1126.886601569511</v>
      </c>
    </row>
    <row r="5" spans="1:31" x14ac:dyDescent="0.35">
      <c r="A5" s="21" t="s">
        <v>6</v>
      </c>
      <c r="B5" s="24">
        <v>200</v>
      </c>
      <c r="D5" s="6">
        <f t="shared" si="0"/>
        <v>217.52946763041757</v>
      </c>
      <c r="E5" s="7">
        <v>15170.358461993288</v>
      </c>
      <c r="F5" s="7">
        <v>565.29039285536146</v>
      </c>
      <c r="G5" s="8">
        <v>15735.648854848649</v>
      </c>
      <c r="H5" s="2" t="s">
        <v>50</v>
      </c>
      <c r="I5" s="16" t="s">
        <v>49</v>
      </c>
      <c r="J5" s="17">
        <f>B2/J4</f>
        <v>14.642112149544634</v>
      </c>
    </row>
    <row r="6" spans="1:31" x14ac:dyDescent="0.35">
      <c r="A6" s="21" t="s">
        <v>7</v>
      </c>
      <c r="B6" s="24">
        <f>B3*B4</f>
        <v>9.875</v>
      </c>
      <c r="D6" s="6">
        <f t="shared" si="0"/>
        <v>317.52946763041757</v>
      </c>
      <c r="E6" s="7">
        <v>10392.736222645555</v>
      </c>
      <c r="F6" s="7">
        <v>825.15881390799302</v>
      </c>
      <c r="G6" s="8">
        <v>11217.895036553547</v>
      </c>
      <c r="I6" s="16" t="s">
        <v>2</v>
      </c>
      <c r="J6" s="18">
        <f>(J3/2)*$B$6</f>
        <v>2928.4224185523476</v>
      </c>
    </row>
    <row r="7" spans="1:31" ht="16" thickBot="1" x14ac:dyDescent="0.4">
      <c r="A7" s="21" t="s">
        <v>8</v>
      </c>
      <c r="B7" s="27">
        <f>SQRT((2*B2*B5)/B6)</f>
        <v>817.52946759107522</v>
      </c>
      <c r="D7" s="6">
        <f t="shared" si="0"/>
        <v>417.52946763041757</v>
      </c>
      <c r="E7" s="7">
        <v>7903.6337692003199</v>
      </c>
      <c r="F7" s="7">
        <v>1085.0272349606246</v>
      </c>
      <c r="G7" s="8">
        <v>8988.6610041609438</v>
      </c>
      <c r="I7" s="16" t="s">
        <v>10</v>
      </c>
      <c r="J7" s="18">
        <f>($B$2/(J3*1.9))*$B$5</f>
        <v>2928.4224299089269</v>
      </c>
    </row>
    <row r="8" spans="1:31" ht="16" thickBot="1" x14ac:dyDescent="0.4">
      <c r="A8" s="26" t="s">
        <v>9</v>
      </c>
      <c r="B8" s="27">
        <f>1.9*B7</f>
        <v>1553.3059884230429</v>
      </c>
      <c r="D8" s="6">
        <f t="shared" ref="D8:D16" si="1">D9-100</f>
        <v>517.52946763041757</v>
      </c>
      <c r="E8" s="7">
        <v>6376.448504680362</v>
      </c>
      <c r="F8" s="7">
        <v>1344.8956560132563</v>
      </c>
      <c r="G8" s="8">
        <v>7721.3441606936185</v>
      </c>
      <c r="I8" s="19" t="s">
        <v>13</v>
      </c>
      <c r="J8" s="20">
        <f>J7+J6</f>
        <v>5856.8448484612745</v>
      </c>
    </row>
    <row r="9" spans="1:31" ht="16" thickBot="1" x14ac:dyDescent="0.4">
      <c r="A9" s="26" t="s">
        <v>62</v>
      </c>
      <c r="B9" s="27">
        <f>B2/B8</f>
        <v>10.622504595344562</v>
      </c>
      <c r="D9" s="6">
        <f t="shared" si="1"/>
        <v>617.52946763041757</v>
      </c>
      <c r="E9" s="7">
        <v>5343.8745403725452</v>
      </c>
      <c r="F9" s="7">
        <v>1604.7640770658877</v>
      </c>
      <c r="G9" s="8">
        <v>6948.6386174384334</v>
      </c>
      <c r="K9" s="46" t="s">
        <v>6</v>
      </c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</row>
    <row r="10" spans="1:31" ht="16" thickBot="1" x14ac:dyDescent="0.4">
      <c r="D10" s="6">
        <f t="shared" si="1"/>
        <v>717.52946763041757</v>
      </c>
      <c r="E10" s="7">
        <v>4599.1142508724834</v>
      </c>
      <c r="F10" s="7">
        <v>1864.6324981185194</v>
      </c>
      <c r="G10" s="8">
        <v>6463.7467489910032</v>
      </c>
      <c r="J10" s="48" t="s">
        <v>61</v>
      </c>
      <c r="K10" s="37">
        <f>B14</f>
        <v>4036.551746230934</v>
      </c>
      <c r="L10" s="9">
        <f t="shared" ref="L10:Q10" si="2">M10-25</f>
        <v>50</v>
      </c>
      <c r="M10" s="9">
        <f t="shared" si="2"/>
        <v>75</v>
      </c>
      <c r="N10" s="9">
        <f t="shared" si="2"/>
        <v>100</v>
      </c>
      <c r="O10" s="9">
        <f t="shared" si="2"/>
        <v>125</v>
      </c>
      <c r="P10" s="9">
        <f t="shared" si="2"/>
        <v>150</v>
      </c>
      <c r="Q10" s="9">
        <f t="shared" si="2"/>
        <v>175</v>
      </c>
      <c r="R10" s="14">
        <v>200</v>
      </c>
      <c r="S10" s="9">
        <f>R10+25</f>
        <v>225</v>
      </c>
      <c r="T10" s="9">
        <f t="shared" ref="T10:AE10" si="3">S10+25</f>
        <v>250</v>
      </c>
      <c r="U10" s="9">
        <f t="shared" si="3"/>
        <v>275</v>
      </c>
      <c r="V10" s="9">
        <f t="shared" si="3"/>
        <v>300</v>
      </c>
      <c r="W10" s="9">
        <f t="shared" si="3"/>
        <v>325</v>
      </c>
      <c r="X10" s="9">
        <f t="shared" si="3"/>
        <v>350</v>
      </c>
      <c r="Y10" s="9">
        <f t="shared" si="3"/>
        <v>375</v>
      </c>
      <c r="Z10" s="9">
        <f t="shared" si="3"/>
        <v>400</v>
      </c>
      <c r="AA10" s="9">
        <f t="shared" si="3"/>
        <v>425</v>
      </c>
      <c r="AB10" s="9">
        <f t="shared" si="3"/>
        <v>450</v>
      </c>
      <c r="AC10" s="9">
        <f t="shared" si="3"/>
        <v>475</v>
      </c>
      <c r="AD10" s="9">
        <f t="shared" si="3"/>
        <v>500</v>
      </c>
      <c r="AE10" s="9">
        <f t="shared" si="3"/>
        <v>525</v>
      </c>
    </row>
    <row r="11" spans="1:31" x14ac:dyDescent="0.35">
      <c r="A11" s="46" t="s">
        <v>51</v>
      </c>
      <c r="B11" s="55"/>
      <c r="D11" s="6">
        <v>817.52946763041757</v>
      </c>
      <c r="E11" s="7">
        <v>4036.5517460366805</v>
      </c>
      <c r="F11" s="7">
        <v>2124.5009191711511</v>
      </c>
      <c r="G11" s="8">
        <v>6161.0526652078315</v>
      </c>
      <c r="J11" s="49"/>
      <c r="K11" s="41">
        <f t="shared" ref="K11:K13" si="4">K12-1.98</f>
        <v>1.96</v>
      </c>
      <c r="L11" s="38">
        <f t="dataTable" ref="L11:AE30" dt2D="1" dtr="1" r1="B6" r2="B5"/>
        <v>899.16628050655891</v>
      </c>
      <c r="M11" s="38">
        <v>1101.2492905786592</v>
      </c>
      <c r="N11" s="38">
        <v>1271.6131487209464</v>
      </c>
      <c r="O11" s="38">
        <v>1421.7067208112933</v>
      </c>
      <c r="P11" s="38">
        <v>1557.4016822900892</v>
      </c>
      <c r="Q11" s="38">
        <v>1682.1860776977085</v>
      </c>
      <c r="R11" s="40">
        <v>1798.3325610131178</v>
      </c>
      <c r="S11" s="38">
        <v>1907.4197230814198</v>
      </c>
      <c r="T11" s="38">
        <v>2010.5969262883102</v>
      </c>
      <c r="U11" s="38">
        <v>2108.7318463948895</v>
      </c>
      <c r="V11" s="38">
        <v>2202.4985811573183</v>
      </c>
      <c r="W11" s="38">
        <v>2292.4332051337938</v>
      </c>
      <c r="X11" s="38">
        <v>2378.9703655153003</v>
      </c>
      <c r="Y11" s="38">
        <v>2462.4682739073005</v>
      </c>
      <c r="Z11" s="38">
        <v>2543.2262974418927</v>
      </c>
      <c r="AA11" s="38">
        <v>2621.4976635503608</v>
      </c>
      <c r="AB11" s="38">
        <v>2697.4988415196772</v>
      </c>
      <c r="AC11" s="38">
        <v>2771.4166052760816</v>
      </c>
      <c r="AD11" s="38">
        <v>2843.4134416225866</v>
      </c>
      <c r="AE11" s="38">
        <v>2913.6317543574378</v>
      </c>
    </row>
    <row r="12" spans="1:31" x14ac:dyDescent="0.35">
      <c r="A12" s="21" t="s">
        <v>4</v>
      </c>
      <c r="B12" s="24">
        <f>B6</f>
        <v>9.875</v>
      </c>
      <c r="D12" s="6">
        <f t="shared" si="1"/>
        <v>953.30598842304289</v>
      </c>
      <c r="E12" s="7">
        <v>3461.6377533291848</v>
      </c>
      <c r="F12" s="7">
        <v>2477.3412199151444</v>
      </c>
      <c r="G12" s="8">
        <v>5938.9789732443296</v>
      </c>
      <c r="J12" s="49"/>
      <c r="K12" s="41">
        <f t="shared" si="4"/>
        <v>3.94</v>
      </c>
      <c r="L12" s="38">
        <v>1274.8529326945913</v>
      </c>
      <c r="M12" s="38">
        <v>1561.3695910962272</v>
      </c>
      <c r="N12" s="38">
        <v>1802.9143074478054</v>
      </c>
      <c r="O12" s="38">
        <v>2015.7194745301244</v>
      </c>
      <c r="P12" s="38">
        <v>2208.1100516052184</v>
      </c>
      <c r="Q12" s="38">
        <v>2385.0314463335699</v>
      </c>
      <c r="R12" s="40">
        <v>2549.7058653891827</v>
      </c>
      <c r="S12" s="38">
        <v>2704.3714611717082</v>
      </c>
      <c r="T12" s="38">
        <v>2850.6578188200706</v>
      </c>
      <c r="U12" s="38">
        <v>2989.7951434839142</v>
      </c>
      <c r="V12" s="38">
        <v>3122.7391821924543</v>
      </c>
      <c r="W12" s="38">
        <v>3250.249990385355</v>
      </c>
      <c r="X12" s="38">
        <v>3372.943818091253</v>
      </c>
      <c r="Y12" s="38">
        <v>3491.3285436922151</v>
      </c>
      <c r="Z12" s="38">
        <v>3605.8286148956108</v>
      </c>
      <c r="AA12" s="38">
        <v>3716.803061772308</v>
      </c>
      <c r="AB12" s="38">
        <v>3824.5587980837736</v>
      </c>
      <c r="AC12" s="38">
        <v>3929.3606350143018</v>
      </c>
      <c r="AD12" s="38">
        <v>4031.4389490602489</v>
      </c>
      <c r="AE12" s="38">
        <v>4130.9956426992267</v>
      </c>
    </row>
    <row r="13" spans="1:31" x14ac:dyDescent="0.35">
      <c r="A13" s="21" t="s">
        <v>10</v>
      </c>
      <c r="B13" s="24">
        <f>(B2/B8)*B5</f>
        <v>2124.5009190689125</v>
      </c>
      <c r="D13" s="6">
        <f t="shared" si="1"/>
        <v>1053.3059884230429</v>
      </c>
      <c r="E13" s="7">
        <v>3132.9927260174368</v>
      </c>
      <c r="F13" s="7">
        <v>2737.2096409677761</v>
      </c>
      <c r="G13" s="8">
        <v>5870.2023669852133</v>
      </c>
      <c r="J13" s="49"/>
      <c r="K13" s="41">
        <f t="shared" si="4"/>
        <v>5.92</v>
      </c>
      <c r="L13" s="38">
        <v>1562.6899884494044</v>
      </c>
      <c r="M13" s="38">
        <v>1913.8965489283898</v>
      </c>
      <c r="N13" s="38">
        <v>2209.9773754498033</v>
      </c>
      <c r="O13" s="38">
        <v>2470.8298201211674</v>
      </c>
      <c r="P13" s="38">
        <v>2706.6584564735908</v>
      </c>
      <c r="Q13" s="38">
        <v>2923.5252692597001</v>
      </c>
      <c r="R13" s="40">
        <v>3125.3799768988088</v>
      </c>
      <c r="S13" s="38">
        <v>3314.9660631747047</v>
      </c>
      <c r="T13" s="38">
        <v>3494.2810419312295</v>
      </c>
      <c r="U13" s="38">
        <v>3664.8328747706896</v>
      </c>
      <c r="V13" s="38">
        <v>3827.7930978567797</v>
      </c>
      <c r="W13" s="38">
        <v>3984.0933723997991</v>
      </c>
      <c r="X13" s="38">
        <v>4134.4890857275223</v>
      </c>
      <c r="Y13" s="38">
        <v>4279.6027853061323</v>
      </c>
      <c r="Z13" s="38">
        <v>4419.9547508996066</v>
      </c>
      <c r="AA13" s="38">
        <v>4555.9850746024176</v>
      </c>
      <c r="AB13" s="38">
        <v>4688.0699653482134</v>
      </c>
      <c r="AC13" s="38">
        <v>4816.5340235484691</v>
      </c>
      <c r="AD13" s="38">
        <v>4941.6596402423347</v>
      </c>
      <c r="AE13" s="38">
        <v>5063.6943035692821</v>
      </c>
    </row>
    <row r="14" spans="1:31" x14ac:dyDescent="0.35">
      <c r="A14" s="21" t="s">
        <v>2</v>
      </c>
      <c r="B14" s="24">
        <f>(B7/2)*B6</f>
        <v>4036.551746230934</v>
      </c>
      <c r="D14" s="11">
        <f t="shared" si="1"/>
        <v>1153.3059884230429</v>
      </c>
      <c r="E14" s="12">
        <v>2861.3395171148027</v>
      </c>
      <c r="F14" s="12">
        <v>2997.0780620204077</v>
      </c>
      <c r="G14" s="13">
        <v>5858.41757913521</v>
      </c>
      <c r="J14" s="49"/>
      <c r="K14" s="41">
        <f>K15-1.98</f>
        <v>7.9</v>
      </c>
      <c r="L14" s="38">
        <v>1805.2008198535696</v>
      </c>
      <c r="M14" s="38">
        <v>2210.9104459475516</v>
      </c>
      <c r="N14" s="38">
        <v>2552.9394822439485</v>
      </c>
      <c r="O14" s="38">
        <v>2854.2731123702933</v>
      </c>
      <c r="P14" s="38">
        <v>3126.6995378513748</v>
      </c>
      <c r="Q14" s="38">
        <v>3377.2214911077422</v>
      </c>
      <c r="R14" s="40">
        <v>3610.4016397071391</v>
      </c>
      <c r="S14" s="38">
        <v>3829.409223365923</v>
      </c>
      <c r="T14" s="38">
        <v>4036.5517462309331</v>
      </c>
      <c r="U14" s="38">
        <v>4233.5711875436791</v>
      </c>
      <c r="V14" s="38">
        <v>4421.8208918951032</v>
      </c>
      <c r="W14" s="38">
        <v>4602.377103193523</v>
      </c>
      <c r="X14" s="38">
        <v>4776.1124358624556</v>
      </c>
      <c r="Y14" s="38">
        <v>4943.7460493030994</v>
      </c>
      <c r="Z14" s="38">
        <v>5105.8789644878971</v>
      </c>
      <c r="AA14" s="38">
        <v>5263.0195705507313</v>
      </c>
      <c r="AB14" s="38">
        <v>5415.6024595607096</v>
      </c>
      <c r="AC14" s="38">
        <v>5564.0026060382106</v>
      </c>
      <c r="AD14" s="38">
        <v>5708.5462247405867</v>
      </c>
      <c r="AE14" s="38">
        <v>5849.5192110121325</v>
      </c>
    </row>
    <row r="15" spans="1:31" x14ac:dyDescent="0.35">
      <c r="A15" s="21" t="s">
        <v>11</v>
      </c>
      <c r="B15" s="24">
        <f>B13+B14</f>
        <v>6161.0526652998469</v>
      </c>
      <c r="D15" s="6">
        <f t="shared" si="1"/>
        <v>1253.3059884230429</v>
      </c>
      <c r="E15" s="7">
        <v>2633.0361703227677</v>
      </c>
      <c r="F15" s="7">
        <v>3256.9464830730394</v>
      </c>
      <c r="G15" s="8">
        <v>5889.9826533958076</v>
      </c>
      <c r="J15" s="49"/>
      <c r="K15" s="43">
        <v>9.8800000000000008</v>
      </c>
      <c r="L15" s="40">
        <v>2018.7867643711161</v>
      </c>
      <c r="M15" s="40">
        <v>2472.4987360967443</v>
      </c>
      <c r="N15" s="40">
        <v>2854.9956217129297</v>
      </c>
      <c r="O15" s="40">
        <v>3191.9821428071932</v>
      </c>
      <c r="P15" s="40">
        <v>3496.641245538352</v>
      </c>
      <c r="Q15" s="40">
        <v>3776.8042046153255</v>
      </c>
      <c r="R15" s="39">
        <v>4037.5735287422322</v>
      </c>
      <c r="S15" s="38">
        <v>4282.4934325693948</v>
      </c>
      <c r="T15" s="38">
        <v>4514.1444372106662</v>
      </c>
      <c r="U15" s="38">
        <v>4734.4746276646156</v>
      </c>
      <c r="V15" s="38">
        <v>4944.9974721934886</v>
      </c>
      <c r="W15" s="38">
        <v>5146.9165526555807</v>
      </c>
      <c r="X15" s="38">
        <v>5341.2077285947225</v>
      </c>
      <c r="Y15" s="38">
        <v>5528.6752481946351</v>
      </c>
      <c r="Z15" s="38">
        <v>5709.9912434258595</v>
      </c>
      <c r="AA15" s="38">
        <v>5885.7242544991859</v>
      </c>
      <c r="AB15" s="38">
        <v>6056.3602931133482</v>
      </c>
      <c r="AC15" s="38">
        <v>6222.3186996488694</v>
      </c>
      <c r="AD15" s="38">
        <v>6383.9642856143864</v>
      </c>
      <c r="AE15" s="38">
        <v>6541.6167726335061</v>
      </c>
    </row>
    <row r="16" spans="1:31" x14ac:dyDescent="0.35">
      <c r="A16" s="28"/>
      <c r="B16" s="29"/>
      <c r="D16" s="6">
        <f t="shared" si="1"/>
        <v>1353.3059884230429</v>
      </c>
      <c r="E16" s="7">
        <v>2438.4729161254709</v>
      </c>
      <c r="F16" s="7">
        <v>3516.8149041256711</v>
      </c>
      <c r="G16" s="8">
        <v>5955.287820251142</v>
      </c>
      <c r="J16" s="49"/>
      <c r="K16" s="41">
        <f>K15+1.98</f>
        <v>11.860000000000001</v>
      </c>
      <c r="L16" s="38">
        <v>2211.8431228276568</v>
      </c>
      <c r="M16" s="38">
        <v>2708.9435210059287</v>
      </c>
      <c r="N16" s="38">
        <v>3128.0185421445317</v>
      </c>
      <c r="O16" s="38">
        <v>3497.2310475574818</v>
      </c>
      <c r="P16" s="38">
        <v>3831.02466710931</v>
      </c>
      <c r="Q16" s="38">
        <v>4137.9795794566226</v>
      </c>
      <c r="R16" s="38">
        <v>4423.6862456553135</v>
      </c>
      <c r="S16" s="38">
        <v>4692.0278132167978</v>
      </c>
      <c r="T16" s="38">
        <v>4945.8315782080572</v>
      </c>
      <c r="U16" s="38">
        <v>5187.2319207839555</v>
      </c>
      <c r="V16" s="38">
        <v>5417.8870420118574</v>
      </c>
      <c r="W16" s="38">
        <v>5639.1156221521132</v>
      </c>
      <c r="X16" s="38">
        <v>5851.9868420904704</v>
      </c>
      <c r="Y16" s="38">
        <v>6057.3818601768871</v>
      </c>
      <c r="Z16" s="38">
        <v>6256.0370842890634</v>
      </c>
      <c r="AA16" s="38">
        <v>6448.5754240762353</v>
      </c>
      <c r="AB16" s="38">
        <v>6635.5293684829703</v>
      </c>
      <c r="AC16" s="38">
        <v>6817.358359364719</v>
      </c>
      <c r="AD16" s="38">
        <v>6994.4620951149636</v>
      </c>
      <c r="AE16" s="38">
        <v>7167.1908723013657</v>
      </c>
    </row>
    <row r="17" spans="1:31" ht="16" thickBot="1" x14ac:dyDescent="0.4">
      <c r="D17" s="6">
        <f>D18-100</f>
        <v>1453.3059884230429</v>
      </c>
      <c r="E17" s="7">
        <v>2270.6849254648519</v>
      </c>
      <c r="F17" s="7">
        <v>3776.6833251783023</v>
      </c>
      <c r="G17" s="8">
        <v>6047.3682506431542</v>
      </c>
      <c r="J17" s="49"/>
      <c r="K17" s="41">
        <f t="shared" ref="K17:K30" si="5">K16+1.98</f>
        <v>13.840000000000002</v>
      </c>
      <c r="L17" s="38">
        <v>2389.3513764199693</v>
      </c>
      <c r="M17" s="38">
        <v>2926.3458442227911</v>
      </c>
      <c r="N17" s="38">
        <v>3379.0531218079423</v>
      </c>
      <c r="O17" s="38">
        <v>3777.8962399727184</v>
      </c>
      <c r="P17" s="38">
        <v>4138.4779810940154</v>
      </c>
      <c r="Q17" s="38">
        <v>4470.0671135901302</v>
      </c>
      <c r="R17" s="38">
        <v>4778.7027528399385</v>
      </c>
      <c r="S17" s="38">
        <v>5068.5796827119138</v>
      </c>
      <c r="T17" s="38">
        <v>5342.7520998077389</v>
      </c>
      <c r="U17" s="38">
        <v>5603.5256758580135</v>
      </c>
      <c r="V17" s="38">
        <v>5852.6916884455823</v>
      </c>
      <c r="W17" s="38">
        <v>6091.6746465976012</v>
      </c>
      <c r="X17" s="38">
        <v>6321.6295367571165</v>
      </c>
      <c r="Y17" s="38">
        <v>6543.5082333561713</v>
      </c>
      <c r="Z17" s="38">
        <v>6758.1062436158845</v>
      </c>
      <c r="AA17" s="38">
        <v>6966.0964678936234</v>
      </c>
      <c r="AB17" s="38">
        <v>7168.0541292599073</v>
      </c>
      <c r="AC17" s="38">
        <v>7364.4755414082274</v>
      </c>
      <c r="AD17" s="38">
        <v>7555.7924799454368</v>
      </c>
      <c r="AE17" s="38">
        <v>7742.3833539808666</v>
      </c>
    </row>
    <row r="18" spans="1:31" x14ac:dyDescent="0.35">
      <c r="A18" s="44" t="s">
        <v>60</v>
      </c>
      <c r="B18" s="45"/>
      <c r="D18" s="6">
        <f>B8</f>
        <v>1553.3059884230429</v>
      </c>
      <c r="E18" s="7">
        <v>2124.5009190689125</v>
      </c>
      <c r="F18" s="7">
        <v>4036.551746230934</v>
      </c>
      <c r="G18" s="8">
        <v>6161.0526652998469</v>
      </c>
      <c r="J18" s="49"/>
      <c r="K18" s="41">
        <f t="shared" si="5"/>
        <v>15.820000000000002</v>
      </c>
      <c r="L18" s="38">
        <v>2554.5547557255454</v>
      </c>
      <c r="M18" s="38">
        <v>3128.6778357638555</v>
      </c>
      <c r="N18" s="38">
        <v>3612.6859813717551</v>
      </c>
      <c r="O18" s="38">
        <v>4039.1057178538922</v>
      </c>
      <c r="P18" s="38">
        <v>4424.6186276333465</v>
      </c>
      <c r="Q18" s="38">
        <v>4779.1343358394943</v>
      </c>
      <c r="R18" s="38">
        <v>5109.1095114510908</v>
      </c>
      <c r="S18" s="38">
        <v>5419.0289720576329</v>
      </c>
      <c r="T18" s="38">
        <v>5712.1580860476897</v>
      </c>
      <c r="U18" s="38">
        <v>5990.9619427934949</v>
      </c>
      <c r="V18" s="38">
        <v>6257.3556715277109</v>
      </c>
      <c r="W18" s="38">
        <v>6512.8622739929024</v>
      </c>
      <c r="X18" s="38">
        <v>6758.7165941471458</v>
      </c>
      <c r="Y18" s="38">
        <v>6995.9363204649026</v>
      </c>
      <c r="Z18" s="38">
        <v>7225.3719627435103</v>
      </c>
      <c r="AA18" s="38">
        <v>7447.7429466919712</v>
      </c>
      <c r="AB18" s="38">
        <v>7663.6642671766358</v>
      </c>
      <c r="AC18" s="38">
        <v>7873.6665537727713</v>
      </c>
      <c r="AD18" s="38">
        <v>8078.2114357077844</v>
      </c>
      <c r="AE18" s="38">
        <v>8277.7034858709449</v>
      </c>
    </row>
    <row r="19" spans="1:31" x14ac:dyDescent="0.35">
      <c r="A19" s="21" t="s">
        <v>59</v>
      </c>
      <c r="B19" s="24">
        <f>B3*0.025</f>
        <v>1.9750000000000001</v>
      </c>
      <c r="D19" s="6">
        <f>D18+100</f>
        <v>1653.3059884230429</v>
      </c>
      <c r="E19" s="7">
        <v>1996.0007543114311</v>
      </c>
      <c r="F19" s="7">
        <v>4296.4201672835652</v>
      </c>
      <c r="G19" s="8">
        <v>6292.4209215949959</v>
      </c>
      <c r="J19" s="49"/>
      <c r="K19" s="41">
        <f t="shared" si="5"/>
        <v>17.8</v>
      </c>
      <c r="L19" s="38">
        <v>2709.7047809678456</v>
      </c>
      <c r="M19" s="38">
        <v>3318.6970334756379</v>
      </c>
      <c r="N19" s="38">
        <v>3832.101251271944</v>
      </c>
      <c r="O19" s="38">
        <v>4284.4194472530344</v>
      </c>
      <c r="P19" s="38">
        <v>4693.3463541486044</v>
      </c>
      <c r="Q19" s="38">
        <v>5069.3934548425023</v>
      </c>
      <c r="R19" s="38">
        <v>5419.4095619356913</v>
      </c>
      <c r="S19" s="38">
        <v>5748.1518769079157</v>
      </c>
      <c r="T19" s="38">
        <v>6059.0840892002816</v>
      </c>
      <c r="U19" s="38">
        <v>6354.8210045602391</v>
      </c>
      <c r="V19" s="38">
        <v>6637.3940669512758</v>
      </c>
      <c r="W19" s="38">
        <v>6908.4187771153538</v>
      </c>
      <c r="X19" s="38">
        <v>7169.2049768436664</v>
      </c>
      <c r="Y19" s="38">
        <v>7420.8321635784214</v>
      </c>
      <c r="Z19" s="38">
        <v>7664.2025025438879</v>
      </c>
      <c r="AA19" s="38">
        <v>7900.0791135279142</v>
      </c>
      <c r="AB19" s="38">
        <v>8129.1143429035374</v>
      </c>
      <c r="AC19" s="38">
        <v>8351.8710478550856</v>
      </c>
      <c r="AD19" s="38">
        <v>8568.8388945060688</v>
      </c>
      <c r="AE19" s="38">
        <v>8780.4470273443367</v>
      </c>
    </row>
    <row r="20" spans="1:31" x14ac:dyDescent="0.35">
      <c r="B20" s="42"/>
      <c r="D20" s="6">
        <f t="shared" ref="D20:D37" si="6">D19+100</f>
        <v>1753.3059884230429</v>
      </c>
      <c r="E20" s="7">
        <v>1882.1586316305709</v>
      </c>
      <c r="F20" s="7">
        <v>4556.2885883361969</v>
      </c>
      <c r="G20" s="8">
        <v>6438.447219966768</v>
      </c>
      <c r="J20" s="49"/>
      <c r="K20" s="41">
        <f t="shared" si="5"/>
        <v>19.78</v>
      </c>
      <c r="L20" s="38">
        <v>2856.4400921426659</v>
      </c>
      <c r="M20" s="38">
        <v>3498.4103532890481</v>
      </c>
      <c r="N20" s="38">
        <v>4039.6163184144107</v>
      </c>
      <c r="O20" s="38">
        <v>4516.4283454960296</v>
      </c>
      <c r="P20" s="38">
        <v>4947.4993683678222</v>
      </c>
      <c r="Q20" s="38">
        <v>5343.9100853214213</v>
      </c>
      <c r="R20" s="38">
        <v>5712.8801842853318</v>
      </c>
      <c r="S20" s="38">
        <v>6059.4244776216165</v>
      </c>
      <c r="T20" s="38">
        <v>6387.1942196867631</v>
      </c>
      <c r="U20" s="38">
        <v>6698.945812588724</v>
      </c>
      <c r="V20" s="38">
        <v>6996.8207065780962</v>
      </c>
      <c r="W20" s="38">
        <v>7282.5218846221114</v>
      </c>
      <c r="X20" s="38">
        <v>7557.4301187639167</v>
      </c>
      <c r="Y20" s="38">
        <v>7822.6833631433665</v>
      </c>
      <c r="Z20" s="38">
        <v>8079.2326368288213</v>
      </c>
      <c r="AA20" s="38">
        <v>8327.8823838956796</v>
      </c>
      <c r="AB20" s="38">
        <v>8569.3202764279959</v>
      </c>
      <c r="AC20" s="38">
        <v>8804.1396513231211</v>
      </c>
      <c r="AD20" s="38">
        <v>9032.8566909920592</v>
      </c>
      <c r="AE20" s="38">
        <v>9255.9237788564369</v>
      </c>
    </row>
    <row r="21" spans="1:31" x14ac:dyDescent="0.35">
      <c r="B21" s="10"/>
      <c r="D21" s="6">
        <f t="shared" si="6"/>
        <v>1853.3059884230429</v>
      </c>
      <c r="E21" s="7">
        <v>1780.6018113651771</v>
      </c>
      <c r="F21" s="7">
        <v>4816.1570093888286</v>
      </c>
      <c r="G21" s="8">
        <v>6596.7588207540057</v>
      </c>
      <c r="J21" s="49"/>
      <c r="K21" s="41">
        <f t="shared" si="5"/>
        <v>21.76</v>
      </c>
      <c r="L21" s="38">
        <v>2995.9973297718411</v>
      </c>
      <c r="M21" s="38">
        <v>3669.3323643409572</v>
      </c>
      <c r="N21" s="38">
        <v>4236.9800565969153</v>
      </c>
      <c r="O21" s="38">
        <v>4737.0877129308046</v>
      </c>
      <c r="P21" s="38">
        <v>5189.2195945055173</v>
      </c>
      <c r="Q21" s="38">
        <v>5604.9977698479061</v>
      </c>
      <c r="R21" s="38">
        <v>5991.9946595436822</v>
      </c>
      <c r="S21" s="38">
        <v>6355.4700848953726</v>
      </c>
      <c r="T21" s="38">
        <v>6699.2536897776909</v>
      </c>
      <c r="U21" s="38">
        <v>7026.2365459753773</v>
      </c>
      <c r="V21" s="38">
        <v>7338.6647286819143</v>
      </c>
      <c r="W21" s="38">
        <v>7638.3244235892471</v>
      </c>
      <c r="X21" s="38">
        <v>7926.6638631898604</v>
      </c>
      <c r="Y21" s="38">
        <v>8204.8765987064071</v>
      </c>
      <c r="Z21" s="38">
        <v>8473.9601131938307</v>
      </c>
      <c r="AA21" s="38">
        <v>8734.7581534922883</v>
      </c>
      <c r="AB21" s="38">
        <v>8987.991989315522</v>
      </c>
      <c r="AC21" s="38">
        <v>9234.2839462515985</v>
      </c>
      <c r="AD21" s="38">
        <v>9474.1754258616093</v>
      </c>
      <c r="AE21" s="38">
        <v>9708.1409136868206</v>
      </c>
    </row>
    <row r="22" spans="1:31" x14ac:dyDescent="0.35">
      <c r="D22" s="6">
        <f t="shared" si="6"/>
        <v>1953.3059884230429</v>
      </c>
      <c r="E22" s="7">
        <v>1689.4434459109909</v>
      </c>
      <c r="F22" s="7">
        <v>5076.0254304414602</v>
      </c>
      <c r="G22" s="8">
        <v>6765.4688763524509</v>
      </c>
      <c r="J22" s="49"/>
      <c r="K22" s="41">
        <f t="shared" si="5"/>
        <v>23.740000000000002</v>
      </c>
      <c r="L22" s="38">
        <v>3129.3369904821693</v>
      </c>
      <c r="M22" s="38">
        <v>3832.6394299490271</v>
      </c>
      <c r="N22" s="38">
        <v>4425.5508131756887</v>
      </c>
      <c r="O22" s="38">
        <v>4947.9162280701557</v>
      </c>
      <c r="P22" s="38">
        <v>5420.1706615198009</v>
      </c>
      <c r="Q22" s="38">
        <v>5854.4534330712731</v>
      </c>
      <c r="R22" s="38">
        <v>6258.6739809643386</v>
      </c>
      <c r="S22" s="38">
        <v>6638.326219763534</v>
      </c>
      <c r="T22" s="38">
        <v>6997.4102352227428</v>
      </c>
      <c r="U22" s="38">
        <v>7338.9457689779947</v>
      </c>
      <c r="V22" s="38">
        <v>7665.2788598980542</v>
      </c>
      <c r="W22" s="38">
        <v>7978.2751895381507</v>
      </c>
      <c r="X22" s="38">
        <v>8279.4474453311195</v>
      </c>
      <c r="Y22" s="38">
        <v>8570.0422986120666</v>
      </c>
      <c r="Z22" s="38">
        <v>8851.1016263513775</v>
      </c>
      <c r="AA22" s="38">
        <v>9123.5067271307489</v>
      </c>
      <c r="AB22" s="38">
        <v>9388.0109714465088</v>
      </c>
      <c r="AC22" s="38">
        <v>9645.2643820685389</v>
      </c>
      <c r="AD22" s="38">
        <v>9895.8324561403115</v>
      </c>
      <c r="AE22" s="38">
        <v>10140.210796625483</v>
      </c>
    </row>
    <row r="23" spans="1:31" x14ac:dyDescent="0.35">
      <c r="D23" s="6">
        <f t="shared" si="6"/>
        <v>2053.3059884230429</v>
      </c>
      <c r="E23" s="7">
        <v>1607.1642602739541</v>
      </c>
      <c r="F23" s="7">
        <v>5335.8938514940919</v>
      </c>
      <c r="G23" s="8">
        <v>6943.0581117680458</v>
      </c>
      <c r="J23" s="49"/>
      <c r="K23" s="41">
        <f t="shared" si="5"/>
        <v>25.720000000000002</v>
      </c>
      <c r="L23" s="38">
        <v>3257.2227433812386</v>
      </c>
      <c r="M23" s="38">
        <v>3989.2668499362135</v>
      </c>
      <c r="N23" s="38">
        <v>4606.408579359847</v>
      </c>
      <c r="O23" s="38">
        <v>5150.1213577934268</v>
      </c>
      <c r="P23" s="38">
        <v>5641.6752831051881</v>
      </c>
      <c r="Q23" s="38">
        <v>6093.7057690702459</v>
      </c>
      <c r="R23" s="38">
        <v>6514.4454867624772</v>
      </c>
      <c r="S23" s="38">
        <v>6909.6128690397709</v>
      </c>
      <c r="T23" s="38">
        <v>7283.3714720588023</v>
      </c>
      <c r="U23" s="38">
        <v>7638.8644444053343</v>
      </c>
      <c r="V23" s="38">
        <v>7978.533699872427</v>
      </c>
      <c r="W23" s="38">
        <v>8304.3211643095783</v>
      </c>
      <c r="X23" s="38">
        <v>8617.8013437303143</v>
      </c>
      <c r="Y23" s="38">
        <v>8920.2718568438268</v>
      </c>
      <c r="Z23" s="38">
        <v>9212.8171587196939</v>
      </c>
      <c r="AA23" s="38">
        <v>9496.3545637260213</v>
      </c>
      <c r="AB23" s="38">
        <v>9771.6682301437158</v>
      </c>
      <c r="AC23" s="38">
        <v>10039.434745044166</v>
      </c>
      <c r="AD23" s="38">
        <v>10300.242715586854</v>
      </c>
      <c r="AE23" s="38">
        <v>10554.607998405247</v>
      </c>
    </row>
    <row r="24" spans="1:31" x14ac:dyDescent="0.35">
      <c r="D24" s="6">
        <f t="shared" si="6"/>
        <v>2153.3059884230429</v>
      </c>
      <c r="E24" s="7">
        <v>1532.5272013090575</v>
      </c>
      <c r="F24" s="7">
        <v>5595.7622725467236</v>
      </c>
      <c r="G24" s="8">
        <v>7128.2894738557807</v>
      </c>
      <c r="J24" s="49"/>
      <c r="K24" s="41">
        <f t="shared" si="5"/>
        <v>27.700000000000003</v>
      </c>
      <c r="L24" s="38">
        <v>3380.2736575608792</v>
      </c>
      <c r="M24" s="38">
        <v>4139.9728259977746</v>
      </c>
      <c r="N24" s="38">
        <v>4780.4288510551023</v>
      </c>
      <c r="O24" s="38">
        <v>5344.6819362802125</v>
      </c>
      <c r="P24" s="38">
        <v>5854.8057183821229</v>
      </c>
      <c r="Q24" s="38">
        <v>6323.912950065016</v>
      </c>
      <c r="R24" s="38">
        <v>6760.5473151217584</v>
      </c>
      <c r="S24" s="38">
        <v>7170.643276582653</v>
      </c>
      <c r="T24" s="38">
        <v>7558.5216808579708</v>
      </c>
      <c r="U24" s="38">
        <v>7927.4444179697666</v>
      </c>
      <c r="V24" s="38">
        <v>8279.9456519955493</v>
      </c>
      <c r="W24" s="38">
        <v>8618.0406705932874</v>
      </c>
      <c r="X24" s="38">
        <v>8943.3634612487931</v>
      </c>
      <c r="Y24" s="38">
        <v>9257.2606639329333</v>
      </c>
      <c r="Z24" s="38">
        <v>9560.8577021102046</v>
      </c>
      <c r="AA24" s="38">
        <v>9855.10654432513</v>
      </c>
      <c r="AB24" s="38">
        <v>10140.820972682637</v>
      </c>
      <c r="AC24" s="38">
        <v>10418.70313426772</v>
      </c>
      <c r="AD24" s="38">
        <v>10689.363872560425</v>
      </c>
      <c r="AE24" s="38">
        <v>10953.338532155391</v>
      </c>
    </row>
    <row r="25" spans="1:31" x14ac:dyDescent="0.35">
      <c r="D25" s="6">
        <f t="shared" si="6"/>
        <v>2253.3059884230429</v>
      </c>
      <c r="E25" s="7">
        <v>1464.5148137690244</v>
      </c>
      <c r="F25" s="7">
        <v>5855.6306935993553</v>
      </c>
      <c r="G25" s="8">
        <v>7320.1455073683792</v>
      </c>
      <c r="J25" s="49"/>
      <c r="K25" s="41">
        <f t="shared" si="5"/>
        <v>29.680000000000003</v>
      </c>
      <c r="L25" s="38">
        <v>3498.9998571020265</v>
      </c>
      <c r="M25" s="38">
        <v>4285.3821299856099</v>
      </c>
      <c r="N25" s="38">
        <v>4948.3330526552072</v>
      </c>
      <c r="O25" s="38">
        <v>5532.4045405230445</v>
      </c>
      <c r="P25" s="38">
        <v>6060.4455281769515</v>
      </c>
      <c r="Q25" s="38">
        <v>6546.0293308233813</v>
      </c>
      <c r="R25" s="38">
        <v>6997.9997142040529</v>
      </c>
      <c r="S25" s="38">
        <v>7422.4995789828108</v>
      </c>
      <c r="T25" s="38">
        <v>7824.0015337421819</v>
      </c>
      <c r="U25" s="38">
        <v>8205.8820366856362</v>
      </c>
      <c r="V25" s="38">
        <v>8570.7642599712199</v>
      </c>
      <c r="W25" s="38">
        <v>8920.7342747107996</v>
      </c>
      <c r="X25" s="38">
        <v>9257.4834593425021</v>
      </c>
      <c r="Y25" s="38">
        <v>9582.4057522106632</v>
      </c>
      <c r="Z25" s="38">
        <v>9896.6661053104144</v>
      </c>
      <c r="AA25" s="38">
        <v>10201.24992341625</v>
      </c>
      <c r="AB25" s="38">
        <v>10496.99957130608</v>
      </c>
      <c r="AC25" s="38">
        <v>10784.641857753089</v>
      </c>
      <c r="AD25" s="38">
        <v>11064.809081046089</v>
      </c>
      <c r="AE25" s="38">
        <v>11338.055388822195</v>
      </c>
    </row>
    <row r="26" spans="1:31" x14ac:dyDescent="0.35">
      <c r="D26" s="6">
        <f t="shared" si="6"/>
        <v>2353.3059884230429</v>
      </c>
      <c r="E26" s="7">
        <v>1402.2825829850283</v>
      </c>
      <c r="F26" s="7">
        <v>6115.4991146519869</v>
      </c>
      <c r="G26" s="8">
        <v>7517.781697637015</v>
      </c>
      <c r="J26" s="49"/>
      <c r="K26" s="41">
        <f t="shared" si="5"/>
        <v>31.660000000000004</v>
      </c>
      <c r="L26" s="38">
        <v>3613.8276107196921</v>
      </c>
      <c r="M26" s="38">
        <v>4426.0168323222633</v>
      </c>
      <c r="N26" s="38">
        <v>5110.7240191581468</v>
      </c>
      <c r="O26" s="38">
        <v>5713.9631605392779</v>
      </c>
      <c r="P26" s="38">
        <v>6259.3330315617495</v>
      </c>
      <c r="Q26" s="38">
        <v>6760.8523870884801</v>
      </c>
      <c r="R26" s="38">
        <v>7227.6552214393841</v>
      </c>
      <c r="S26" s="38">
        <v>7666.0860287372197</v>
      </c>
      <c r="T26" s="38">
        <v>8080.7641965348812</v>
      </c>
      <c r="U26" s="38">
        <v>8475.1769893023484</v>
      </c>
      <c r="V26" s="38">
        <v>8852.0336646445267</v>
      </c>
      <c r="W26" s="38">
        <v>9213.4887529100506</v>
      </c>
      <c r="X26" s="38">
        <v>9561.2891390230434</v>
      </c>
      <c r="Y26" s="38">
        <v>9896.8745066308693</v>
      </c>
      <c r="Z26" s="38">
        <v>10221.448038316294</v>
      </c>
      <c r="AA26" s="38">
        <v>10536.027477185127</v>
      </c>
      <c r="AB26" s="38">
        <v>10841.482832159078</v>
      </c>
      <c r="AC26" s="38">
        <v>11138.564763918195</v>
      </c>
      <c r="AD26" s="38">
        <v>11427.926321078556</v>
      </c>
      <c r="AE26" s="38">
        <v>11710.139836910575</v>
      </c>
    </row>
    <row r="27" spans="1:31" x14ac:dyDescent="0.35">
      <c r="D27" s="6">
        <f t="shared" si="6"/>
        <v>2453.3059884230429</v>
      </c>
      <c r="E27" s="7">
        <v>1345.123688432034</v>
      </c>
      <c r="F27" s="7">
        <v>6375.3675357046186</v>
      </c>
      <c r="G27" s="8">
        <v>7720.4912241366528</v>
      </c>
      <c r="J27" s="49"/>
      <c r="K27" s="41">
        <f t="shared" si="5"/>
        <v>33.64</v>
      </c>
      <c r="L27" s="38">
        <v>3725.1174478128873</v>
      </c>
      <c r="M27" s="38">
        <v>4562.3184895401591</v>
      </c>
      <c r="N27" s="38">
        <v>5268.1116161296359</v>
      </c>
      <c r="O27" s="38">
        <v>5889.9278433610707</v>
      </c>
      <c r="P27" s="38">
        <v>6452.0926837732268</v>
      </c>
      <c r="Q27" s="38">
        <v>6969.0566076047908</v>
      </c>
      <c r="R27" s="38">
        <v>7450.2348956257747</v>
      </c>
      <c r="S27" s="38">
        <v>7902.1674241944529</v>
      </c>
      <c r="T27" s="38">
        <v>8329.6158374801416</v>
      </c>
      <c r="U27" s="38">
        <v>8736.1747922073992</v>
      </c>
      <c r="V27" s="38">
        <v>9124.6369790803183</v>
      </c>
      <c r="W27" s="38">
        <v>9497.2232784114331</v>
      </c>
      <c r="X27" s="38">
        <v>9855.734371420529</v>
      </c>
      <c r="Y27" s="38">
        <v>10201.65427761596</v>
      </c>
      <c r="Z27" s="38">
        <v>10536.223232259272</v>
      </c>
      <c r="AA27" s="38">
        <v>10860.490320422923</v>
      </c>
      <c r="AB27" s="38">
        <v>11175.352343438663</v>
      </c>
      <c r="AC27" s="38">
        <v>11481.583079000909</v>
      </c>
      <c r="AD27" s="38">
        <v>11779.855686722141</v>
      </c>
      <c r="AE27" s="38">
        <v>12070.760125195098</v>
      </c>
    </row>
    <row r="28" spans="1:31" x14ac:dyDescent="0.35">
      <c r="D28" s="6">
        <f t="shared" si="6"/>
        <v>2553.3059884230429</v>
      </c>
      <c r="E28" s="7">
        <v>1292.4420398348441</v>
      </c>
      <c r="F28" s="7">
        <v>6635.2359567572494</v>
      </c>
      <c r="G28" s="8">
        <v>7927.6779965920932</v>
      </c>
      <c r="J28" s="49"/>
      <c r="K28" s="41">
        <f t="shared" si="5"/>
        <v>35.619999999999997</v>
      </c>
      <c r="L28" s="38">
        <v>3833.1775330657465</v>
      </c>
      <c r="M28" s="38">
        <v>4694.6645247557362</v>
      </c>
      <c r="N28" s="38">
        <v>5420.9316542454208</v>
      </c>
      <c r="O28" s="38">
        <v>6060.7858401365747</v>
      </c>
      <c r="P28" s="38">
        <v>6639.2582417014028</v>
      </c>
      <c r="Q28" s="38">
        <v>7171.218515705682</v>
      </c>
      <c r="R28" s="38">
        <v>7666.355066131493</v>
      </c>
      <c r="S28" s="38">
        <v>8131.3974813681316</v>
      </c>
      <c r="T28" s="38">
        <v>8571.2455337599567</v>
      </c>
      <c r="U28" s="38">
        <v>8989.5981556463357</v>
      </c>
      <c r="V28" s="38">
        <v>9389.3290495114725</v>
      </c>
      <c r="W28" s="38">
        <v>9772.7235200838459</v>
      </c>
      <c r="X28" s="38">
        <v>10141.634483652031</v>
      </c>
      <c r="Y28" s="38">
        <v>10497.589008910571</v>
      </c>
      <c r="Z28" s="38">
        <v>10841.863308490842</v>
      </c>
      <c r="AA28" s="38">
        <v>11175.536899854074</v>
      </c>
      <c r="AB28" s="38">
        <v>11499.532599197239</v>
      </c>
      <c r="AC28" s="38">
        <v>11814.646630348281</v>
      </c>
      <c r="AD28" s="38">
        <v>12121.571680273149</v>
      </c>
      <c r="AE28" s="38">
        <v>12420.914821380911</v>
      </c>
    </row>
    <row r="29" spans="1:31" x14ac:dyDescent="0.35">
      <c r="D29" s="6">
        <f t="shared" si="6"/>
        <v>2653.3059884230429</v>
      </c>
      <c r="E29" s="7">
        <v>1243.731410699944</v>
      </c>
      <c r="F29" s="7">
        <v>6895.104377809882</v>
      </c>
      <c r="G29" s="8">
        <v>8138.8357885098258</v>
      </c>
      <c r="J29" s="49"/>
      <c r="K29" s="41">
        <f t="shared" si="5"/>
        <v>37.599999999999994</v>
      </c>
      <c r="L29" s="38">
        <v>3938.2737335030429</v>
      </c>
      <c r="M29" s="38">
        <v>4823.3805572440579</v>
      </c>
      <c r="N29" s="38">
        <v>5569.5601262577275</v>
      </c>
      <c r="O29" s="38">
        <v>6226.9575235422953</v>
      </c>
      <c r="P29" s="38">
        <v>6821.2902005412425</v>
      </c>
      <c r="Q29" s="38">
        <v>7367.8355030497241</v>
      </c>
      <c r="R29" s="38">
        <v>7876.5474670060858</v>
      </c>
      <c r="S29" s="38">
        <v>8354.3401893865921</v>
      </c>
      <c r="T29" s="38">
        <v>8806.2477821146949</v>
      </c>
      <c r="U29" s="38">
        <v>9236.0705930606655</v>
      </c>
      <c r="V29" s="38">
        <v>9646.7611144881157</v>
      </c>
      <c r="W29" s="38">
        <v>10040.667308500964</v>
      </c>
      <c r="X29" s="38">
        <v>10419.692893746917</v>
      </c>
      <c r="Y29" s="38">
        <v>10785.406807348529</v>
      </c>
      <c r="Z29" s="38">
        <v>11139.120252515455</v>
      </c>
      <c r="AA29" s="38">
        <v>11481.942344394522</v>
      </c>
      <c r="AB29" s="38">
        <v>11814.82120050913</v>
      </c>
      <c r="AC29" s="38">
        <v>12138.574875165534</v>
      </c>
      <c r="AD29" s="38">
        <v>12453.915047084591</v>
      </c>
      <c r="AE29" s="38">
        <v>12761.46543309192</v>
      </c>
    </row>
    <row r="30" spans="1:31" x14ac:dyDescent="0.35">
      <c r="D30" s="6">
        <f t="shared" si="6"/>
        <v>2753.3059884230429</v>
      </c>
      <c r="E30" s="7">
        <v>1198.5591190647415</v>
      </c>
      <c r="F30" s="7">
        <v>7154.9727988625127</v>
      </c>
      <c r="G30" s="8">
        <v>8353.5319179272537</v>
      </c>
      <c r="J30" s="50"/>
      <c r="K30" s="41">
        <f t="shared" si="5"/>
        <v>39.579999999999991</v>
      </c>
      <c r="L30" s="38">
        <v>4040.6373259672782</v>
      </c>
      <c r="M30" s="38">
        <v>4948.7498421318487</v>
      </c>
      <c r="N30" s="38">
        <v>5714.3241070138811</v>
      </c>
      <c r="O30" s="38">
        <v>6388.8085743744114</v>
      </c>
      <c r="P30" s="38">
        <v>6998.5891435345729</v>
      </c>
      <c r="Q30" s="38">
        <v>7559.3402489899863</v>
      </c>
      <c r="R30" s="38">
        <v>8081.2746519345565</v>
      </c>
      <c r="S30" s="38">
        <v>8571.4861605208207</v>
      </c>
      <c r="T30" s="38">
        <v>9035.1397332858123</v>
      </c>
      <c r="U30" s="38">
        <v>9476.1344967238601</v>
      </c>
      <c r="V30" s="38">
        <v>9897.4996842636974</v>
      </c>
      <c r="W30" s="38">
        <v>10301.644286229261</v>
      </c>
      <c r="X30" s="38">
        <v>10690.521502714448</v>
      </c>
      <c r="Y30" s="38">
        <v>11065.741050648166</v>
      </c>
      <c r="Z30" s="38">
        <v>11428.648214027762</v>
      </c>
      <c r="AA30" s="38">
        <v>11780.380936115775</v>
      </c>
      <c r="AB30" s="38">
        <v>12121.911977901835</v>
      </c>
      <c r="AC30" s="38">
        <v>12454.080656555907</v>
      </c>
      <c r="AD30" s="38">
        <v>12777.617148748823</v>
      </c>
      <c r="AE30" s="38">
        <v>13093.161382951022</v>
      </c>
    </row>
    <row r="31" spans="1:31" x14ac:dyDescent="0.35">
      <c r="D31" s="6">
        <f t="shared" si="6"/>
        <v>2853.3059884230429</v>
      </c>
      <c r="E31" s="7">
        <v>1156.5531398978469</v>
      </c>
      <c r="F31" s="7">
        <v>7414.8412199151453</v>
      </c>
      <c r="G31" s="8">
        <v>8571.3943598129918</v>
      </c>
    </row>
    <row r="32" spans="1:31" x14ac:dyDescent="0.35">
      <c r="D32" s="6">
        <f t="shared" si="6"/>
        <v>2953.3059884230429</v>
      </c>
      <c r="E32" s="7">
        <v>1117.3918357718426</v>
      </c>
      <c r="F32" s="7">
        <v>7674.7096409677761</v>
      </c>
      <c r="G32" s="8">
        <v>8792.1014767396191</v>
      </c>
    </row>
    <row r="33" spans="4:7" x14ac:dyDescent="0.35">
      <c r="D33" s="6">
        <f t="shared" si="6"/>
        <v>3053.3059884230429</v>
      </c>
      <c r="E33" s="7">
        <v>1080.7957055441955</v>
      </c>
      <c r="F33" s="7">
        <v>7934.5780620204087</v>
      </c>
      <c r="G33" s="8">
        <v>9015.3737675646043</v>
      </c>
    </row>
    <row r="34" spans="4:7" x14ac:dyDescent="0.35">
      <c r="D34" s="6">
        <f t="shared" si="6"/>
        <v>3153.3059884230429</v>
      </c>
      <c r="E34" s="7">
        <v>1046.5207030702143</v>
      </c>
      <c r="F34" s="7">
        <v>8194.4464830730394</v>
      </c>
      <c r="G34" s="8">
        <v>9240.9671861432544</v>
      </c>
    </row>
    <row r="35" spans="4:7" x14ac:dyDescent="0.35">
      <c r="D35" s="6">
        <f t="shared" si="6"/>
        <v>3253.3059884230429</v>
      </c>
      <c r="E35" s="7">
        <v>1014.3527881309408</v>
      </c>
      <c r="F35" s="7">
        <v>8454.3149041256711</v>
      </c>
      <c r="G35" s="8">
        <v>9468.6676922566112</v>
      </c>
    </row>
    <row r="36" spans="4:7" x14ac:dyDescent="0.35">
      <c r="D36" s="6">
        <f>D35+100</f>
        <v>3353.3059884230429</v>
      </c>
      <c r="E36" s="7">
        <v>984.10345235207387</v>
      </c>
      <c r="F36" s="7">
        <v>8714.1833251783028</v>
      </c>
      <c r="G36" s="8">
        <v>9698.2867775303766</v>
      </c>
    </row>
    <row r="37" spans="4:7" x14ac:dyDescent="0.35">
      <c r="D37" s="6">
        <f t="shared" si="6"/>
        <v>3453.3059884230429</v>
      </c>
      <c r="E37" s="7">
        <v>955.60602247904183</v>
      </c>
      <c r="F37" s="7">
        <v>8974.0517462309344</v>
      </c>
      <c r="G37" s="8">
        <v>9929.6577687099762</v>
      </c>
    </row>
    <row r="38" spans="4:7" x14ac:dyDescent="0.35">
      <c r="D38" s="15"/>
    </row>
  </sheetData>
  <mergeCells count="6">
    <mergeCell ref="K9:AE9"/>
    <mergeCell ref="J10:J30"/>
    <mergeCell ref="I1:J2"/>
    <mergeCell ref="A11:B11"/>
    <mergeCell ref="D1:G1"/>
    <mergeCell ref="A1:B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Answer Report 1</vt:lpstr>
      <vt:lpstr>Sensitivity Report 1</vt:lpstr>
      <vt:lpstr>Limits Report 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Dhairyav Shah</dc:creator>
  <cp:lastModifiedBy>Dhairyav Shah</cp:lastModifiedBy>
  <dcterms:created xsi:type="dcterms:W3CDTF">2023-03-21T06:30:58Z</dcterms:created>
  <dcterms:modified xsi:type="dcterms:W3CDTF">2023-03-24T03:08:01Z</dcterms:modified>
</cp:coreProperties>
</file>