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shah_dhair_northeastern_edu/Documents/Documents/MPS ANALYTICS/Winter Q3/ALY 6050/Assignments/Week 5/"/>
    </mc:Choice>
  </mc:AlternateContent>
  <xr:revisionPtr revIDLastSave="21582" documentId="8_{F81FA03D-2AE8-4BFE-89E8-97A6985299DC}" xr6:coauthVersionLast="47" xr6:coauthVersionMax="47" xr10:uidLastSave="{39D8FEEF-B93C-419E-BA2E-55621CEEA938}"/>
  <bookViews>
    <workbookView xWindow="38280" yWindow="-120" windowWidth="29040" windowHeight="15720" xr2:uid="{CBF838E4-29DA-4E30-9FBF-B2A31E14B3FD}"/>
  </bookViews>
  <sheets>
    <sheet name="Sensitivity Report 1" sheetId="70" r:id="rId1"/>
    <sheet name="Sheet1" sheetId="1" r:id="rId2"/>
  </sheets>
  <definedNames>
    <definedName name="solver_adj" localSheetId="1" hidden="1">Sheet1!$C$4:$C$7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Sheet1!$H$8</definedName>
    <definedName name="solver_lhs2" localSheetId="1" hidden="1">Sheet1!$I$8</definedName>
    <definedName name="solver_lhs3" localSheetId="1" hidden="1">Sheet1!$J$8</definedName>
    <definedName name="solver_lhs4" localSheetId="1" hidden="1">Sheet1!$K$8</definedName>
    <definedName name="solver_lhs5" localSheetId="1" hidden="1">Sheet1!$K$8</definedName>
    <definedName name="solver_lhs6" localSheetId="1" hidden="1">Sheet1!$K$8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Sheet1!$G$8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Sheet1!$H$10</definedName>
    <definedName name="solver_rhs2" localSheetId="1" hidden="1">Sheet1!$I$10</definedName>
    <definedName name="solver_rhs3" localSheetId="1" hidden="1">Sheet1!$J$10</definedName>
    <definedName name="solver_rhs4" localSheetId="1" hidden="1">Sheet1!$K$10</definedName>
    <definedName name="solver_rhs5" localSheetId="1" hidden="1">Sheet1!$K$10</definedName>
    <definedName name="solver_rhs6" localSheetId="1" hidden="1">Sheet1!$K$10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8" i="1"/>
  <c r="F4" i="1" l="1"/>
  <c r="E7" i="1"/>
  <c r="E6" i="1"/>
  <c r="N19" i="1"/>
  <c r="H4" i="1"/>
  <c r="D7" i="1"/>
  <c r="H7" i="1" s="1"/>
  <c r="D5" i="1"/>
  <c r="H8" i="1" s="1"/>
  <c r="E5" i="1"/>
  <c r="F5" i="1" s="1"/>
  <c r="G5" i="1" s="1"/>
  <c r="D6" i="1"/>
  <c r="H6" i="1" s="1"/>
  <c r="J8" i="1"/>
  <c r="K8" i="1"/>
  <c r="H5" i="1" l="1"/>
  <c r="E8" i="1"/>
  <c r="N16" i="1"/>
  <c r="F7" i="1"/>
  <c r="G7" i="1" s="1"/>
  <c r="F6" i="1"/>
  <c r="G6" i="1" s="1"/>
  <c r="G8" i="1" l="1"/>
  <c r="G4" i="1"/>
  <c r="F8" i="1"/>
  <c r="N14" i="1"/>
  <c r="N17" i="1"/>
  <c r="I10" i="1"/>
  <c r="N15" i="1"/>
  <c r="N18" i="1" s="1"/>
  <c r="N12" i="1"/>
  <c r="I7" i="1"/>
  <c r="I5" i="1"/>
  <c r="I6" i="1"/>
  <c r="I4" i="1"/>
  <c r="I8" i="1" s="1"/>
  <c r="D8" i="1" l="1"/>
</calcChain>
</file>

<file path=xl/sharedStrings.xml><?xml version="1.0" encoding="utf-8"?>
<sst xmlns="http://schemas.openxmlformats.org/spreadsheetml/2006/main" count="91" uniqueCount="77">
  <si>
    <t>Project: Using Linear Programming Models to maximize profits</t>
  </si>
  <si>
    <t xml:space="preserve">Decision Variable </t>
  </si>
  <si>
    <t xml:space="preserve">Item </t>
  </si>
  <si>
    <t>Unit</t>
  </si>
  <si>
    <t>Cost Price</t>
  </si>
  <si>
    <t>Selling price</t>
  </si>
  <si>
    <t xml:space="preserve">Profits </t>
  </si>
  <si>
    <t>Req. Space (Sq.Ft)</t>
  </si>
  <si>
    <t>x1</t>
  </si>
  <si>
    <t>x2</t>
  </si>
  <si>
    <t>x3</t>
  </si>
  <si>
    <t>x4</t>
  </si>
  <si>
    <t>Pressure Washer</t>
  </si>
  <si>
    <t>Snow Blower</t>
  </si>
  <si>
    <t>Generator</t>
  </si>
  <si>
    <t>Water Pumps</t>
  </si>
  <si>
    <t>Total</t>
  </si>
  <si>
    <t>Month Budget</t>
  </si>
  <si>
    <t>Space in Storage</t>
  </si>
  <si>
    <t>30(x1)+25(x2)+30(x3)+5(x4) &lt;= 6750</t>
  </si>
  <si>
    <t>x3 &gt;= 1.3*x4</t>
  </si>
  <si>
    <t>Total Space in Warehouse</t>
  </si>
  <si>
    <t>55% of the inventory to Washer and snow blower</t>
  </si>
  <si>
    <t>55% of the inventory</t>
  </si>
  <si>
    <t>690X1 + 575X2 + 570X3 + 760X4 &lt;= 150,000</t>
  </si>
  <si>
    <t>x1+x2&gt;= 0.55*(x1+x2+x3+x4)</t>
  </si>
  <si>
    <t>x1,x2,x3,x4 &gt;= 0</t>
  </si>
  <si>
    <t>Worksheet: [ALY6050_MOD5Project_ShahD.xlsx]Sheet1</t>
  </si>
  <si>
    <t>Cell</t>
  </si>
  <si>
    <t>Name</t>
  </si>
  <si>
    <t>Variable Cells</t>
  </si>
  <si>
    <t>Constraints</t>
  </si>
  <si>
    <t>$C$4</t>
  </si>
  <si>
    <t>$C$5</t>
  </si>
  <si>
    <t>$C$6</t>
  </si>
  <si>
    <t>Total Req. Space (Sq.Ft)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</si>
  <si>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</si>
  <si>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</si>
  <si>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</si>
  <si>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</si>
  <si>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</si>
  <si>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</si>
  <si>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</si>
  <si>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</si>
  <si>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</si>
  <si>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</si>
  <si>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</si>
  <si>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</si>
  <si>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</si>
  <si>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</si>
  <si>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&lt;=</t>
  </si>
  <si>
    <t>Total Budget</t>
  </si>
  <si>
    <t>1.3*WP</t>
  </si>
  <si>
    <t>Inequality</t>
  </si>
  <si>
    <t>$C$3</t>
  </si>
  <si>
    <t>$H$7</t>
  </si>
  <si>
    <t>$I$7</t>
  </si>
  <si>
    <t>Total 1.3*WP</t>
  </si>
  <si>
    <t>$J$7</t>
  </si>
  <si>
    <t>Total 55% of the inventory</t>
  </si>
  <si>
    <t>Total Profit</t>
  </si>
  <si>
    <t>Total Inventory (in units)</t>
  </si>
  <si>
    <t>Inventory of Washer &amp; SB</t>
  </si>
  <si>
    <t xml:space="preserve">In % </t>
  </si>
  <si>
    <t>G = 1.3* WP</t>
  </si>
  <si>
    <t>Constraint Equations</t>
  </si>
  <si>
    <t>Generators 1.3 times as many as water pumps</t>
  </si>
  <si>
    <t>non-negative</t>
  </si>
  <si>
    <t>Total Profit from W &amp; SB</t>
  </si>
  <si>
    <t>Pressure Washer Unit</t>
  </si>
  <si>
    <t>Snow Blower Unit</t>
  </si>
  <si>
    <t>Generator Unit</t>
  </si>
  <si>
    <t>Water Pumps Unit</t>
  </si>
  <si>
    <t>Net profit</t>
  </si>
  <si>
    <t>Budget</t>
  </si>
  <si>
    <t>$K$7</t>
  </si>
  <si>
    <t>Report Created: 3/29/2023 10:00:31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</si>
</sst>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6" fillId="0" borderId="0" xfId="1" applyNumberFormat="1" applyFont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/>
    <xf numFmtId="0" fontId="5" fillId="0" borderId="10" xfId="0" applyFont="1" applyBorder="1" applyAlignment="1">
      <alignment horizontal="center"/>
    </xf>
    <xf numFmtId="0" fontId="6" fillId="0" borderId="11" xfId="0" applyFont="1" applyBorder="1"/>
    <xf numFmtId="164" fontId="6" fillId="0" borderId="1" xfId="1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10" fontId="6" fillId="0" borderId="1" xfId="2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7" fontId="0" fillId="0" borderId="5" xfId="0" applyNumberFormat="1" applyBorder="1"/>
    <xf numFmtId="44" fontId="5" fillId="0" borderId="1" xfId="0" applyNumberFormat="1" applyFont="1" applyBorder="1" applyAlignment="1">
      <alignment horizontal="center"/>
    </xf>
    <xf numFmtId="44" fontId="6" fillId="0" borderId="1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2C3F-6D67-41B1-B9A7-AECDA1536B82}">
  <dimension ref="A1:H20"/>
  <sheetViews>
    <sheetView showGridLines="0" tabSelected="1" workbookViewId="0">
      <selection activeCell="G23" sqref="G23"/>
    </sheetView>
  </sheetViews>
  <sheetFormatPr defaultRowHeight="14.5" x14ac:dyDescent="0.35"/>
  <cols>
    <col min="1" max="1" width="2.1796875" customWidth="1"/>
    <col min="2" max="2" width="5.08984375" bestFit="1" customWidth="1"/>
    <col min="3" max="3" width="22.90625" bestFit="1" customWidth="1"/>
    <col min="4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36</v>
      </c>
    </row>
    <row r="2" spans="1:8" x14ac:dyDescent="0.35">
      <c r="A2" s="1" t="s">
        <v>27</v>
      </c>
    </row>
    <row r="3" spans="1:8" x14ac:dyDescent="0.35">
      <c r="A3" s="1" t="s">
        <v>76</v>
      </c>
    </row>
    <row r="6" spans="1:8" ht="15" thickBot="1" x14ac:dyDescent="0.4">
      <c r="A6" t="s">
        <v>30</v>
      </c>
    </row>
    <row r="7" spans="1:8" x14ac:dyDescent="0.35">
      <c r="B7" s="29"/>
      <c r="C7" s="29"/>
      <c r="D7" s="29" t="s">
        <v>37</v>
      </c>
      <c r="E7" s="29" t="s">
        <v>39</v>
      </c>
      <c r="F7" s="29" t="s">
        <v>41</v>
      </c>
      <c r="G7" s="29" t="s">
        <v>43</v>
      </c>
      <c r="H7" s="29" t="s">
        <v>43</v>
      </c>
    </row>
    <row r="8" spans="1:8" ht="15" thickBot="1" x14ac:dyDescent="0.4">
      <c r="B8" s="30" t="s">
        <v>28</v>
      </c>
      <c r="C8" s="30" t="s">
        <v>29</v>
      </c>
      <c r="D8" s="30" t="s">
        <v>38</v>
      </c>
      <c r="E8" s="30" t="s">
        <v>40</v>
      </c>
      <c r="F8" s="30" t="s">
        <v>42</v>
      </c>
      <c r="G8" s="30" t="s">
        <v>44</v>
      </c>
      <c r="H8" s="30" t="s">
        <v>45</v>
      </c>
    </row>
    <row r="9" spans="1:8" x14ac:dyDescent="0.35">
      <c r="B9" s="27" t="s">
        <v>54</v>
      </c>
      <c r="C9" s="27" t="s">
        <v>69</v>
      </c>
      <c r="D9" s="27">
        <v>0</v>
      </c>
      <c r="E9" s="27">
        <v>-10.026932425862912</v>
      </c>
      <c r="F9" s="27">
        <v>109.99000000000001</v>
      </c>
      <c r="G9" s="27">
        <v>10.026932425862912</v>
      </c>
      <c r="H9" s="27">
        <v>1E+30</v>
      </c>
    </row>
    <row r="10" spans="1:8" x14ac:dyDescent="0.35">
      <c r="B10" s="27" t="s">
        <v>32</v>
      </c>
      <c r="C10" s="27" t="s">
        <v>70</v>
      </c>
      <c r="D10" s="27">
        <v>166.04278074866315</v>
      </c>
      <c r="E10" s="27">
        <v>0</v>
      </c>
      <c r="F10" s="27">
        <v>94.990000000000009</v>
      </c>
      <c r="G10" s="27">
        <v>11.163636363636513</v>
      </c>
      <c r="H10" s="27">
        <v>8.9287445887445926</v>
      </c>
    </row>
    <row r="11" spans="1:8" x14ac:dyDescent="0.35">
      <c r="B11" s="27" t="s">
        <v>33</v>
      </c>
      <c r="C11" s="27" t="s">
        <v>71</v>
      </c>
      <c r="D11" s="27">
        <v>76.786582401555648</v>
      </c>
      <c r="E11" s="27">
        <v>0</v>
      </c>
      <c r="F11" s="27">
        <v>189.99</v>
      </c>
      <c r="G11" s="27">
        <v>1E+30</v>
      </c>
      <c r="H11" s="27">
        <v>9.5937500000001332</v>
      </c>
    </row>
    <row r="12" spans="1:8" ht="15" thickBot="1" x14ac:dyDescent="0.4">
      <c r="B12" s="28" t="s">
        <v>34</v>
      </c>
      <c r="C12" s="28" t="s">
        <v>72</v>
      </c>
      <c r="D12" s="28">
        <v>59.066601847350363</v>
      </c>
      <c r="E12" s="28">
        <v>0</v>
      </c>
      <c r="F12" s="28">
        <v>57.990000000000009</v>
      </c>
      <c r="G12" s="28">
        <v>5.6330275229358602</v>
      </c>
      <c r="H12" s="28">
        <v>137.79459999999966</v>
      </c>
    </row>
    <row r="14" spans="1:8" ht="15" thickBot="1" x14ac:dyDescent="0.4">
      <c r="A14" t="s">
        <v>31</v>
      </c>
    </row>
    <row r="15" spans="1:8" x14ac:dyDescent="0.35">
      <c r="B15" s="29"/>
      <c r="C15" s="29"/>
      <c r="D15" s="29" t="s">
        <v>37</v>
      </c>
      <c r="E15" s="29" t="s">
        <v>46</v>
      </c>
      <c r="F15" s="29" t="s">
        <v>48</v>
      </c>
      <c r="G15" s="29" t="s">
        <v>43</v>
      </c>
      <c r="H15" s="29" t="s">
        <v>43</v>
      </c>
    </row>
    <row r="16" spans="1:8" ht="15" thickBot="1" x14ac:dyDescent="0.4">
      <c r="B16" s="30" t="s">
        <v>28</v>
      </c>
      <c r="C16" s="30" t="s">
        <v>29</v>
      </c>
      <c r="D16" s="30" t="s">
        <v>38</v>
      </c>
      <c r="E16" s="30" t="s">
        <v>47</v>
      </c>
      <c r="F16" s="30" t="s">
        <v>49</v>
      </c>
      <c r="G16" s="30" t="s">
        <v>44</v>
      </c>
      <c r="H16" s="30" t="s">
        <v>45</v>
      </c>
    </row>
    <row r="17" spans="2:8" x14ac:dyDescent="0.35">
      <c r="B17" s="27" t="s">
        <v>55</v>
      </c>
      <c r="C17" s="27" t="s">
        <v>51</v>
      </c>
      <c r="D17" s="31">
        <v>148221.07</v>
      </c>
      <c r="E17" s="27">
        <v>0</v>
      </c>
      <c r="F17" s="27">
        <v>150000</v>
      </c>
      <c r="G17" s="27">
        <v>1E+30</v>
      </c>
      <c r="H17" s="27">
        <v>1778.9256198347448</v>
      </c>
    </row>
    <row r="18" spans="2:8" x14ac:dyDescent="0.35">
      <c r="B18" s="27" t="s">
        <v>56</v>
      </c>
      <c r="C18" s="27" t="s">
        <v>35</v>
      </c>
      <c r="D18" s="27">
        <v>6749.9999999999991</v>
      </c>
      <c r="E18" s="27">
        <v>5.0053864851725827</v>
      </c>
      <c r="F18" s="27">
        <v>6750</v>
      </c>
      <c r="G18" s="27">
        <v>81.012420022583441</v>
      </c>
      <c r="H18" s="27">
        <v>6749.9999999999745</v>
      </c>
    </row>
    <row r="19" spans="2:8" x14ac:dyDescent="0.35">
      <c r="B19" s="27" t="s">
        <v>58</v>
      </c>
      <c r="C19" s="27" t="s">
        <v>57</v>
      </c>
      <c r="D19" s="27">
        <v>1.7053025658242404E-13</v>
      </c>
      <c r="E19" s="27">
        <v>2.984929508993722</v>
      </c>
      <c r="F19" s="27">
        <v>0</v>
      </c>
      <c r="G19" s="27">
        <v>111.46788990825662</v>
      </c>
      <c r="H19" s="27">
        <v>31.240928882438933</v>
      </c>
    </row>
    <row r="20" spans="2:8" ht="15" thickBot="1" x14ac:dyDescent="0.4">
      <c r="B20" s="28" t="s">
        <v>75</v>
      </c>
      <c r="C20" s="28" t="s">
        <v>59</v>
      </c>
      <c r="D20" s="28">
        <v>-1.1368683772161603E-13</v>
      </c>
      <c r="E20" s="28">
        <v>66.988138065143346</v>
      </c>
      <c r="F20" s="28">
        <v>0</v>
      </c>
      <c r="G20" s="28">
        <v>194.06250000000011</v>
      </c>
      <c r="H20" s="28">
        <v>30.750000000000572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C845-4B13-408F-9277-3E076A763CE0}">
  <dimension ref="A1:N19"/>
  <sheetViews>
    <sheetView workbookViewId="0">
      <selection sqref="A1:K10"/>
    </sheetView>
  </sheetViews>
  <sheetFormatPr defaultColWidth="7.90625" defaultRowHeight="15.5" x14ac:dyDescent="0.35"/>
  <cols>
    <col min="1" max="1" width="17.6328125" style="2" bestFit="1" customWidth="1"/>
    <col min="2" max="2" width="15.6328125" style="2" bestFit="1" customWidth="1"/>
    <col min="3" max="3" width="4.90625" style="2" bestFit="1" customWidth="1"/>
    <col min="4" max="4" width="11" style="2" bestFit="1" customWidth="1"/>
    <col min="5" max="5" width="12.54296875" style="2" bestFit="1" customWidth="1"/>
    <col min="6" max="6" width="9.36328125" style="2" bestFit="1" customWidth="1"/>
    <col min="7" max="7" width="12.08984375" style="2" bestFit="1" customWidth="1"/>
    <col min="8" max="8" width="13.26953125" style="2" bestFit="1" customWidth="1"/>
    <col min="9" max="9" width="18.26953125" style="2" bestFit="1" customWidth="1"/>
    <col min="10" max="10" width="12.26953125" style="2" bestFit="1" customWidth="1"/>
    <col min="11" max="11" width="20.6328125" style="2" bestFit="1" customWidth="1"/>
    <col min="12" max="12" width="11" style="2" customWidth="1"/>
    <col min="13" max="13" width="47.54296875" style="2" bestFit="1" customWidth="1"/>
    <col min="14" max="14" width="43" style="2" bestFit="1" customWidth="1"/>
    <col min="15" max="17" width="7.90625" style="2"/>
    <col min="18" max="18" width="43.453125" style="2" bestFit="1" customWidth="1"/>
    <col min="19" max="19" width="36.90625" style="2" bestFit="1" customWidth="1"/>
    <col min="20" max="16384" width="7.90625" style="2"/>
  </cols>
  <sheetData>
    <row r="1" spans="1:14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M1" s="34" t="s">
        <v>65</v>
      </c>
      <c r="N1" s="35"/>
    </row>
    <row r="2" spans="1:14" x14ac:dyDescent="0.35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7" t="s">
        <v>73</v>
      </c>
      <c r="H2" s="36" t="s">
        <v>74</v>
      </c>
      <c r="I2" s="36" t="s">
        <v>7</v>
      </c>
      <c r="J2" s="36" t="s">
        <v>52</v>
      </c>
      <c r="K2" s="36" t="s">
        <v>23</v>
      </c>
      <c r="M2" s="16" t="s">
        <v>17</v>
      </c>
      <c r="N2" s="17" t="s">
        <v>24</v>
      </c>
    </row>
    <row r="3" spans="1:14" x14ac:dyDescent="0.35">
      <c r="A3" s="36"/>
      <c r="B3" s="36"/>
      <c r="C3" s="36"/>
      <c r="D3" s="36"/>
      <c r="E3" s="36"/>
      <c r="F3" s="36"/>
      <c r="G3" s="37"/>
      <c r="H3" s="36"/>
      <c r="I3" s="36"/>
      <c r="J3" s="36"/>
      <c r="K3" s="36"/>
      <c r="M3" s="18" t="s">
        <v>18</v>
      </c>
      <c r="N3" s="19" t="s">
        <v>19</v>
      </c>
    </row>
    <row r="4" spans="1:14" x14ac:dyDescent="0.35">
      <c r="A4" s="6" t="s">
        <v>8</v>
      </c>
      <c r="B4" s="6" t="s">
        <v>12</v>
      </c>
      <c r="C4" s="15">
        <v>0</v>
      </c>
      <c r="D4" s="9">
        <f>690</f>
        <v>690</v>
      </c>
      <c r="E4" s="9">
        <f>799.99</f>
        <v>799.99</v>
      </c>
      <c r="F4" s="10">
        <f>E4-D4</f>
        <v>109.99000000000001</v>
      </c>
      <c r="G4" s="33">
        <f>F4*C4</f>
        <v>0</v>
      </c>
      <c r="H4" s="10">
        <f>D4*C4</f>
        <v>0</v>
      </c>
      <c r="I4" s="7">
        <f>6*5</f>
        <v>30</v>
      </c>
      <c r="J4" s="11">
        <v>0</v>
      </c>
      <c r="K4" s="26">
        <v>-0.45</v>
      </c>
      <c r="M4" s="18" t="s">
        <v>22</v>
      </c>
      <c r="N4" s="19" t="s">
        <v>25</v>
      </c>
    </row>
    <row r="5" spans="1:14" x14ac:dyDescent="0.35">
      <c r="A5" s="6" t="s">
        <v>9</v>
      </c>
      <c r="B5" s="6" t="s">
        <v>13</v>
      </c>
      <c r="C5" s="15">
        <v>166.04278074866315</v>
      </c>
      <c r="D5" s="9">
        <f>575</f>
        <v>575</v>
      </c>
      <c r="E5" s="9">
        <f>669.99</f>
        <v>669.99</v>
      </c>
      <c r="F5" s="10">
        <f>E5-D5</f>
        <v>94.990000000000009</v>
      </c>
      <c r="G5" s="33">
        <f>F5*C5</f>
        <v>15772.403743315514</v>
      </c>
      <c r="H5" s="10">
        <f>D5*C5</f>
        <v>95474.598930481312</v>
      </c>
      <c r="I5" s="7">
        <f>5*5</f>
        <v>25</v>
      </c>
      <c r="J5" s="11">
        <v>0</v>
      </c>
      <c r="K5" s="26">
        <v>-0.45</v>
      </c>
      <c r="M5" s="18" t="s">
        <v>66</v>
      </c>
      <c r="N5" s="19" t="s">
        <v>20</v>
      </c>
    </row>
    <row r="6" spans="1:14" ht="16" thickBot="1" x14ac:dyDescent="0.4">
      <c r="A6" s="6" t="s">
        <v>10</v>
      </c>
      <c r="B6" s="6" t="s">
        <v>14</v>
      </c>
      <c r="C6" s="15">
        <v>76.786582401555648</v>
      </c>
      <c r="D6" s="9">
        <f>570</f>
        <v>570</v>
      </c>
      <c r="E6" s="9">
        <f>759.99</f>
        <v>759.99</v>
      </c>
      <c r="F6" s="10">
        <f>E6-D6</f>
        <v>189.99</v>
      </c>
      <c r="G6" s="33">
        <f>F6*C6</f>
        <v>14588.682790471559</v>
      </c>
      <c r="H6" s="10">
        <f>D6*C6</f>
        <v>43768.351968886716</v>
      </c>
      <c r="I6" s="7">
        <f>6*5</f>
        <v>30</v>
      </c>
      <c r="J6" s="11">
        <v>1</v>
      </c>
      <c r="K6" s="26">
        <v>0.55000000000000004</v>
      </c>
      <c r="M6" s="20" t="s">
        <v>67</v>
      </c>
      <c r="N6" s="21" t="s">
        <v>26</v>
      </c>
    </row>
    <row r="7" spans="1:14" x14ac:dyDescent="0.35">
      <c r="A7" s="6" t="s">
        <v>11</v>
      </c>
      <c r="B7" s="6" t="s">
        <v>15</v>
      </c>
      <c r="C7" s="15">
        <v>59.066601847350363</v>
      </c>
      <c r="D7" s="9">
        <f>152</f>
        <v>152</v>
      </c>
      <c r="E7" s="9">
        <f>209.99</f>
        <v>209.99</v>
      </c>
      <c r="F7" s="10">
        <f>E7-D7</f>
        <v>57.990000000000009</v>
      </c>
      <c r="G7" s="33">
        <f>F7*C7</f>
        <v>3425.2722411278482</v>
      </c>
      <c r="H7" s="10">
        <f>D7*C7</f>
        <v>8978.123480797256</v>
      </c>
      <c r="I7" s="7">
        <f>(5*5)/5</f>
        <v>5</v>
      </c>
      <c r="J7" s="12">
        <v>-1.3</v>
      </c>
      <c r="K7" s="26">
        <v>0.55000000000000004</v>
      </c>
    </row>
    <row r="8" spans="1:14" x14ac:dyDescent="0.35">
      <c r="A8" s="4" t="s">
        <v>16</v>
      </c>
      <c r="B8" s="6"/>
      <c r="C8" s="14">
        <f>SUM(C4:C7)</f>
        <v>301.89596499756914</v>
      </c>
      <c r="D8" s="32">
        <f>SUM(D4:D7)</f>
        <v>1987</v>
      </c>
      <c r="E8" s="13">
        <f>SUM(E4:E7)</f>
        <v>2439.96</v>
      </c>
      <c r="F8" s="13">
        <f>SUM(F4:F7)</f>
        <v>452.96000000000004</v>
      </c>
      <c r="G8" s="32">
        <f>SUMPRODUCT(C4:C7,F4:F7)</f>
        <v>33786.358774914916</v>
      </c>
      <c r="H8" s="32">
        <f>SUMPRODUCT(D4:D7,C4:C7)</f>
        <v>148221.07438016529</v>
      </c>
      <c r="I8" s="3">
        <f>SUMPRODUCT(C4:C7,I4:I7)</f>
        <v>6749.9999999999991</v>
      </c>
      <c r="J8" s="3">
        <f>SUMPRODUCT(C4:C7,J4:J7)</f>
        <v>1.7053025658242404E-13</v>
      </c>
      <c r="K8" s="3">
        <f>SUMPRODUCT(C4:C7,K4:K7)</f>
        <v>-1.1368683772161603E-13</v>
      </c>
    </row>
    <row r="9" spans="1:14" x14ac:dyDescent="0.35">
      <c r="A9" s="6" t="s">
        <v>53</v>
      </c>
      <c r="B9" s="6"/>
      <c r="C9" s="7"/>
      <c r="D9" s="7"/>
      <c r="E9" s="6"/>
      <c r="F9" s="7"/>
      <c r="G9" s="6"/>
      <c r="H9" s="7" t="s">
        <v>50</v>
      </c>
      <c r="I9" s="7" t="s">
        <v>50</v>
      </c>
      <c r="J9" s="7" t="s">
        <v>50</v>
      </c>
      <c r="K9" s="7" t="s">
        <v>50</v>
      </c>
    </row>
    <row r="10" spans="1:14" x14ac:dyDescent="0.35">
      <c r="A10" s="6" t="s">
        <v>48</v>
      </c>
      <c r="B10" s="6"/>
      <c r="C10" s="7"/>
      <c r="D10" s="7"/>
      <c r="E10" s="6"/>
      <c r="F10" s="7"/>
      <c r="G10" s="6"/>
      <c r="H10" s="8">
        <v>150000</v>
      </c>
      <c r="I10" s="7">
        <f>(30*5)*45</f>
        <v>6750</v>
      </c>
      <c r="J10" s="7">
        <v>0</v>
      </c>
      <c r="K10" s="7">
        <v>0</v>
      </c>
    </row>
    <row r="12" spans="1:14" x14ac:dyDescent="0.35">
      <c r="D12" s="5"/>
      <c r="M12" s="4" t="s">
        <v>21</v>
      </c>
      <c r="N12" s="23">
        <f>(30*5)*45</f>
        <v>6750</v>
      </c>
    </row>
    <row r="13" spans="1:14" x14ac:dyDescent="0.35">
      <c r="D13" s="5"/>
      <c r="M13" s="4" t="s">
        <v>51</v>
      </c>
      <c r="N13" s="22">
        <v>150000</v>
      </c>
    </row>
    <row r="14" spans="1:14" x14ac:dyDescent="0.35">
      <c r="D14" s="5"/>
      <c r="M14" s="4" t="s">
        <v>60</v>
      </c>
      <c r="N14" s="22">
        <f>SUMPRODUCT(C4:C7,F4:F7)</f>
        <v>33786.358774914916</v>
      </c>
    </row>
    <row r="15" spans="1:14" x14ac:dyDescent="0.35">
      <c r="M15" s="4" t="s">
        <v>61</v>
      </c>
      <c r="N15" s="24">
        <f>C8</f>
        <v>301.89596499756914</v>
      </c>
    </row>
    <row r="16" spans="1:14" x14ac:dyDescent="0.35">
      <c r="M16" s="4" t="s">
        <v>62</v>
      </c>
      <c r="N16" s="24">
        <f>SUM(C4:C5)</f>
        <v>166.04278074866315</v>
      </c>
    </row>
    <row r="17" spans="13:14" ht="15.5" customHeight="1" x14ac:dyDescent="0.35">
      <c r="M17" s="4" t="s">
        <v>68</v>
      </c>
      <c r="N17" s="22">
        <f>SUMPRODUCT(C4:C5,F4:F5)</f>
        <v>15772.403743315514</v>
      </c>
    </row>
    <row r="18" spans="13:14" ht="15.5" customHeight="1" x14ac:dyDescent="0.35">
      <c r="M18" s="4" t="s">
        <v>63</v>
      </c>
      <c r="N18" s="25">
        <f>N16/N15</f>
        <v>0.55000000000000038</v>
      </c>
    </row>
    <row r="19" spans="13:14" x14ac:dyDescent="0.35">
      <c r="M19" s="4" t="s">
        <v>64</v>
      </c>
      <c r="N19" s="24">
        <f>1.3*C7</f>
        <v>76.786582401555478</v>
      </c>
    </row>
  </sheetData>
  <mergeCells count="13">
    <mergeCell ref="M1:N1"/>
    <mergeCell ref="A1:K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Dhairyav Shah</dc:creator>
  <cp:lastModifiedBy>Dhairyav Shah</cp:lastModifiedBy>
  <dcterms:created xsi:type="dcterms:W3CDTF">2023-03-27T03:05:42Z</dcterms:created>
  <dcterms:modified xsi:type="dcterms:W3CDTF">2023-03-30T03:43:03Z</dcterms:modified>
</cp:coreProperties>
</file>