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-my.sharepoint.com/personal/rlandersramos_towson_edu/Documents/Ultra Study/Manuscripts/Muscle and Cytokine/Final/PloS/Revision/Data for repository/"/>
    </mc:Choice>
  </mc:AlternateContent>
  <xr:revisionPtr revIDLastSave="5" documentId="8_{FB97214C-70A6-B14A-B5D1-0D5FE268AD1B}" xr6:coauthVersionLast="47" xr6:coauthVersionMax="47" xr10:uidLastSave="{F64D0489-82DC-D842-B0C5-5C4EC759DC86}"/>
  <bookViews>
    <workbookView xWindow="3180" yWindow="2000" windowWidth="27640" windowHeight="16940" activeTab="1" xr2:uid="{D9C793AA-1381-D04F-994F-612F01E74CBA}"/>
  </bookViews>
  <sheets>
    <sheet name="Subject Char" sheetId="1" r:id="rId1"/>
    <sheet name="General Survey 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7" i="2" l="1"/>
  <c r="M16" i="2"/>
  <c r="I16" i="2"/>
  <c r="I17" i="2" s="1"/>
  <c r="H16" i="2"/>
  <c r="H17" i="2" s="1"/>
  <c r="E16" i="2"/>
  <c r="I15" i="2"/>
  <c r="H15" i="2"/>
  <c r="F15" i="2"/>
  <c r="E15" i="2"/>
  <c r="F12" i="2"/>
  <c r="G12" i="2" s="1"/>
  <c r="F11" i="2"/>
  <c r="G11" i="2" s="1"/>
  <c r="F10" i="2"/>
  <c r="G10" i="2" s="1"/>
  <c r="G9" i="2"/>
  <c r="F9" i="2"/>
  <c r="F8" i="2"/>
  <c r="G8" i="2" s="1"/>
  <c r="F7" i="2"/>
  <c r="G7" i="2" s="1"/>
  <c r="F6" i="2"/>
  <c r="G6" i="2" s="1"/>
  <c r="G5" i="2"/>
  <c r="F5" i="2"/>
  <c r="F4" i="2"/>
  <c r="G4" i="2" s="1"/>
  <c r="F3" i="2"/>
  <c r="F16" i="2" s="1"/>
  <c r="F17" i="2" s="1"/>
  <c r="G2" i="2"/>
  <c r="H18" i="1"/>
  <c r="G18" i="1"/>
  <c r="R15" i="1"/>
  <c r="R16" i="1" s="1"/>
  <c r="Q15" i="1"/>
  <c r="Q16" i="1" s="1"/>
  <c r="P15" i="1"/>
  <c r="P16" i="1" s="1"/>
  <c r="O15" i="1"/>
  <c r="O16" i="1" s="1"/>
  <c r="M15" i="1"/>
  <c r="M16" i="1" s="1"/>
  <c r="L15" i="1"/>
  <c r="L16" i="1" s="1"/>
  <c r="K15" i="1"/>
  <c r="K16" i="1" s="1"/>
  <c r="I15" i="1"/>
  <c r="I16" i="1" s="1"/>
  <c r="H15" i="1"/>
  <c r="H16" i="1" s="1"/>
  <c r="R14" i="1"/>
  <c r="Q14" i="1"/>
  <c r="P14" i="1"/>
  <c r="O14" i="1"/>
  <c r="M14" i="1"/>
  <c r="L14" i="1"/>
  <c r="K14" i="1"/>
  <c r="I14" i="1"/>
  <c r="H14" i="1"/>
  <c r="S12" i="1"/>
  <c r="N12" i="1"/>
  <c r="J12" i="1"/>
  <c r="G12" i="1"/>
  <c r="S11" i="1"/>
  <c r="N11" i="1"/>
  <c r="J11" i="1"/>
  <c r="G11" i="1"/>
  <c r="S10" i="1"/>
  <c r="N10" i="1"/>
  <c r="J10" i="1"/>
  <c r="G10" i="1"/>
  <c r="S9" i="1"/>
  <c r="N9" i="1"/>
  <c r="J9" i="1"/>
  <c r="G9" i="1"/>
  <c r="S8" i="1"/>
  <c r="N8" i="1"/>
  <c r="J8" i="1"/>
  <c r="G8" i="1"/>
  <c r="S7" i="1"/>
  <c r="N7" i="1"/>
  <c r="J7" i="1"/>
  <c r="G7" i="1"/>
  <c r="S6" i="1"/>
  <c r="N6" i="1"/>
  <c r="J6" i="1"/>
  <c r="G6" i="1"/>
  <c r="S5" i="1"/>
  <c r="N5" i="1"/>
  <c r="J5" i="1"/>
  <c r="G5" i="1"/>
  <c r="S4" i="1"/>
  <c r="N4" i="1"/>
  <c r="J4" i="1"/>
  <c r="G4" i="1"/>
  <c r="S3" i="1"/>
  <c r="N3" i="1"/>
  <c r="J3" i="1"/>
  <c r="G3" i="1"/>
  <c r="S2" i="1"/>
  <c r="N2" i="1"/>
  <c r="J2" i="1"/>
  <c r="G2" i="1"/>
  <c r="G16" i="2" l="1"/>
  <c r="G17" i="2" s="1"/>
  <c r="G3" i="2"/>
  <c r="G15" i="2" s="1"/>
  <c r="J14" i="1"/>
  <c r="J15" i="1"/>
  <c r="N15" i="1"/>
  <c r="S15" i="1"/>
  <c r="N14" i="1"/>
  <c r="S14" i="1"/>
</calcChain>
</file>

<file path=xl/sharedStrings.xml><?xml version="1.0" encoding="utf-8"?>
<sst xmlns="http://schemas.openxmlformats.org/spreadsheetml/2006/main" count="142" uniqueCount="80">
  <si>
    <t>PID</t>
  </si>
  <si>
    <t>Age</t>
  </si>
  <si>
    <t>DominantLeg</t>
  </si>
  <si>
    <t>Leg Length L (cm)</t>
  </si>
  <si>
    <t>Leg Length R (cm)</t>
  </si>
  <si>
    <t>Leg Length Dom (cm)</t>
  </si>
  <si>
    <t>Leg Length Dom (m)</t>
  </si>
  <si>
    <t>Miles/Week (Avg)</t>
  </si>
  <si>
    <t>Miles/Week(current)</t>
  </si>
  <si>
    <t>km/week (current</t>
  </si>
  <si>
    <t>Duration of Avg Exercise (min)</t>
  </si>
  <si>
    <t>Pace Avg Exercise (min/mile)</t>
  </si>
  <si>
    <t>LongestRun (Past 3 mo)</t>
  </si>
  <si>
    <t>longestRun past 3 mo(km)</t>
  </si>
  <si>
    <t>Total Number of Ultras Completed</t>
  </si>
  <si>
    <t>Years Exercising Continuously</t>
  </si>
  <si>
    <t>Number of Ultras in the past year</t>
  </si>
  <si>
    <t>LongestUltraCompleted</t>
  </si>
  <si>
    <t>longest ultracompletes(km)</t>
  </si>
  <si>
    <t>Ultra-01</t>
  </si>
  <si>
    <t>L</t>
  </si>
  <si>
    <t>Ultra-02</t>
  </si>
  <si>
    <t>R</t>
  </si>
  <si>
    <t>10:00-10:30</t>
  </si>
  <si>
    <r>
      <t>6</t>
    </r>
    <r>
      <rPr>
        <sz val="11"/>
        <color theme="1"/>
        <rFont val="Calibri"/>
        <family val="2"/>
      </rPr>
      <t>­8</t>
    </r>
  </si>
  <si>
    <t>Ultra-03</t>
  </si>
  <si>
    <t>Ultra-04</t>
  </si>
  <si>
    <r>
      <t>11:00-1</t>
    </r>
    <r>
      <rPr>
        <sz val="11"/>
        <color theme="1"/>
        <rFont val="Calibri"/>
        <family val="2"/>
      </rPr>
      <t>3:00</t>
    </r>
  </si>
  <si>
    <t>Ultra-05</t>
  </si>
  <si>
    <t>Ultra-06</t>
  </si>
  <si>
    <r>
      <t>45</t>
    </r>
    <r>
      <rPr>
        <sz val="11"/>
        <color theme="1"/>
        <rFont val="Calibri"/>
        <family val="2"/>
      </rPr>
      <t>­ 60</t>
    </r>
    <r>
      <rPr>
        <sz val="6.8"/>
        <color theme="1"/>
        <rFont val="Calibri"/>
        <family val="2"/>
      </rPr>
      <t xml:space="preserve">   </t>
    </r>
  </si>
  <si>
    <t>Ultra-07</t>
  </si>
  <si>
    <r>
      <t xml:space="preserve">50 </t>
    </r>
    <r>
      <rPr>
        <sz val="11"/>
        <color theme="1"/>
        <rFont val="Calibri"/>
        <family val="2"/>
      </rPr>
      <t>­</t>
    </r>
    <r>
      <rPr>
        <sz val="6.8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60</t>
    </r>
  </si>
  <si>
    <t>Ultra-08</t>
  </si>
  <si>
    <t>Ultra-09</t>
  </si>
  <si>
    <t>Ultra-10</t>
  </si>
  <si>
    <t>8:30-10:30</t>
  </si>
  <si>
    <t>Ultra-11</t>
  </si>
  <si>
    <t>9:00-10:00</t>
  </si>
  <si>
    <t>Subject ID</t>
  </si>
  <si>
    <t>Age (years)</t>
  </si>
  <si>
    <t>Gender</t>
  </si>
  <si>
    <t>Race</t>
  </si>
  <si>
    <t>Height (cm)</t>
  </si>
  <si>
    <t>Weight (kg)</t>
  </si>
  <si>
    <t>BMI (kg/m2)</t>
  </si>
  <si>
    <t>Abs. VO2 (ml/min)</t>
  </si>
  <si>
    <t>Rel. VO2 (ml/min/Kg)</t>
  </si>
  <si>
    <t>Smoking Status</t>
  </si>
  <si>
    <t>Hormone status</t>
  </si>
  <si>
    <t>Overall Health</t>
  </si>
  <si>
    <t>Symptoms (Y/N)</t>
  </si>
  <si>
    <t>Medications (Y/N)</t>
  </si>
  <si>
    <t>ULTRA_01</t>
  </si>
  <si>
    <t>White</t>
  </si>
  <si>
    <t>Never</t>
  </si>
  <si>
    <t>N/A</t>
  </si>
  <si>
    <t>Excellent</t>
  </si>
  <si>
    <t>N</t>
  </si>
  <si>
    <t>ULTRA_02</t>
  </si>
  <si>
    <t>Asian</t>
  </si>
  <si>
    <t>Previous History</t>
  </si>
  <si>
    <t>Good</t>
  </si>
  <si>
    <t>ULTRA_03</t>
  </si>
  <si>
    <t>Y</t>
  </si>
  <si>
    <t>ULTRA_04</t>
  </si>
  <si>
    <t>Y (circled, but provided list contains vitamins/supplements and not prescriptions.)</t>
  </si>
  <si>
    <t>ULTRA_05</t>
  </si>
  <si>
    <t>Premenopausal</t>
  </si>
  <si>
    <t>ULTRA_06</t>
  </si>
  <si>
    <t>ULTRA_07</t>
  </si>
  <si>
    <t>ULTRA_08</t>
  </si>
  <si>
    <t>ULTRA_09</t>
  </si>
  <si>
    <t>ULTRA_10</t>
  </si>
  <si>
    <t>Asian, Pacific Islander</t>
  </si>
  <si>
    <t>Y (Tylenol)</t>
  </si>
  <si>
    <t>ULTRA_11</t>
  </si>
  <si>
    <t>AVG</t>
  </si>
  <si>
    <t>SD</t>
  </si>
  <si>
    <t>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</si>
</sst>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.8"/>
      <color theme="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2" borderId="0" xfId="0" applyFont="1" applyFill="1"/>
    <xf numFmtId="20" fontId="0" fillId="0" borderId="0" xfId="0" applyNumberFormat="1"/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4" fillId="0" borderId="0" xfId="1" applyFont="1" applyFill="1"/>
    <xf numFmtId="0" fontId="5" fillId="0" borderId="0" xfId="1" applyFont="1" applyFill="1" applyAlignment="1">
      <alignment horizontal="center"/>
    </xf>
    <xf numFmtId="164" fontId="5" fillId="0" borderId="0" xfId="1" applyNumberFormat="1" applyFont="1" applyFill="1" applyAlignment="1">
      <alignment horizontal="center"/>
    </xf>
    <xf numFmtId="0" fontId="5" fillId="0" borderId="0" xfId="1" applyFont="1" applyFill="1"/>
  </cellXfs>
  <cellStyles count="2">
    <cellStyle name="Neutral 2" xfId="1" xr:uid="{A8D0AC73-FEA9-234D-8DB7-B942BE942AE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33226-3C3E-6D4F-88D4-805FE79A938A}">
  <dimension ref="A1:S18"/>
  <sheetViews>
    <sheetView zoomScale="140" zoomScaleNormal="140" workbookViewId="0">
      <selection activeCell="T1" sqref="T1:U1048576"/>
    </sheetView>
  </sheetViews>
  <sheetFormatPr baseColWidth="10" defaultColWidth="11.5" defaultRowHeight="15" x14ac:dyDescent="0.2"/>
  <cols>
    <col min="3" max="3" width="11.33203125" bestFit="1" customWidth="1"/>
    <col min="4" max="4" width="12.1640625" bestFit="1" customWidth="1"/>
    <col min="5" max="5" width="11.33203125" bestFit="1" customWidth="1"/>
    <col min="6" max="7" width="11.33203125" customWidth="1"/>
    <col min="8" max="8" width="15" bestFit="1" customWidth="1"/>
    <col min="9" max="9" width="17.83203125" bestFit="1" customWidth="1"/>
    <col min="10" max="10" width="17.83203125" customWidth="1"/>
    <col min="11" max="11" width="23.83203125" bestFit="1" customWidth="1"/>
    <col min="12" max="12" width="22.6640625" bestFit="1" customWidth="1"/>
    <col min="13" max="13" width="18.83203125" bestFit="1" customWidth="1"/>
    <col min="14" max="14" width="18.83203125" customWidth="1"/>
    <col min="15" max="15" width="27.33203125" bestFit="1" customWidth="1"/>
    <col min="16" max="16" width="23.6640625" bestFit="1" customWidth="1"/>
    <col min="17" max="17" width="26" bestFit="1" customWidth="1"/>
    <col min="18" max="18" width="19.33203125" bestFit="1" customWidth="1"/>
    <col min="19" max="19" width="19.33203125" customWidth="1"/>
  </cols>
  <sheetData>
    <row r="1" spans="1:19" s="2" customFormat="1" ht="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 spans="1:19" x14ac:dyDescent="0.2">
      <c r="A2" t="s">
        <v>19</v>
      </c>
      <c r="C2" t="s">
        <v>20</v>
      </c>
      <c r="D2">
        <v>64.900000000000006</v>
      </c>
      <c r="E2">
        <v>63.5</v>
      </c>
      <c r="F2">
        <v>64.900000000000006</v>
      </c>
      <c r="G2">
        <f>F2*0.01</f>
        <v>0.64900000000000002</v>
      </c>
      <c r="H2">
        <v>20</v>
      </c>
      <c r="I2">
        <v>12</v>
      </c>
      <c r="J2">
        <f>I2*1.6</f>
        <v>19.200000000000003</v>
      </c>
      <c r="K2">
        <v>45</v>
      </c>
      <c r="L2" s="4">
        <v>0.30208333333333331</v>
      </c>
      <c r="M2">
        <v>100</v>
      </c>
      <c r="N2">
        <f>M2*1.6</f>
        <v>160</v>
      </c>
      <c r="O2">
        <v>12</v>
      </c>
      <c r="P2">
        <v>10</v>
      </c>
      <c r="Q2">
        <v>4</v>
      </c>
      <c r="R2">
        <v>100</v>
      </c>
      <c r="S2">
        <f>R2*1.6</f>
        <v>160</v>
      </c>
    </row>
    <row r="3" spans="1:19" x14ac:dyDescent="0.2">
      <c r="A3" t="s">
        <v>21</v>
      </c>
      <c r="C3" t="s">
        <v>22</v>
      </c>
      <c r="D3">
        <v>60</v>
      </c>
      <c r="E3">
        <v>60</v>
      </c>
      <c r="F3">
        <v>60</v>
      </c>
      <c r="G3">
        <f t="shared" ref="G3:G12" si="0">F3*0.01</f>
        <v>0.6</v>
      </c>
      <c r="H3" s="5">
        <v>45</v>
      </c>
      <c r="I3">
        <v>35</v>
      </c>
      <c r="J3">
        <f t="shared" ref="J3:J12" si="1">I3*1.6</f>
        <v>56</v>
      </c>
      <c r="K3">
        <v>60</v>
      </c>
      <c r="L3" s="5" t="s">
        <v>23</v>
      </c>
      <c r="M3">
        <v>50</v>
      </c>
      <c r="N3">
        <f t="shared" ref="N3:N12" si="2">M3*1.6</f>
        <v>80</v>
      </c>
      <c r="O3" s="6" t="s">
        <v>24</v>
      </c>
      <c r="P3">
        <v>5</v>
      </c>
      <c r="Q3">
        <v>3</v>
      </c>
      <c r="R3">
        <v>52</v>
      </c>
      <c r="S3">
        <f t="shared" ref="S3:S12" si="3">R3*1.6</f>
        <v>83.2</v>
      </c>
    </row>
    <row r="4" spans="1:19" x14ac:dyDescent="0.2">
      <c r="A4" t="s">
        <v>25</v>
      </c>
      <c r="C4" t="s">
        <v>22</v>
      </c>
      <c r="D4">
        <v>65</v>
      </c>
      <c r="E4">
        <v>65</v>
      </c>
      <c r="F4">
        <v>65</v>
      </c>
      <c r="G4">
        <f t="shared" si="0"/>
        <v>0.65</v>
      </c>
      <c r="H4">
        <v>30</v>
      </c>
      <c r="I4">
        <v>35</v>
      </c>
      <c r="J4">
        <f t="shared" si="1"/>
        <v>56</v>
      </c>
      <c r="K4">
        <v>60</v>
      </c>
      <c r="L4" s="4">
        <v>0.375</v>
      </c>
      <c r="M4">
        <v>15</v>
      </c>
      <c r="N4">
        <f t="shared" si="2"/>
        <v>24</v>
      </c>
      <c r="O4">
        <v>7</v>
      </c>
      <c r="Q4">
        <v>0</v>
      </c>
      <c r="R4">
        <v>102</v>
      </c>
      <c r="S4">
        <f t="shared" si="3"/>
        <v>163.20000000000002</v>
      </c>
    </row>
    <row r="5" spans="1:19" x14ac:dyDescent="0.2">
      <c r="A5" t="s">
        <v>26</v>
      </c>
      <c r="C5" t="s">
        <v>22</v>
      </c>
      <c r="D5">
        <v>54</v>
      </c>
      <c r="E5">
        <v>55</v>
      </c>
      <c r="F5">
        <v>55</v>
      </c>
      <c r="G5">
        <f t="shared" si="0"/>
        <v>0.55000000000000004</v>
      </c>
      <c r="H5" s="5">
        <v>20</v>
      </c>
      <c r="I5">
        <v>15</v>
      </c>
      <c r="J5">
        <f t="shared" si="1"/>
        <v>24</v>
      </c>
      <c r="K5">
        <v>90</v>
      </c>
      <c r="L5" s="6" t="s">
        <v>27</v>
      </c>
      <c r="M5">
        <v>29</v>
      </c>
      <c r="N5">
        <f t="shared" si="2"/>
        <v>46.400000000000006</v>
      </c>
      <c r="O5">
        <v>4</v>
      </c>
      <c r="P5">
        <v>11</v>
      </c>
      <c r="Q5">
        <v>2</v>
      </c>
      <c r="R5">
        <v>31</v>
      </c>
      <c r="S5">
        <f t="shared" si="3"/>
        <v>49.6</v>
      </c>
    </row>
    <row r="6" spans="1:19" x14ac:dyDescent="0.2">
      <c r="A6" t="s">
        <v>28</v>
      </c>
      <c r="C6" t="s">
        <v>22</v>
      </c>
      <c r="D6">
        <v>51</v>
      </c>
      <c r="E6">
        <v>51</v>
      </c>
      <c r="F6">
        <v>51</v>
      </c>
      <c r="G6">
        <f t="shared" si="0"/>
        <v>0.51</v>
      </c>
      <c r="H6">
        <v>70</v>
      </c>
      <c r="I6">
        <v>75</v>
      </c>
      <c r="J6">
        <f t="shared" si="1"/>
        <v>120</v>
      </c>
      <c r="K6">
        <v>70</v>
      </c>
      <c r="L6" s="4">
        <v>0.39583333333333331</v>
      </c>
      <c r="M6">
        <v>31</v>
      </c>
      <c r="N6">
        <f t="shared" si="2"/>
        <v>49.6</v>
      </c>
      <c r="O6">
        <v>16</v>
      </c>
      <c r="P6" s="5">
        <v>25</v>
      </c>
      <c r="Q6">
        <v>8</v>
      </c>
      <c r="R6">
        <v>85</v>
      </c>
      <c r="S6">
        <f t="shared" si="3"/>
        <v>136</v>
      </c>
    </row>
    <row r="7" spans="1:19" x14ac:dyDescent="0.2">
      <c r="A7" t="s">
        <v>29</v>
      </c>
      <c r="C7" t="s">
        <v>22</v>
      </c>
      <c r="D7">
        <v>58</v>
      </c>
      <c r="E7">
        <v>59</v>
      </c>
      <c r="F7">
        <v>59</v>
      </c>
      <c r="G7">
        <f t="shared" si="0"/>
        <v>0.59</v>
      </c>
      <c r="H7">
        <v>45</v>
      </c>
      <c r="I7">
        <v>60</v>
      </c>
      <c r="J7">
        <f t="shared" si="1"/>
        <v>96</v>
      </c>
      <c r="K7" s="5" t="s">
        <v>30</v>
      </c>
      <c r="L7" s="4">
        <v>0.375</v>
      </c>
      <c r="M7">
        <v>25</v>
      </c>
      <c r="N7">
        <f t="shared" si="2"/>
        <v>40</v>
      </c>
      <c r="O7">
        <v>1</v>
      </c>
      <c r="Q7">
        <v>0</v>
      </c>
      <c r="R7">
        <v>50</v>
      </c>
      <c r="S7">
        <f t="shared" si="3"/>
        <v>80</v>
      </c>
    </row>
    <row r="8" spans="1:19" x14ac:dyDescent="0.2">
      <c r="A8" t="s">
        <v>31</v>
      </c>
      <c r="C8" t="s">
        <v>20</v>
      </c>
      <c r="D8">
        <v>57</v>
      </c>
      <c r="E8">
        <v>56.5</v>
      </c>
      <c r="F8">
        <v>57</v>
      </c>
      <c r="G8">
        <f t="shared" si="0"/>
        <v>0.57000000000000006</v>
      </c>
      <c r="H8">
        <v>40</v>
      </c>
      <c r="I8">
        <v>50</v>
      </c>
      <c r="J8">
        <f t="shared" si="1"/>
        <v>80</v>
      </c>
      <c r="K8" s="5" t="s">
        <v>32</v>
      </c>
      <c r="L8" s="4">
        <v>0.41666666666666669</v>
      </c>
      <c r="M8">
        <v>24</v>
      </c>
      <c r="N8">
        <f t="shared" si="2"/>
        <v>38.400000000000006</v>
      </c>
      <c r="O8">
        <v>0</v>
      </c>
      <c r="P8">
        <v>5</v>
      </c>
      <c r="Q8">
        <v>0</v>
      </c>
      <c r="R8">
        <v>0</v>
      </c>
      <c r="S8">
        <f t="shared" si="3"/>
        <v>0</v>
      </c>
    </row>
    <row r="9" spans="1:19" x14ac:dyDescent="0.2">
      <c r="A9" t="s">
        <v>33</v>
      </c>
      <c r="C9" t="s">
        <v>20</v>
      </c>
      <c r="D9">
        <v>59</v>
      </c>
      <c r="E9">
        <v>59</v>
      </c>
      <c r="F9">
        <v>59</v>
      </c>
      <c r="G9">
        <f t="shared" si="0"/>
        <v>0.59</v>
      </c>
      <c r="H9">
        <v>40</v>
      </c>
      <c r="I9">
        <v>50</v>
      </c>
      <c r="J9">
        <f t="shared" si="1"/>
        <v>80</v>
      </c>
      <c r="M9">
        <v>31</v>
      </c>
      <c r="N9">
        <f t="shared" si="2"/>
        <v>49.6</v>
      </c>
      <c r="O9">
        <v>110</v>
      </c>
      <c r="P9">
        <v>34</v>
      </c>
      <c r="Q9">
        <v>17</v>
      </c>
      <c r="R9">
        <v>100</v>
      </c>
      <c r="S9">
        <f t="shared" si="3"/>
        <v>160</v>
      </c>
    </row>
    <row r="10" spans="1:19" x14ac:dyDescent="0.2">
      <c r="A10" t="s">
        <v>34</v>
      </c>
      <c r="C10" t="s">
        <v>20</v>
      </c>
      <c r="D10">
        <v>56</v>
      </c>
      <c r="E10">
        <v>57</v>
      </c>
      <c r="F10">
        <v>56</v>
      </c>
      <c r="G10">
        <f t="shared" si="0"/>
        <v>0.56000000000000005</v>
      </c>
      <c r="H10">
        <v>35</v>
      </c>
      <c r="I10">
        <v>40</v>
      </c>
      <c r="J10">
        <f t="shared" si="1"/>
        <v>64</v>
      </c>
      <c r="K10">
        <v>60</v>
      </c>
      <c r="L10" s="4">
        <v>0.41666666666666669</v>
      </c>
      <c r="M10">
        <v>16</v>
      </c>
      <c r="N10">
        <f t="shared" si="2"/>
        <v>25.6</v>
      </c>
      <c r="O10">
        <v>40</v>
      </c>
      <c r="P10">
        <v>9</v>
      </c>
      <c r="Q10">
        <v>5</v>
      </c>
      <c r="R10">
        <v>103</v>
      </c>
      <c r="S10">
        <f t="shared" si="3"/>
        <v>164.8</v>
      </c>
    </row>
    <row r="11" spans="1:19" x14ac:dyDescent="0.2">
      <c r="A11" t="s">
        <v>35</v>
      </c>
      <c r="C11" t="s">
        <v>22</v>
      </c>
      <c r="D11">
        <v>56.5</v>
      </c>
      <c r="E11">
        <v>57</v>
      </c>
      <c r="F11">
        <v>57</v>
      </c>
      <c r="G11">
        <f t="shared" si="0"/>
        <v>0.57000000000000006</v>
      </c>
      <c r="H11">
        <v>35</v>
      </c>
      <c r="I11">
        <v>25</v>
      </c>
      <c r="J11">
        <f t="shared" si="1"/>
        <v>40</v>
      </c>
      <c r="K11">
        <v>45</v>
      </c>
      <c r="L11" s="5" t="s">
        <v>36</v>
      </c>
      <c r="M11">
        <v>24</v>
      </c>
      <c r="N11">
        <f t="shared" si="2"/>
        <v>38.400000000000006</v>
      </c>
      <c r="O11">
        <v>1</v>
      </c>
      <c r="Q11">
        <v>0</v>
      </c>
      <c r="R11">
        <v>42.1</v>
      </c>
      <c r="S11">
        <f t="shared" si="3"/>
        <v>67.36</v>
      </c>
    </row>
    <row r="12" spans="1:19" x14ac:dyDescent="0.2">
      <c r="A12" t="s">
        <v>37</v>
      </c>
      <c r="C12" t="s">
        <v>20</v>
      </c>
      <c r="D12">
        <v>59</v>
      </c>
      <c r="E12">
        <v>59</v>
      </c>
      <c r="F12">
        <v>59</v>
      </c>
      <c r="G12">
        <f t="shared" si="0"/>
        <v>0.59</v>
      </c>
      <c r="H12">
        <v>25</v>
      </c>
      <c r="I12">
        <v>25</v>
      </c>
      <c r="J12">
        <f t="shared" si="1"/>
        <v>40</v>
      </c>
      <c r="K12">
        <v>60</v>
      </c>
      <c r="L12" s="5" t="s">
        <v>38</v>
      </c>
      <c r="M12">
        <v>62</v>
      </c>
      <c r="N12">
        <f t="shared" si="2"/>
        <v>99.2</v>
      </c>
      <c r="O12" s="5">
        <v>30</v>
      </c>
      <c r="P12" s="5">
        <v>30</v>
      </c>
      <c r="Q12">
        <v>4</v>
      </c>
      <c r="R12">
        <v>62</v>
      </c>
      <c r="S12">
        <f t="shared" si="3"/>
        <v>99.2</v>
      </c>
    </row>
    <row r="14" spans="1:19" x14ac:dyDescent="0.2">
      <c r="H14">
        <f>AVERAGE(H2:H12)</f>
        <v>36.81818181818182</v>
      </c>
      <c r="I14">
        <f t="shared" ref="I14:R14" si="4">AVERAGE(I2:I12)</f>
        <v>38.363636363636367</v>
      </c>
      <c r="J14">
        <f>AVERAGE(J2:J12)</f>
        <v>61.381818181818183</v>
      </c>
      <c r="K14">
        <f t="shared" si="4"/>
        <v>61.25</v>
      </c>
      <c r="L14">
        <f t="shared" si="4"/>
        <v>0.38020833333333331</v>
      </c>
      <c r="M14">
        <f t="shared" si="4"/>
        <v>37</v>
      </c>
      <c r="N14">
        <f>AVERAGE(N2:N12)</f>
        <v>59.2</v>
      </c>
      <c r="O14">
        <f t="shared" si="4"/>
        <v>22.1</v>
      </c>
      <c r="P14">
        <f t="shared" si="4"/>
        <v>16.125</v>
      </c>
      <c r="Q14">
        <f t="shared" si="4"/>
        <v>3.9090909090909092</v>
      </c>
      <c r="R14">
        <f t="shared" si="4"/>
        <v>66.100000000000009</v>
      </c>
      <c r="S14">
        <f>AVERAGE(S2:S12)</f>
        <v>105.75999999999999</v>
      </c>
    </row>
    <row r="15" spans="1:19" x14ac:dyDescent="0.2">
      <c r="H15">
        <f>STDEV(H2:H12)</f>
        <v>14.190265549440447</v>
      </c>
      <c r="I15">
        <f t="shared" ref="I15:R15" si="5">STDEV(I2:I12)</f>
        <v>19.247195781581933</v>
      </c>
      <c r="J15">
        <f>STDEV(J2:J12)</f>
        <v>30.795513250531091</v>
      </c>
      <c r="K15">
        <f t="shared" si="5"/>
        <v>14.33028760552777</v>
      </c>
      <c r="L15">
        <f t="shared" si="5"/>
        <v>4.2568368211880689E-2</v>
      </c>
      <c r="M15">
        <f t="shared" si="5"/>
        <v>25.111750237687534</v>
      </c>
      <c r="N15">
        <f>STDEV(N2:N12)</f>
        <v>40.178800380300046</v>
      </c>
      <c r="O15">
        <f t="shared" si="5"/>
        <v>33.636785419140949</v>
      </c>
      <c r="P15">
        <f t="shared" si="5"/>
        <v>11.667261889578034</v>
      </c>
      <c r="Q15">
        <f t="shared" si="5"/>
        <v>5.0488522548108987</v>
      </c>
      <c r="R15">
        <f t="shared" si="5"/>
        <v>34.580485826546742</v>
      </c>
      <c r="S15">
        <f>STDEV(S2:S12)</f>
        <v>55.328777322474842</v>
      </c>
    </row>
    <row r="16" spans="1:19" x14ac:dyDescent="0.2">
      <c r="H16">
        <f>(H15)/SQRT(11)</f>
        <v>4.2785260457273067</v>
      </c>
      <c r="I16">
        <f t="shared" ref="I16:R16" si="6">(I15)/SQRT(11)</f>
        <v>5.8032478794562286</v>
      </c>
      <c r="K16">
        <f t="shared" si="6"/>
        <v>4.3207442841287387</v>
      </c>
      <c r="L16">
        <f t="shared" si="6"/>
        <v>1.2834845936045478E-2</v>
      </c>
      <c r="M16">
        <f t="shared" si="6"/>
        <v>7.5714775788661441</v>
      </c>
      <c r="O16">
        <f t="shared" si="6"/>
        <v>10.141872398998903</v>
      </c>
      <c r="P16">
        <f t="shared" si="6"/>
        <v>3.5178118198675721</v>
      </c>
      <c r="Q16">
        <f t="shared" si="6"/>
        <v>1.5222862319225077</v>
      </c>
      <c r="R16">
        <f t="shared" si="6"/>
        <v>10.426408777714405</v>
      </c>
    </row>
    <row r="18" spans="7:8" x14ac:dyDescent="0.2">
      <c r="G18">
        <f>SQRT(11)*4.27</f>
        <v>14.161987854817555</v>
      </c>
      <c r="H18">
        <f>SQRT(11)*1.9</f>
        <v>6.3015871016752589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C8524-04F0-2F40-8E42-A7AAFF6173EA}">
  <dimension ref="A1:N17"/>
  <sheetViews>
    <sheetView tabSelected="1" workbookViewId="0">
      <selection activeCell="D15" sqref="D15:D17"/>
    </sheetView>
  </sheetViews>
  <sheetFormatPr baseColWidth="10" defaultColWidth="9.1640625" defaultRowHeight="15" x14ac:dyDescent="0.2"/>
  <cols>
    <col min="1" max="1" width="9.5" style="9" bestFit="1" customWidth="1"/>
    <col min="2" max="2" width="9.83203125" style="10" bestFit="1" customWidth="1"/>
    <col min="3" max="3" width="6.83203125" style="10" bestFit="1" customWidth="1"/>
    <col min="4" max="4" width="18.6640625" style="10" bestFit="1" customWidth="1"/>
    <col min="5" max="5" width="10.33203125" style="10" bestFit="1" customWidth="1"/>
    <col min="6" max="7" width="12" style="10" bestFit="1" customWidth="1"/>
    <col min="8" max="8" width="16.6640625" style="10" bestFit="1" customWidth="1"/>
    <col min="9" max="9" width="19.33203125" style="10" bestFit="1" customWidth="1"/>
    <col min="10" max="10" width="14.33203125" style="10" bestFit="1" customWidth="1"/>
    <col min="11" max="11" width="14.1640625" style="10" bestFit="1" customWidth="1"/>
    <col min="12" max="12" width="12.5" style="10" bestFit="1" customWidth="1"/>
    <col min="13" max="14" width="16.83203125" style="9" customWidth="1"/>
    <col min="15" max="16384" width="9.1640625" style="9"/>
  </cols>
  <sheetData>
    <row r="1" spans="1:14" x14ac:dyDescent="0.2">
      <c r="A1" s="7" t="s">
        <v>39</v>
      </c>
      <c r="B1" s="8" t="s">
        <v>40</v>
      </c>
      <c r="C1" s="8" t="s">
        <v>41</v>
      </c>
      <c r="D1" s="8" t="s">
        <v>42</v>
      </c>
      <c r="E1" s="8" t="s">
        <v>43</v>
      </c>
      <c r="F1" s="8" t="s">
        <v>44</v>
      </c>
      <c r="G1" s="8" t="s">
        <v>45</v>
      </c>
      <c r="H1" s="8" t="s">
        <v>46</v>
      </c>
      <c r="I1" s="8" t="s">
        <v>47</v>
      </c>
      <c r="J1" s="8" t="s">
        <v>48</v>
      </c>
      <c r="K1" s="8" t="s">
        <v>49</v>
      </c>
      <c r="L1" s="8" t="s">
        <v>50</v>
      </c>
      <c r="M1" s="7" t="s">
        <v>51</v>
      </c>
      <c r="N1" s="7" t="s">
        <v>52</v>
      </c>
    </row>
    <row r="2" spans="1:14" x14ac:dyDescent="0.2">
      <c r="A2" s="7" t="s">
        <v>53</v>
      </c>
      <c r="D2" s="10" t="s">
        <v>54</v>
      </c>
      <c r="E2" s="10">
        <v>188</v>
      </c>
      <c r="F2" s="11">
        <v>79.400000000000006</v>
      </c>
      <c r="G2" s="11">
        <f>(F2/((E2/100)^2))</f>
        <v>22.464916251697606</v>
      </c>
      <c r="H2" s="11">
        <v>4387.5088756286277</v>
      </c>
      <c r="I2" s="10">
        <v>48.87</v>
      </c>
      <c r="J2" s="10" t="s">
        <v>55</v>
      </c>
      <c r="K2" s="10" t="s">
        <v>56</v>
      </c>
      <c r="L2" s="10" t="s">
        <v>57</v>
      </c>
      <c r="M2" s="9" t="s">
        <v>58</v>
      </c>
      <c r="N2" s="9" t="s">
        <v>58</v>
      </c>
    </row>
    <row r="3" spans="1:14" x14ac:dyDescent="0.2">
      <c r="A3" s="7" t="s">
        <v>59</v>
      </c>
      <c r="D3" s="10" t="s">
        <v>60</v>
      </c>
      <c r="E3" s="10">
        <v>173</v>
      </c>
      <c r="F3" s="11">
        <f>151/2.2</f>
        <v>68.636363636363626</v>
      </c>
      <c r="G3" s="11">
        <f t="shared" ref="G3:G12" si="0">(F3/((E3/100)^2))</f>
        <v>22.933062794067165</v>
      </c>
      <c r="H3" s="11">
        <v>3568.51</v>
      </c>
      <c r="I3" s="10">
        <v>44.3</v>
      </c>
      <c r="J3" s="10" t="s">
        <v>61</v>
      </c>
      <c r="K3" s="10" t="s">
        <v>56</v>
      </c>
      <c r="L3" s="10" t="s">
        <v>62</v>
      </c>
      <c r="M3" s="9" t="s">
        <v>58</v>
      </c>
      <c r="N3" s="9" t="s">
        <v>58</v>
      </c>
    </row>
    <row r="4" spans="1:14" x14ac:dyDescent="0.2">
      <c r="A4" s="7" t="s">
        <v>63</v>
      </c>
      <c r="D4" s="10" t="s">
        <v>54</v>
      </c>
      <c r="E4" s="10">
        <v>192</v>
      </c>
      <c r="F4" s="11">
        <f>200/2.2</f>
        <v>90.909090909090907</v>
      </c>
      <c r="G4" s="11">
        <f t="shared" si="0"/>
        <v>24.66066919191919</v>
      </c>
      <c r="H4" s="11">
        <v>5647.9</v>
      </c>
      <c r="I4" s="10">
        <v>50.72</v>
      </c>
      <c r="J4" s="10" t="s">
        <v>55</v>
      </c>
      <c r="K4" s="10" t="s">
        <v>56</v>
      </c>
      <c r="L4" s="10" t="s">
        <v>57</v>
      </c>
      <c r="M4" s="9" t="s">
        <v>64</v>
      </c>
      <c r="N4" s="9" t="s">
        <v>64</v>
      </c>
    </row>
    <row r="5" spans="1:14" s="15" customFormat="1" x14ac:dyDescent="0.2">
      <c r="A5" s="12" t="s">
        <v>65</v>
      </c>
      <c r="B5" s="13"/>
      <c r="C5" s="13"/>
      <c r="D5" s="13" t="s">
        <v>54</v>
      </c>
      <c r="E5" s="13">
        <v>173</v>
      </c>
      <c r="F5" s="14">
        <f>148/2.2</f>
        <v>67.272727272727266</v>
      </c>
      <c r="G5" s="14">
        <f t="shared" si="0"/>
        <v>22.477439029946627</v>
      </c>
      <c r="H5" s="14">
        <v>3057.78</v>
      </c>
      <c r="I5" s="13">
        <v>43.55</v>
      </c>
      <c r="J5" s="13" t="s">
        <v>55</v>
      </c>
      <c r="K5" s="13" t="s">
        <v>56</v>
      </c>
      <c r="L5" s="13" t="s">
        <v>57</v>
      </c>
      <c r="M5" s="15" t="s">
        <v>58</v>
      </c>
      <c r="N5" s="15" t="s">
        <v>66</v>
      </c>
    </row>
    <row r="6" spans="1:14" x14ac:dyDescent="0.2">
      <c r="A6" s="7" t="s">
        <v>67</v>
      </c>
      <c r="D6" s="10" t="s">
        <v>60</v>
      </c>
      <c r="E6" s="10">
        <v>163.80000000000001</v>
      </c>
      <c r="F6" s="11">
        <f>125/2.2</f>
        <v>56.818181818181813</v>
      </c>
      <c r="G6" s="11">
        <f t="shared" si="0"/>
        <v>21.176761103501025</v>
      </c>
      <c r="H6" s="11">
        <v>3437.44</v>
      </c>
      <c r="I6" s="10">
        <v>53.06</v>
      </c>
      <c r="J6" s="10" t="s">
        <v>55</v>
      </c>
      <c r="K6" s="10" t="s">
        <v>68</v>
      </c>
      <c r="L6" s="10" t="s">
        <v>62</v>
      </c>
      <c r="M6" s="9" t="s">
        <v>58</v>
      </c>
      <c r="N6" s="9" t="s">
        <v>58</v>
      </c>
    </row>
    <row r="7" spans="1:14" x14ac:dyDescent="0.2">
      <c r="A7" s="7" t="s">
        <v>69</v>
      </c>
      <c r="D7" s="10" t="s">
        <v>54</v>
      </c>
      <c r="E7" s="10">
        <v>178</v>
      </c>
      <c r="F7" s="11">
        <f>184/2.2</f>
        <v>83.636363636363626</v>
      </c>
      <c r="G7" s="11">
        <f t="shared" si="0"/>
        <v>26.397034350575566</v>
      </c>
      <c r="H7" s="11">
        <v>5738.28</v>
      </c>
      <c r="I7" s="10">
        <v>62.15</v>
      </c>
      <c r="J7" s="10" t="s">
        <v>55</v>
      </c>
      <c r="K7" s="10" t="s">
        <v>56</v>
      </c>
      <c r="L7" s="10" t="s">
        <v>62</v>
      </c>
      <c r="M7" s="9" t="s">
        <v>58</v>
      </c>
      <c r="N7" s="9" t="s">
        <v>64</v>
      </c>
    </row>
    <row r="8" spans="1:14" x14ac:dyDescent="0.2">
      <c r="A8" s="7" t="s">
        <v>70</v>
      </c>
      <c r="D8" s="10" t="s">
        <v>54</v>
      </c>
      <c r="E8" s="10">
        <v>160</v>
      </c>
      <c r="F8" s="11">
        <f>141/2.2</f>
        <v>64.090909090909079</v>
      </c>
      <c r="G8" s="11">
        <f t="shared" si="0"/>
        <v>25.035511363636353</v>
      </c>
      <c r="H8" s="11">
        <v>3488.33</v>
      </c>
      <c r="I8" s="10">
        <v>52.91</v>
      </c>
      <c r="J8" s="10" t="s">
        <v>55</v>
      </c>
      <c r="K8" s="10" t="s">
        <v>68</v>
      </c>
      <c r="L8" s="10" t="s">
        <v>57</v>
      </c>
      <c r="M8" s="9" t="s">
        <v>64</v>
      </c>
      <c r="N8" s="9" t="s">
        <v>58</v>
      </c>
    </row>
    <row r="9" spans="1:14" x14ac:dyDescent="0.2">
      <c r="A9" s="7" t="s">
        <v>71</v>
      </c>
      <c r="D9" s="10" t="s">
        <v>54</v>
      </c>
      <c r="E9" s="10">
        <v>180</v>
      </c>
      <c r="F9" s="11">
        <f>193.5/2.2</f>
        <v>87.954545454545453</v>
      </c>
      <c r="G9" s="11">
        <f t="shared" si="0"/>
        <v>27.146464646464644</v>
      </c>
      <c r="H9" s="11">
        <v>5193.7700000000004</v>
      </c>
      <c r="I9" s="10">
        <v>49.68</v>
      </c>
      <c r="J9" s="10" t="s">
        <v>55</v>
      </c>
      <c r="K9" s="10" t="s">
        <v>56</v>
      </c>
      <c r="L9" s="10" t="s">
        <v>62</v>
      </c>
      <c r="M9" s="9" t="s">
        <v>64</v>
      </c>
      <c r="N9" s="9" t="s">
        <v>58</v>
      </c>
    </row>
    <row r="10" spans="1:14" s="15" customFormat="1" x14ac:dyDescent="0.2">
      <c r="A10" s="12" t="s">
        <v>72</v>
      </c>
      <c r="B10" s="13"/>
      <c r="C10" s="13"/>
      <c r="D10" s="13" t="s">
        <v>54</v>
      </c>
      <c r="E10" s="13">
        <v>171</v>
      </c>
      <c r="F10" s="14">
        <f>186.4/2.2</f>
        <v>84.72727272727272</v>
      </c>
      <c r="G10" s="14">
        <f t="shared" si="0"/>
        <v>28.975504506437101</v>
      </c>
      <c r="H10" s="14">
        <v>4770</v>
      </c>
      <c r="I10" s="13">
        <v>52.93</v>
      </c>
      <c r="J10" s="13" t="s">
        <v>55</v>
      </c>
      <c r="K10" s="13" t="s">
        <v>56</v>
      </c>
      <c r="L10" s="13" t="s">
        <v>62</v>
      </c>
      <c r="M10" s="15" t="s">
        <v>58</v>
      </c>
      <c r="N10" s="15" t="s">
        <v>58</v>
      </c>
    </row>
    <row r="11" spans="1:14" x14ac:dyDescent="0.2">
      <c r="A11" s="7" t="s">
        <v>73</v>
      </c>
      <c r="D11" s="10" t="s">
        <v>74</v>
      </c>
      <c r="E11" s="10">
        <v>177</v>
      </c>
      <c r="F11" s="11">
        <f>143/2.2</f>
        <v>65</v>
      </c>
      <c r="G11" s="11">
        <f t="shared" si="0"/>
        <v>20.747550193111813</v>
      </c>
      <c r="H11" s="11">
        <v>4026.98</v>
      </c>
      <c r="I11" s="10">
        <v>55.53</v>
      </c>
      <c r="J11" s="10" t="s">
        <v>55</v>
      </c>
      <c r="K11" s="10" t="s">
        <v>56</v>
      </c>
      <c r="L11" s="10" t="s">
        <v>57</v>
      </c>
      <c r="M11" s="9" t="s">
        <v>58</v>
      </c>
      <c r="N11" s="9" t="s">
        <v>75</v>
      </c>
    </row>
    <row r="12" spans="1:14" x14ac:dyDescent="0.2">
      <c r="A12" s="7" t="s">
        <v>76</v>
      </c>
      <c r="D12" s="10" t="s">
        <v>54</v>
      </c>
      <c r="E12" s="10">
        <v>178</v>
      </c>
      <c r="F12" s="11">
        <f>236/2.2</f>
        <v>107.27272727272727</v>
      </c>
      <c r="G12" s="11">
        <f t="shared" si="0"/>
        <v>33.857065797477361</v>
      </c>
      <c r="H12" s="11">
        <v>5478.31</v>
      </c>
      <c r="I12" s="10">
        <v>51.93</v>
      </c>
      <c r="J12" s="10" t="s">
        <v>61</v>
      </c>
      <c r="K12" s="10" t="s">
        <v>56</v>
      </c>
      <c r="L12" s="10" t="s">
        <v>62</v>
      </c>
      <c r="M12" s="9" t="s">
        <v>64</v>
      </c>
      <c r="N12" s="9" t="s">
        <v>64</v>
      </c>
    </row>
    <row r="15" spans="1:14" x14ac:dyDescent="0.2">
      <c r="A15" s="9" t="s">
        <v>77</v>
      </c>
      <c r="E15" s="10">
        <f t="shared" ref="C15:I15" si="1">AVERAGE(E2:E12)</f>
        <v>175.79999999999998</v>
      </c>
      <c r="F15" s="10">
        <f t="shared" si="1"/>
        <v>77.79256198347106</v>
      </c>
      <c r="G15" s="10">
        <f t="shared" si="1"/>
        <v>25.07927083898495</v>
      </c>
      <c r="H15" s="10">
        <f t="shared" si="1"/>
        <v>4435.8917159662387</v>
      </c>
      <c r="I15" s="10">
        <f t="shared" si="1"/>
        <v>51.420909090909078</v>
      </c>
    </row>
    <row r="16" spans="1:14" x14ac:dyDescent="0.2">
      <c r="A16" s="9" t="s">
        <v>78</v>
      </c>
      <c r="E16" s="10">
        <f t="shared" ref="C16:I16" si="2">STDEV(E2:E12)</f>
        <v>9.3402355430684914</v>
      </c>
      <c r="F16" s="10">
        <f t="shared" si="2"/>
        <v>14.882963147037037</v>
      </c>
      <c r="G16" s="10">
        <f t="shared" si="2"/>
        <v>3.8809950772654704</v>
      </c>
      <c r="H16" s="10">
        <f t="shared" si="2"/>
        <v>982.53217295735897</v>
      </c>
      <c r="I16" s="10">
        <f t="shared" si="2"/>
        <v>5.119827056738254</v>
      </c>
      <c r="M16" s="9">
        <f>SQRT(11)*3</f>
        <v>9.9498743710661994</v>
      </c>
    </row>
    <row r="17" spans="1:9" x14ac:dyDescent="0.2">
      <c r="A17" s="9" t="s">
        <v>79</v>
      </c>
      <c r="E17" s="10">
        <f t="shared" ref="C17:I17" si="3">(E16)/SQRT(11)</f>
        <v>2.816186977263599</v>
      </c>
      <c r="F17" s="10">
        <f t="shared" si="3"/>
        <v>4.4873822297644415</v>
      </c>
      <c r="G17" s="10">
        <f t="shared" si="3"/>
        <v>1.1701640440459937</v>
      </c>
      <c r="H17" s="10">
        <f t="shared" si="3"/>
        <v>296.24459655928513</v>
      </c>
      <c r="I17" s="10">
        <f t="shared" si="3"/>
        <v>1.5436859398827651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 Char</vt:lpstr>
      <vt:lpstr>General Survey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rlandersramos@towson.edu</dc:creator>
  <cp:lastModifiedBy>Rian Landers-Ramos</cp:lastModifiedBy>
  <dcterms:created xsi:type="dcterms:W3CDTF">2022-05-08T11:57:09Z</dcterms:created>
  <dcterms:modified xsi:type="dcterms:W3CDTF">2022-05-08T12:06:30Z</dcterms:modified>
</cp:coreProperties>
</file>