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8_{60E4780D-95B6-450C-BB3D-7686E9288D6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otal_rna" sheetId="1" r:id="rId1"/>
    <sheet name="Raw_data_calc" sheetId="2" r:id="rId2"/>
    <sheet name="millward197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1" l="1"/>
  <c r="Q39" i="1"/>
  <c r="Q40" i="1"/>
  <c r="Q41" i="1"/>
  <c r="L49" i="2"/>
  <c r="Q13" i="1" l="1"/>
  <c r="K13" i="1"/>
  <c r="G13" i="1"/>
  <c r="E29" i="2"/>
  <c r="E30" i="2"/>
  <c r="E28" i="2"/>
  <c r="Q22" i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6" i="1"/>
  <c r="Q36" i="1" s="1"/>
  <c r="N37" i="1"/>
  <c r="Q37" i="1" s="1"/>
  <c r="N24" i="1"/>
  <c r="Q24" i="1" s="1"/>
  <c r="N23" i="1"/>
  <c r="Q23" i="1" s="1"/>
  <c r="Q2" i="1"/>
  <c r="L48" i="2"/>
  <c r="L47" i="2"/>
  <c r="H49" i="2"/>
  <c r="H48" i="2"/>
  <c r="H47" i="2"/>
  <c r="E48" i="2"/>
  <c r="E49" i="2"/>
  <c r="E47" i="2"/>
  <c r="Q50" i="2"/>
  <c r="Q48" i="2"/>
  <c r="Q49" i="2"/>
  <c r="Q47" i="2"/>
  <c r="J42" i="2"/>
  <c r="L42" i="2"/>
  <c r="M42" i="2" s="1"/>
  <c r="N42" i="2" s="1"/>
  <c r="I42" i="2"/>
  <c r="Q21" i="1"/>
  <c r="Q20" i="1"/>
  <c r="Q19" i="1"/>
  <c r="K34" i="2"/>
  <c r="L34" i="2" s="1"/>
  <c r="K33" i="2"/>
  <c r="L33" i="2" s="1"/>
  <c r="K30" i="2"/>
  <c r="L30" i="2" s="1"/>
  <c r="K29" i="2"/>
  <c r="L29" i="2" s="1"/>
  <c r="J34" i="2"/>
  <c r="J33" i="2"/>
  <c r="J32" i="2"/>
  <c r="J29" i="2"/>
  <c r="J30" i="2"/>
  <c r="J28" i="2"/>
  <c r="F34" i="2"/>
  <c r="F33" i="2"/>
  <c r="F30" i="2"/>
  <c r="F29" i="2"/>
  <c r="E33" i="2"/>
  <c r="E34" i="2"/>
  <c r="E32" i="2"/>
  <c r="Q18" i="1" l="1"/>
  <c r="Q17" i="1"/>
  <c r="E22" i="2"/>
  <c r="E21" i="2"/>
  <c r="F15" i="2" l="1"/>
  <c r="F11" i="2"/>
  <c r="F7" i="2"/>
  <c r="Q3" i="1"/>
  <c r="Q4" i="1"/>
  <c r="Q5" i="1"/>
  <c r="Q6" i="1"/>
  <c r="Q7" i="1"/>
  <c r="Q8" i="1"/>
  <c r="Q9" i="1"/>
  <c r="Q10" i="1"/>
  <c r="Q11" i="1"/>
  <c r="Q12" i="1"/>
  <c r="Q14" i="1"/>
  <c r="Q15" i="1"/>
  <c r="Q16" i="1"/>
  <c r="J7" i="2"/>
  <c r="E15" i="2"/>
  <c r="H14" i="2"/>
  <c r="J14" i="2" s="1"/>
  <c r="K14" i="2" s="1"/>
  <c r="H13" i="2"/>
  <c r="J13" i="2" s="1"/>
  <c r="K13" i="2" s="1"/>
  <c r="J15" i="2" s="1"/>
  <c r="E11" i="2"/>
  <c r="H10" i="2"/>
  <c r="J10" i="2" s="1"/>
  <c r="K10" i="2" s="1"/>
  <c r="H9" i="2"/>
  <c r="J9" i="2" s="1"/>
  <c r="K9" i="2" s="1"/>
  <c r="J11" i="2" s="1"/>
  <c r="E7" i="2"/>
  <c r="H6" i="2"/>
  <c r="J6" i="2" s="1"/>
  <c r="K6" i="2" s="1"/>
  <c r="H5" i="2"/>
  <c r="J5" i="2" s="1"/>
  <c r="K5" i="2" s="1"/>
</calcChain>
</file>

<file path=xl/sharedStrings.xml><?xml version="1.0" encoding="utf-8"?>
<sst xmlns="http://schemas.openxmlformats.org/spreadsheetml/2006/main" count="495" uniqueCount="120">
  <si>
    <t>study</t>
  </si>
  <si>
    <t>subject</t>
  </si>
  <si>
    <t>RN1644</t>
  </si>
  <si>
    <t>totalRNA_foldchange</t>
  </si>
  <si>
    <t>delta_csa</t>
  </si>
  <si>
    <t>n_sessions</t>
  </si>
  <si>
    <t>n_exercises</t>
  </si>
  <si>
    <t>n_sets</t>
  </si>
  <si>
    <t>RN1755</t>
  </si>
  <si>
    <t>Non</t>
  </si>
  <si>
    <t>Mod</t>
  </si>
  <si>
    <t>Xtr</t>
  </si>
  <si>
    <t>totalRNA_foldchange_sd</t>
  </si>
  <si>
    <t>non</t>
  </si>
  <si>
    <t>pre</t>
  </si>
  <si>
    <t>post</t>
  </si>
  <si>
    <t>mod</t>
  </si>
  <si>
    <t>xtr</t>
  </si>
  <si>
    <t>SE</t>
  </si>
  <si>
    <t>n</t>
  </si>
  <si>
    <t>SD</t>
  </si>
  <si>
    <t>VAR</t>
  </si>
  <si>
    <t>RAW_SE</t>
  </si>
  <si>
    <t>Corr</t>
  </si>
  <si>
    <t>csa_method</t>
  </si>
  <si>
    <t>CT</t>
  </si>
  <si>
    <t>comment_RT</t>
  </si>
  <si>
    <t>Three exercises for the knee extensor</t>
  </si>
  <si>
    <t xml:space="preserve">Data from Stec on Total RNA per group </t>
  </si>
  <si>
    <t xml:space="preserve">delta </t>
  </si>
  <si>
    <t>fold_change</t>
  </si>
  <si>
    <t>Data from Stec rn1656 Total RNA per group (young / old)</t>
  </si>
  <si>
    <t>young</t>
  </si>
  <si>
    <t>old</t>
  </si>
  <si>
    <t>fold-change</t>
  </si>
  <si>
    <t>RN1656</t>
  </si>
  <si>
    <t>Bilateral knee extension at 65% of 1RM</t>
  </si>
  <si>
    <t>Data from Brook rn1809</t>
  </si>
  <si>
    <t xml:space="preserve">Basal </t>
  </si>
  <si>
    <t>Week3</t>
  </si>
  <si>
    <t>Week6</t>
  </si>
  <si>
    <t>Young</t>
  </si>
  <si>
    <t>Old</t>
  </si>
  <si>
    <t>Mean</t>
  </si>
  <si>
    <t>Fold-Change</t>
  </si>
  <si>
    <t>Muscle thickness</t>
  </si>
  <si>
    <t>RN1809</t>
  </si>
  <si>
    <t>NA</t>
  </si>
  <si>
    <t>UL-MT</t>
  </si>
  <si>
    <t>% change</t>
  </si>
  <si>
    <t>Unilateral knee extension at 75%</t>
  </si>
  <si>
    <t>total_rna_method</t>
  </si>
  <si>
    <t>dry_weight</t>
  </si>
  <si>
    <t>Reidy 1897</t>
  </si>
  <si>
    <t>Muscle thickness (Vastus lateralis)</t>
  </si>
  <si>
    <t>(Vastus intermedius)</t>
  </si>
  <si>
    <t>Fold-change</t>
  </si>
  <si>
    <t>cm</t>
  </si>
  <si>
    <t>AVG % change</t>
  </si>
  <si>
    <t>RN1897</t>
  </si>
  <si>
    <t>Myofibre CSA</t>
  </si>
  <si>
    <t>Change</t>
  </si>
  <si>
    <t>I</t>
  </si>
  <si>
    <t>(240,</t>
  </si>
  <si>
    <t>863)</t>
  </si>
  <si>
    <t>(578,</t>
  </si>
  <si>
    <t>1268)</t>
  </si>
  <si>
    <t>Hybrids</t>
  </si>
  <si>
    <t>(634,</t>
  </si>
  <si>
    <t>1425)</t>
  </si>
  <si>
    <t>All</t>
  </si>
  <si>
    <t>Fibre type</t>
  </si>
  <si>
    <t>IIA</t>
  </si>
  <si>
    <t>Baseline</t>
  </si>
  <si>
    <t>Type1</t>
  </si>
  <si>
    <t>Type2A</t>
  </si>
  <si>
    <t>Type2X</t>
  </si>
  <si>
    <t>MyofibreALL</t>
  </si>
  <si>
    <t>(0.035,0.096)</t>
  </si>
  <si>
    <t>(0.019,0.132)</t>
  </si>
  <si>
    <t>(0.02,0.40)</t>
  </si>
  <si>
    <t>Total RNA CHANGE</t>
  </si>
  <si>
    <t>95% CI</t>
  </si>
  <si>
    <t>Nanodrop</t>
  </si>
  <si>
    <t>Bioanalyzer</t>
  </si>
  <si>
    <t>Nanodrop Dry weight</t>
  </si>
  <si>
    <t>SEM</t>
  </si>
  <si>
    <t>Training sessions</t>
  </si>
  <si>
    <t>Week 1-8</t>
  </si>
  <si>
    <t>reps</t>
  </si>
  <si>
    <t>sets</t>
  </si>
  <si>
    <t>Week 9-12</t>
  </si>
  <si>
    <t>n exercise over the thigh</t>
  </si>
  <si>
    <t>n_sets_total</t>
  </si>
  <si>
    <t>Leg extension and leg press performed over the thigh extensor muscles, mean number of sets 3.33 (week 1-8 3 sets, week 9-12 4 sets)</t>
  </si>
  <si>
    <t>subject_age</t>
  </si>
  <si>
    <t>subject_sex</t>
  </si>
  <si>
    <t>mixed</t>
  </si>
  <si>
    <t>all</t>
  </si>
  <si>
    <t>male</t>
  </si>
  <si>
    <t>statistics</t>
  </si>
  <si>
    <t>individual</t>
  </si>
  <si>
    <t>summary</t>
  </si>
  <si>
    <t>weeks</t>
  </si>
  <si>
    <t>total_rna_equipment</t>
  </si>
  <si>
    <t>bioanalyzer</t>
  </si>
  <si>
    <t>nanodrop</t>
  </si>
  <si>
    <t>wet_weight</t>
  </si>
  <si>
    <t>csa_site</t>
  </si>
  <si>
    <t>whole_muscle</t>
  </si>
  <si>
    <t>muscle_fibre</t>
  </si>
  <si>
    <t>RNA</t>
  </si>
  <si>
    <t>proteinSynthesis</t>
  </si>
  <si>
    <t>group</t>
  </si>
  <si>
    <t>B</t>
  </si>
  <si>
    <t>A</t>
  </si>
  <si>
    <t>RN2265</t>
  </si>
  <si>
    <t>multiple</t>
  </si>
  <si>
    <t>single</t>
  </si>
  <si>
    <t>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</si>
</sst>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opLeftCell="A25" zoomScaleNormal="100" workbookViewId="0">
      <selection activeCell="R42" sqref="R42"/>
    </sheetView>
  </sheetViews>
  <sheetFormatPr baseColWidth="10" defaultColWidth="9.140625" defaultRowHeight="15" x14ac:dyDescent="0.25"/>
  <cols>
    <col min="4" max="4" width="19.5703125" bestFit="1" customWidth="1"/>
    <col min="5" max="6" width="19.5703125" customWidth="1"/>
    <col min="7" max="7" width="20" bestFit="1" customWidth="1"/>
    <col min="8" max="9" width="20" customWidth="1"/>
    <col min="10" max="10" width="10.42578125" customWidth="1"/>
    <col min="11" max="11" width="10" bestFit="1" customWidth="1"/>
    <col min="12" max="12" width="14.140625" bestFit="1" customWidth="1"/>
    <col min="13" max="13" width="14.140625" customWidth="1"/>
    <col min="14" max="14" width="10.5703125" bestFit="1" customWidth="1"/>
    <col min="15" max="15" width="11.42578125" bestFit="1" customWidth="1"/>
    <col min="16" max="16" width="6.7109375" bestFit="1" customWidth="1"/>
    <col min="17" max="17" width="11.85546875" bestFit="1" customWidth="1"/>
    <col min="18" max="18" width="11.85546875" customWidth="1"/>
  </cols>
  <sheetData>
    <row r="1" spans="1:19" x14ac:dyDescent="0.25">
      <c r="A1" t="s">
        <v>0</v>
      </c>
      <c r="B1" t="s">
        <v>1</v>
      </c>
      <c r="C1" t="s">
        <v>100</v>
      </c>
      <c r="D1" t="s">
        <v>95</v>
      </c>
      <c r="E1" t="s">
        <v>19</v>
      </c>
      <c r="F1" t="s">
        <v>96</v>
      </c>
      <c r="G1" t="s">
        <v>3</v>
      </c>
      <c r="H1" t="s">
        <v>51</v>
      </c>
      <c r="I1" t="s">
        <v>104</v>
      </c>
      <c r="J1" t="s">
        <v>12</v>
      </c>
      <c r="K1" t="s">
        <v>4</v>
      </c>
      <c r="L1" t="s">
        <v>24</v>
      </c>
      <c r="M1" t="s">
        <v>108</v>
      </c>
      <c r="N1" t="s">
        <v>5</v>
      </c>
      <c r="O1" t="s">
        <v>6</v>
      </c>
      <c r="P1" t="s">
        <v>7</v>
      </c>
      <c r="Q1" t="s">
        <v>93</v>
      </c>
      <c r="R1" t="s">
        <v>103</v>
      </c>
      <c r="S1" t="s">
        <v>26</v>
      </c>
    </row>
    <row r="2" spans="1:19" x14ac:dyDescent="0.25">
      <c r="A2" t="s">
        <v>2</v>
      </c>
      <c r="B2">
        <v>1</v>
      </c>
      <c r="C2" t="s">
        <v>101</v>
      </c>
      <c r="D2" t="s">
        <v>47</v>
      </c>
      <c r="E2">
        <v>1</v>
      </c>
      <c r="F2" t="s">
        <v>99</v>
      </c>
      <c r="G2">
        <v>0.76388889999999998</v>
      </c>
      <c r="H2" t="s">
        <v>107</v>
      </c>
      <c r="I2" t="s">
        <v>105</v>
      </c>
      <c r="K2">
        <v>0.984456</v>
      </c>
      <c r="L2" t="s">
        <v>25</v>
      </c>
      <c r="M2" t="s">
        <v>109</v>
      </c>
      <c r="N2">
        <v>16</v>
      </c>
      <c r="O2">
        <v>3</v>
      </c>
      <c r="P2">
        <v>4</v>
      </c>
      <c r="Q2">
        <f>N2*O2*P2</f>
        <v>192</v>
      </c>
      <c r="R2">
        <v>8</v>
      </c>
    </row>
    <row r="3" spans="1:19" x14ac:dyDescent="0.25">
      <c r="A3" t="s">
        <v>2</v>
      </c>
      <c r="B3">
        <v>2</v>
      </c>
      <c r="C3" t="s">
        <v>101</v>
      </c>
      <c r="D3" t="s">
        <v>47</v>
      </c>
      <c r="E3">
        <v>1</v>
      </c>
      <c r="F3" t="s">
        <v>99</v>
      </c>
      <c r="G3">
        <v>0.23148150000000001</v>
      </c>
      <c r="H3" t="s">
        <v>107</v>
      </c>
      <c r="I3" t="s">
        <v>105</v>
      </c>
      <c r="K3">
        <v>4.1968909999999999</v>
      </c>
      <c r="L3" t="s">
        <v>25</v>
      </c>
      <c r="M3" t="s">
        <v>109</v>
      </c>
      <c r="N3">
        <v>16</v>
      </c>
      <c r="O3">
        <v>3</v>
      </c>
      <c r="P3">
        <v>4</v>
      </c>
      <c r="Q3">
        <f t="shared" ref="Q3:Q21" si="0">N3*O3*P3</f>
        <v>192</v>
      </c>
      <c r="R3">
        <v>8</v>
      </c>
    </row>
    <row r="4" spans="1:19" x14ac:dyDescent="0.25">
      <c r="A4" t="s">
        <v>2</v>
      </c>
      <c r="B4">
        <v>3</v>
      </c>
      <c r="C4" t="s">
        <v>101</v>
      </c>
      <c r="D4" t="s">
        <v>47</v>
      </c>
      <c r="E4">
        <v>1</v>
      </c>
      <c r="F4" t="s">
        <v>99</v>
      </c>
      <c r="G4">
        <v>0.34722219999999998</v>
      </c>
      <c r="H4" t="s">
        <v>107</v>
      </c>
      <c r="I4" t="s">
        <v>105</v>
      </c>
      <c r="K4">
        <v>6.1398960000000002</v>
      </c>
      <c r="L4" t="s">
        <v>25</v>
      </c>
      <c r="M4" t="s">
        <v>109</v>
      </c>
      <c r="N4">
        <v>16</v>
      </c>
      <c r="O4">
        <v>3</v>
      </c>
      <c r="P4">
        <v>4</v>
      </c>
      <c r="Q4">
        <f t="shared" si="0"/>
        <v>192</v>
      </c>
      <c r="R4">
        <v>8</v>
      </c>
    </row>
    <row r="5" spans="1:19" x14ac:dyDescent="0.25">
      <c r="A5" t="s">
        <v>2</v>
      </c>
      <c r="B5">
        <v>4</v>
      </c>
      <c r="C5" t="s">
        <v>101</v>
      </c>
      <c r="D5" t="s">
        <v>47</v>
      </c>
      <c r="E5">
        <v>1</v>
      </c>
      <c r="F5" t="s">
        <v>99</v>
      </c>
      <c r="G5">
        <v>1.2037036999999999</v>
      </c>
      <c r="H5" t="s">
        <v>107</v>
      </c>
      <c r="I5" t="s">
        <v>105</v>
      </c>
      <c r="K5">
        <v>6.839378</v>
      </c>
      <c r="L5" t="s">
        <v>25</v>
      </c>
      <c r="M5" t="s">
        <v>109</v>
      </c>
      <c r="N5">
        <v>16</v>
      </c>
      <c r="O5">
        <v>3</v>
      </c>
      <c r="P5">
        <v>4</v>
      </c>
      <c r="Q5">
        <f t="shared" si="0"/>
        <v>192</v>
      </c>
      <c r="R5">
        <v>8</v>
      </c>
    </row>
    <row r="6" spans="1:19" x14ac:dyDescent="0.25">
      <c r="A6" t="s">
        <v>2</v>
      </c>
      <c r="B6">
        <v>5</v>
      </c>
      <c r="C6" t="s">
        <v>101</v>
      </c>
      <c r="D6" t="s">
        <v>47</v>
      </c>
      <c r="E6">
        <v>1</v>
      </c>
      <c r="F6" t="s">
        <v>99</v>
      </c>
      <c r="G6">
        <v>1.9212963000000001</v>
      </c>
      <c r="H6" t="s">
        <v>107</v>
      </c>
      <c r="I6" t="s">
        <v>105</v>
      </c>
      <c r="K6">
        <v>6.1917099999999996</v>
      </c>
      <c r="L6" t="s">
        <v>25</v>
      </c>
      <c r="M6" t="s">
        <v>109</v>
      </c>
      <c r="N6">
        <v>16</v>
      </c>
      <c r="O6">
        <v>3</v>
      </c>
      <c r="P6">
        <v>4</v>
      </c>
      <c r="Q6">
        <f t="shared" si="0"/>
        <v>192</v>
      </c>
      <c r="R6">
        <v>8</v>
      </c>
    </row>
    <row r="7" spans="1:19" x14ac:dyDescent="0.25">
      <c r="A7" t="s">
        <v>2</v>
      </c>
      <c r="B7">
        <v>6</v>
      </c>
      <c r="C7" t="s">
        <v>101</v>
      </c>
      <c r="D7" t="s">
        <v>47</v>
      </c>
      <c r="E7">
        <v>1</v>
      </c>
      <c r="F7" t="s">
        <v>99</v>
      </c>
      <c r="G7">
        <v>1.4814814999999999</v>
      </c>
      <c r="H7" t="s">
        <v>107</v>
      </c>
      <c r="I7" t="s">
        <v>105</v>
      </c>
      <c r="K7">
        <v>8.4974089999999993</v>
      </c>
      <c r="L7" t="s">
        <v>25</v>
      </c>
      <c r="M7" t="s">
        <v>109</v>
      </c>
      <c r="N7">
        <v>16</v>
      </c>
      <c r="O7">
        <v>3</v>
      </c>
      <c r="P7">
        <v>4</v>
      </c>
      <c r="Q7">
        <f t="shared" si="0"/>
        <v>192</v>
      </c>
      <c r="R7">
        <v>8</v>
      </c>
    </row>
    <row r="8" spans="1:19" x14ac:dyDescent="0.25">
      <c r="A8" t="s">
        <v>2</v>
      </c>
      <c r="B8">
        <v>7</v>
      </c>
      <c r="C8" t="s">
        <v>101</v>
      </c>
      <c r="D8" t="s">
        <v>47</v>
      </c>
      <c r="E8">
        <v>1</v>
      </c>
      <c r="F8" t="s">
        <v>99</v>
      </c>
      <c r="G8">
        <v>1.3888889</v>
      </c>
      <c r="H8" t="s">
        <v>107</v>
      </c>
      <c r="I8" t="s">
        <v>105</v>
      </c>
      <c r="K8">
        <v>9.0155440000000002</v>
      </c>
      <c r="L8" t="s">
        <v>25</v>
      </c>
      <c r="M8" t="s">
        <v>109</v>
      </c>
      <c r="N8">
        <v>16</v>
      </c>
      <c r="O8">
        <v>3</v>
      </c>
      <c r="P8">
        <v>4</v>
      </c>
      <c r="Q8">
        <f t="shared" si="0"/>
        <v>192</v>
      </c>
      <c r="R8">
        <v>8</v>
      </c>
    </row>
    <row r="9" spans="1:19" x14ac:dyDescent="0.25">
      <c r="A9" t="s">
        <v>2</v>
      </c>
      <c r="B9">
        <v>8</v>
      </c>
      <c r="C9" t="s">
        <v>101</v>
      </c>
      <c r="D9" t="s">
        <v>47</v>
      </c>
      <c r="E9">
        <v>1</v>
      </c>
      <c r="F9" t="s">
        <v>99</v>
      </c>
      <c r="G9">
        <v>1.087963</v>
      </c>
      <c r="H9" t="s">
        <v>107</v>
      </c>
      <c r="I9" t="s">
        <v>105</v>
      </c>
      <c r="K9">
        <v>10.181347000000001</v>
      </c>
      <c r="L9" t="s">
        <v>25</v>
      </c>
      <c r="M9" t="s">
        <v>109</v>
      </c>
      <c r="N9">
        <v>16</v>
      </c>
      <c r="O9">
        <v>3</v>
      </c>
      <c r="P9">
        <v>4</v>
      </c>
      <c r="Q9">
        <f t="shared" si="0"/>
        <v>192</v>
      </c>
      <c r="R9">
        <v>8</v>
      </c>
    </row>
    <row r="10" spans="1:19" x14ac:dyDescent="0.25">
      <c r="A10" t="s">
        <v>2</v>
      </c>
      <c r="B10">
        <v>9</v>
      </c>
      <c r="C10" t="s">
        <v>101</v>
      </c>
      <c r="D10" t="s">
        <v>47</v>
      </c>
      <c r="E10">
        <v>1</v>
      </c>
      <c r="F10" t="s">
        <v>99</v>
      </c>
      <c r="G10">
        <v>0.81018520000000005</v>
      </c>
      <c r="H10" t="s">
        <v>107</v>
      </c>
      <c r="I10" t="s">
        <v>105</v>
      </c>
      <c r="K10">
        <v>9.3005180000000003</v>
      </c>
      <c r="L10" t="s">
        <v>25</v>
      </c>
      <c r="M10" t="s">
        <v>109</v>
      </c>
      <c r="N10">
        <v>16</v>
      </c>
      <c r="O10">
        <v>3</v>
      </c>
      <c r="P10">
        <v>4</v>
      </c>
      <c r="Q10">
        <f t="shared" si="0"/>
        <v>192</v>
      </c>
      <c r="R10">
        <v>8</v>
      </c>
    </row>
    <row r="11" spans="1:19" x14ac:dyDescent="0.25">
      <c r="A11" t="s">
        <v>2</v>
      </c>
      <c r="B11">
        <v>10</v>
      </c>
      <c r="C11" t="s">
        <v>101</v>
      </c>
      <c r="D11" t="s">
        <v>47</v>
      </c>
      <c r="E11">
        <v>1</v>
      </c>
      <c r="F11" t="s">
        <v>99</v>
      </c>
      <c r="G11">
        <v>2.6851851999999998</v>
      </c>
      <c r="H11" t="s">
        <v>107</v>
      </c>
      <c r="I11" t="s">
        <v>105</v>
      </c>
      <c r="K11">
        <v>11.347149999999999</v>
      </c>
      <c r="L11" t="s">
        <v>25</v>
      </c>
      <c r="M11" t="s">
        <v>109</v>
      </c>
      <c r="N11">
        <v>16</v>
      </c>
      <c r="O11">
        <v>3</v>
      </c>
      <c r="P11">
        <v>4</v>
      </c>
      <c r="Q11">
        <f t="shared" si="0"/>
        <v>192</v>
      </c>
      <c r="R11">
        <v>8</v>
      </c>
    </row>
    <row r="12" spans="1:19" x14ac:dyDescent="0.25">
      <c r="A12" t="s">
        <v>2</v>
      </c>
      <c r="B12">
        <v>11</v>
      </c>
      <c r="C12" t="s">
        <v>101</v>
      </c>
      <c r="D12" t="s">
        <v>47</v>
      </c>
      <c r="E12">
        <v>1</v>
      </c>
      <c r="F12" t="s">
        <v>99</v>
      </c>
      <c r="G12">
        <v>4.4907406999999999</v>
      </c>
      <c r="H12" t="s">
        <v>107</v>
      </c>
      <c r="I12" t="s">
        <v>105</v>
      </c>
      <c r="K12">
        <v>13.678756</v>
      </c>
      <c r="L12" t="s">
        <v>25</v>
      </c>
      <c r="M12" t="s">
        <v>109</v>
      </c>
      <c r="N12">
        <v>16</v>
      </c>
      <c r="O12">
        <v>3</v>
      </c>
      <c r="P12">
        <v>4</v>
      </c>
      <c r="Q12">
        <f t="shared" si="0"/>
        <v>192</v>
      </c>
      <c r="R12">
        <v>8</v>
      </c>
    </row>
    <row r="13" spans="1:19" x14ac:dyDescent="0.25">
      <c r="A13" t="s">
        <v>2</v>
      </c>
      <c r="B13" t="s">
        <v>98</v>
      </c>
      <c r="C13" t="s">
        <v>102</v>
      </c>
      <c r="D13">
        <v>21.6</v>
      </c>
      <c r="E13">
        <v>11</v>
      </c>
      <c r="F13" t="s">
        <v>99</v>
      </c>
      <c r="G13">
        <f>AVERAGE(G2:G12)</f>
        <v>1.4920033727272726</v>
      </c>
      <c r="H13" t="s">
        <v>107</v>
      </c>
      <c r="I13" t="s">
        <v>105</v>
      </c>
      <c r="K13">
        <f>AVERAGE(K2:K12)</f>
        <v>7.8520959090909086</v>
      </c>
      <c r="L13" t="s">
        <v>25</v>
      </c>
      <c r="M13" t="s">
        <v>109</v>
      </c>
      <c r="N13">
        <v>16</v>
      </c>
      <c r="O13">
        <v>3</v>
      </c>
      <c r="P13">
        <v>4</v>
      </c>
      <c r="Q13">
        <f t="shared" ref="Q13" si="1">N13*O13*P13</f>
        <v>192</v>
      </c>
      <c r="R13">
        <v>8</v>
      </c>
    </row>
    <row r="14" spans="1:19" x14ac:dyDescent="0.25">
      <c r="A14" t="s">
        <v>8</v>
      </c>
      <c r="B14" t="s">
        <v>9</v>
      </c>
      <c r="C14" t="s">
        <v>102</v>
      </c>
      <c r="D14">
        <v>66</v>
      </c>
      <c r="E14">
        <v>17</v>
      </c>
      <c r="F14" t="s">
        <v>97</v>
      </c>
      <c r="G14">
        <v>1.0608364373635628</v>
      </c>
      <c r="H14" t="s">
        <v>107</v>
      </c>
      <c r="I14" t="s">
        <v>106</v>
      </c>
      <c r="K14">
        <v>-7</v>
      </c>
      <c r="L14" t="s">
        <v>75</v>
      </c>
      <c r="M14" t="s">
        <v>110</v>
      </c>
      <c r="N14">
        <v>12</v>
      </c>
      <c r="O14">
        <v>3</v>
      </c>
      <c r="P14">
        <v>2</v>
      </c>
      <c r="Q14">
        <f t="shared" si="0"/>
        <v>72</v>
      </c>
      <c r="R14">
        <v>4</v>
      </c>
      <c r="S14" t="s">
        <v>27</v>
      </c>
    </row>
    <row r="15" spans="1:19" x14ac:dyDescent="0.25">
      <c r="A15" t="s">
        <v>8</v>
      </c>
      <c r="B15" t="s">
        <v>10</v>
      </c>
      <c r="C15" t="s">
        <v>102</v>
      </c>
      <c r="D15">
        <v>64</v>
      </c>
      <c r="E15">
        <v>19</v>
      </c>
      <c r="F15" t="s">
        <v>97</v>
      </c>
      <c r="G15">
        <v>1.0871212727272728</v>
      </c>
      <c r="H15" t="s">
        <v>107</v>
      </c>
      <c r="I15" t="s">
        <v>106</v>
      </c>
      <c r="K15">
        <v>22</v>
      </c>
      <c r="L15" t="s">
        <v>75</v>
      </c>
      <c r="M15" t="s">
        <v>110</v>
      </c>
      <c r="N15">
        <v>12</v>
      </c>
      <c r="O15">
        <v>3</v>
      </c>
      <c r="P15">
        <v>2</v>
      </c>
      <c r="Q15">
        <f t="shared" si="0"/>
        <v>72</v>
      </c>
      <c r="R15">
        <v>4</v>
      </c>
      <c r="S15" t="s">
        <v>27</v>
      </c>
    </row>
    <row r="16" spans="1:19" x14ac:dyDescent="0.25">
      <c r="A16" t="s">
        <v>8</v>
      </c>
      <c r="B16" t="s">
        <v>11</v>
      </c>
      <c r="C16" t="s">
        <v>102</v>
      </c>
      <c r="D16">
        <v>67</v>
      </c>
      <c r="E16">
        <v>6</v>
      </c>
      <c r="F16" t="s">
        <v>97</v>
      </c>
      <c r="G16">
        <v>1.2610442409638554</v>
      </c>
      <c r="H16" t="s">
        <v>107</v>
      </c>
      <c r="I16" t="s">
        <v>106</v>
      </c>
      <c r="K16">
        <v>83</v>
      </c>
      <c r="L16" t="s">
        <v>75</v>
      </c>
      <c r="M16" t="s">
        <v>110</v>
      </c>
      <c r="N16">
        <v>12</v>
      </c>
      <c r="O16">
        <v>3</v>
      </c>
      <c r="P16">
        <v>2</v>
      </c>
      <c r="Q16">
        <f t="shared" si="0"/>
        <v>72</v>
      </c>
      <c r="R16">
        <v>4</v>
      </c>
      <c r="S16" t="s">
        <v>27</v>
      </c>
    </row>
    <row r="17" spans="1:19" x14ac:dyDescent="0.25">
      <c r="A17" t="s">
        <v>35</v>
      </c>
      <c r="B17" t="s">
        <v>32</v>
      </c>
      <c r="C17" t="s">
        <v>102</v>
      </c>
      <c r="D17">
        <v>39.200000000000003</v>
      </c>
      <c r="E17">
        <v>14</v>
      </c>
      <c r="F17" t="s">
        <v>97</v>
      </c>
      <c r="G17">
        <v>1.0681817092265018</v>
      </c>
      <c r="H17" t="s">
        <v>107</v>
      </c>
      <c r="I17" t="s">
        <v>106</v>
      </c>
      <c r="L17" t="s">
        <v>47</v>
      </c>
      <c r="M17" t="s">
        <v>47</v>
      </c>
      <c r="N17">
        <v>1</v>
      </c>
      <c r="O17">
        <v>1</v>
      </c>
      <c r="P17">
        <v>9</v>
      </c>
      <c r="Q17">
        <f t="shared" si="0"/>
        <v>9</v>
      </c>
      <c r="R17">
        <v>0</v>
      </c>
      <c r="S17" t="s">
        <v>36</v>
      </c>
    </row>
    <row r="18" spans="1:19" x14ac:dyDescent="0.25">
      <c r="A18" t="s">
        <v>35</v>
      </c>
      <c r="B18" t="s">
        <v>33</v>
      </c>
      <c r="C18" t="s">
        <v>102</v>
      </c>
      <c r="D18">
        <v>75.7</v>
      </c>
      <c r="E18">
        <v>12</v>
      </c>
      <c r="F18" t="s">
        <v>97</v>
      </c>
      <c r="G18">
        <v>0.96017708894588882</v>
      </c>
      <c r="H18" t="s">
        <v>107</v>
      </c>
      <c r="I18" t="s">
        <v>106</v>
      </c>
      <c r="L18" t="s">
        <v>47</v>
      </c>
      <c r="M18" t="s">
        <v>47</v>
      </c>
      <c r="N18">
        <v>1</v>
      </c>
      <c r="O18">
        <v>1</v>
      </c>
      <c r="P18">
        <v>9</v>
      </c>
      <c r="Q18">
        <f t="shared" si="0"/>
        <v>9</v>
      </c>
      <c r="R18">
        <v>0</v>
      </c>
      <c r="S18" t="s">
        <v>36</v>
      </c>
    </row>
    <row r="19" spans="1:19" x14ac:dyDescent="0.25">
      <c r="A19" t="s">
        <v>46</v>
      </c>
      <c r="B19" t="s">
        <v>32</v>
      </c>
      <c r="C19" t="s">
        <v>102</v>
      </c>
      <c r="D19">
        <v>23</v>
      </c>
      <c r="E19">
        <v>10</v>
      </c>
      <c r="F19" t="s">
        <v>99</v>
      </c>
      <c r="G19">
        <v>1.3972604544942966</v>
      </c>
      <c r="H19" t="s">
        <v>52</v>
      </c>
      <c r="I19" t="s">
        <v>106</v>
      </c>
      <c r="K19">
        <v>8.1300813008130071</v>
      </c>
      <c r="L19" t="s">
        <v>48</v>
      </c>
      <c r="M19" t="s">
        <v>109</v>
      </c>
      <c r="N19">
        <v>9</v>
      </c>
      <c r="O19">
        <v>1</v>
      </c>
      <c r="P19">
        <v>6</v>
      </c>
      <c r="Q19">
        <f t="shared" si="0"/>
        <v>54</v>
      </c>
      <c r="R19">
        <v>3</v>
      </c>
      <c r="S19" t="s">
        <v>50</v>
      </c>
    </row>
    <row r="20" spans="1:19" x14ac:dyDescent="0.25">
      <c r="A20" t="s">
        <v>46</v>
      </c>
      <c r="B20" t="s">
        <v>32</v>
      </c>
      <c r="C20" t="s">
        <v>102</v>
      </c>
      <c r="D20">
        <v>23</v>
      </c>
      <c r="E20">
        <v>10</v>
      </c>
      <c r="F20" t="s">
        <v>99</v>
      </c>
      <c r="G20">
        <v>1.2191782431976159</v>
      </c>
      <c r="H20" t="s">
        <v>52</v>
      </c>
      <c r="I20" t="s">
        <v>106</v>
      </c>
      <c r="K20">
        <v>10.569105691056912</v>
      </c>
      <c r="L20" t="s">
        <v>48</v>
      </c>
      <c r="M20" t="s">
        <v>109</v>
      </c>
      <c r="N20">
        <v>18</v>
      </c>
      <c r="O20">
        <v>1</v>
      </c>
      <c r="P20">
        <v>6</v>
      </c>
      <c r="Q20">
        <f t="shared" si="0"/>
        <v>108</v>
      </c>
      <c r="R20">
        <v>6</v>
      </c>
      <c r="S20" t="s">
        <v>50</v>
      </c>
    </row>
    <row r="21" spans="1:19" x14ac:dyDescent="0.25">
      <c r="A21" t="s">
        <v>46</v>
      </c>
      <c r="B21" t="s">
        <v>33</v>
      </c>
      <c r="C21" t="s">
        <v>102</v>
      </c>
      <c r="D21">
        <v>69</v>
      </c>
      <c r="E21">
        <v>10</v>
      </c>
      <c r="F21" t="s">
        <v>99</v>
      </c>
      <c r="G21">
        <v>1.0776119814212533</v>
      </c>
      <c r="H21" t="s">
        <v>52</v>
      </c>
      <c r="I21" t="s">
        <v>106</v>
      </c>
      <c r="K21">
        <v>5.0000000000000044</v>
      </c>
      <c r="L21" t="s">
        <v>48</v>
      </c>
      <c r="M21" t="s">
        <v>109</v>
      </c>
      <c r="N21">
        <v>9</v>
      </c>
      <c r="O21">
        <v>1</v>
      </c>
      <c r="P21">
        <v>6</v>
      </c>
      <c r="Q21">
        <f t="shared" si="0"/>
        <v>54</v>
      </c>
      <c r="R21">
        <v>3</v>
      </c>
      <c r="S21" t="s">
        <v>50</v>
      </c>
    </row>
    <row r="22" spans="1:19" x14ac:dyDescent="0.25">
      <c r="A22" t="s">
        <v>46</v>
      </c>
      <c r="B22" t="s">
        <v>33</v>
      </c>
      <c r="C22" t="s">
        <v>102</v>
      </c>
      <c r="D22">
        <v>69</v>
      </c>
      <c r="E22">
        <v>10</v>
      </c>
      <c r="F22" t="s">
        <v>99</v>
      </c>
      <c r="G22">
        <v>1.1492535865448832</v>
      </c>
      <c r="H22" t="s">
        <v>52</v>
      </c>
      <c r="I22" t="s">
        <v>106</v>
      </c>
      <c r="K22">
        <v>5.0000000000000044</v>
      </c>
      <c r="L22" t="s">
        <v>48</v>
      </c>
      <c r="M22" t="s">
        <v>109</v>
      </c>
      <c r="N22">
        <v>18</v>
      </c>
      <c r="O22">
        <v>1</v>
      </c>
      <c r="P22">
        <v>6</v>
      </c>
      <c r="Q22">
        <f>N22*O22*P22</f>
        <v>108</v>
      </c>
      <c r="R22">
        <v>6</v>
      </c>
      <c r="S22" t="s">
        <v>50</v>
      </c>
    </row>
    <row r="23" spans="1:19" x14ac:dyDescent="0.25">
      <c r="A23" t="s">
        <v>59</v>
      </c>
      <c r="B23" t="s">
        <v>32</v>
      </c>
      <c r="C23" t="s">
        <v>102</v>
      </c>
      <c r="D23">
        <v>25</v>
      </c>
      <c r="E23">
        <v>31</v>
      </c>
      <c r="F23" t="s">
        <v>99</v>
      </c>
      <c r="G23">
        <v>1.1142355008787346</v>
      </c>
      <c r="H23" t="s">
        <v>107</v>
      </c>
      <c r="I23" t="s">
        <v>106</v>
      </c>
      <c r="K23">
        <v>15.035077261680975</v>
      </c>
      <c r="L23" t="s">
        <v>48</v>
      </c>
      <c r="M23" t="s">
        <v>109</v>
      </c>
      <c r="N23">
        <f>12*3</f>
        <v>36</v>
      </c>
      <c r="O23">
        <v>2</v>
      </c>
      <c r="P23">
        <v>3.3333333333333002</v>
      </c>
      <c r="Q23">
        <f>N23*O23*P23</f>
        <v>239.99999999999761</v>
      </c>
      <c r="R23">
        <v>12</v>
      </c>
      <c r="S23" t="s">
        <v>94</v>
      </c>
    </row>
    <row r="24" spans="1:19" x14ac:dyDescent="0.25">
      <c r="A24" t="s">
        <v>59</v>
      </c>
      <c r="B24" t="s">
        <v>32</v>
      </c>
      <c r="C24" t="s">
        <v>102</v>
      </c>
      <c r="D24">
        <v>25</v>
      </c>
      <c r="E24">
        <v>31</v>
      </c>
      <c r="F24" t="s">
        <v>99</v>
      </c>
      <c r="G24">
        <v>1.1142355008787346</v>
      </c>
      <c r="H24" t="s">
        <v>107</v>
      </c>
      <c r="I24" t="s">
        <v>106</v>
      </c>
      <c r="K24">
        <v>12.855809612692488</v>
      </c>
      <c r="L24" t="s">
        <v>74</v>
      </c>
      <c r="M24" t="s">
        <v>110</v>
      </c>
      <c r="N24">
        <f>12*3</f>
        <v>36</v>
      </c>
      <c r="O24">
        <v>2</v>
      </c>
      <c r="P24">
        <v>3.3333333333333002</v>
      </c>
      <c r="Q24">
        <f t="shared" ref="Q24:Q41" si="2">N24*O24*P24</f>
        <v>239.99999999999761</v>
      </c>
      <c r="R24">
        <v>12</v>
      </c>
    </row>
    <row r="25" spans="1:19" x14ac:dyDescent="0.25">
      <c r="A25" t="s">
        <v>59</v>
      </c>
      <c r="B25" t="s">
        <v>32</v>
      </c>
      <c r="C25" t="s">
        <v>102</v>
      </c>
      <c r="D25">
        <v>25</v>
      </c>
      <c r="E25">
        <v>31</v>
      </c>
      <c r="F25" t="s">
        <v>99</v>
      </c>
      <c r="G25">
        <v>1.1142355008787346</v>
      </c>
      <c r="H25" t="s">
        <v>107</v>
      </c>
      <c r="I25" t="s">
        <v>106</v>
      </c>
      <c r="K25">
        <v>17.401960784313726</v>
      </c>
      <c r="L25" t="s">
        <v>75</v>
      </c>
      <c r="M25" t="s">
        <v>110</v>
      </c>
      <c r="N25">
        <f t="shared" ref="N25:N37" si="3">12*3</f>
        <v>36</v>
      </c>
      <c r="O25">
        <v>2</v>
      </c>
      <c r="P25">
        <v>3.3333333333333002</v>
      </c>
      <c r="Q25">
        <f t="shared" si="2"/>
        <v>239.99999999999761</v>
      </c>
      <c r="R25">
        <v>12</v>
      </c>
    </row>
    <row r="26" spans="1:19" x14ac:dyDescent="0.25">
      <c r="A26" t="s">
        <v>59</v>
      </c>
      <c r="B26" t="s">
        <v>32</v>
      </c>
      <c r="C26" t="s">
        <v>102</v>
      </c>
      <c r="D26">
        <v>25</v>
      </c>
      <c r="E26">
        <v>31</v>
      </c>
      <c r="F26" t="s">
        <v>99</v>
      </c>
      <c r="G26">
        <v>1.1142355008787346</v>
      </c>
      <c r="H26" t="s">
        <v>107</v>
      </c>
      <c r="I26" t="s">
        <v>106</v>
      </c>
      <c r="K26">
        <v>22.231815238506368</v>
      </c>
      <c r="L26" t="s">
        <v>76</v>
      </c>
      <c r="M26" t="s">
        <v>110</v>
      </c>
      <c r="N26">
        <f t="shared" si="3"/>
        <v>36</v>
      </c>
      <c r="O26">
        <v>2</v>
      </c>
      <c r="P26">
        <v>3.3333333333333002</v>
      </c>
      <c r="Q26">
        <f t="shared" si="2"/>
        <v>239.99999999999761</v>
      </c>
      <c r="R26">
        <v>12</v>
      </c>
    </row>
    <row r="27" spans="1:19" x14ac:dyDescent="0.25">
      <c r="A27" t="s">
        <v>59</v>
      </c>
      <c r="B27" t="s">
        <v>32</v>
      </c>
      <c r="C27" t="s">
        <v>102</v>
      </c>
      <c r="D27">
        <v>25</v>
      </c>
      <c r="E27">
        <v>31</v>
      </c>
      <c r="F27" t="s">
        <v>99</v>
      </c>
      <c r="G27">
        <v>1.1142355008787346</v>
      </c>
      <c r="H27" t="s">
        <v>107</v>
      </c>
      <c r="I27" t="s">
        <v>106</v>
      </c>
      <c r="K27">
        <v>16.184615384615384</v>
      </c>
      <c r="L27" t="s">
        <v>77</v>
      </c>
      <c r="M27" t="s">
        <v>110</v>
      </c>
      <c r="N27">
        <f t="shared" si="3"/>
        <v>36</v>
      </c>
      <c r="O27">
        <v>2</v>
      </c>
      <c r="P27">
        <v>3.3333333333333002</v>
      </c>
      <c r="Q27">
        <f t="shared" si="2"/>
        <v>239.99999999999761</v>
      </c>
      <c r="R27">
        <v>12</v>
      </c>
    </row>
    <row r="28" spans="1:19" x14ac:dyDescent="0.25">
      <c r="A28" t="s">
        <v>59</v>
      </c>
      <c r="B28" t="s">
        <v>32</v>
      </c>
      <c r="C28" t="s">
        <v>102</v>
      </c>
      <c r="D28">
        <v>25</v>
      </c>
      <c r="E28">
        <v>31</v>
      </c>
      <c r="F28" t="s">
        <v>99</v>
      </c>
      <c r="G28">
        <v>1.1423220973782771</v>
      </c>
      <c r="H28" t="s">
        <v>107</v>
      </c>
      <c r="I28" t="s">
        <v>105</v>
      </c>
      <c r="K28">
        <v>15.035077261680975</v>
      </c>
      <c r="L28" t="s">
        <v>48</v>
      </c>
      <c r="M28" t="s">
        <v>109</v>
      </c>
      <c r="N28">
        <f t="shared" si="3"/>
        <v>36</v>
      </c>
      <c r="O28">
        <v>2</v>
      </c>
      <c r="P28">
        <v>3.3333333333333002</v>
      </c>
      <c r="Q28">
        <f t="shared" si="2"/>
        <v>239.99999999999761</v>
      </c>
      <c r="R28">
        <v>12</v>
      </c>
    </row>
    <row r="29" spans="1:19" x14ac:dyDescent="0.25">
      <c r="A29" t="s">
        <v>59</v>
      </c>
      <c r="B29" t="s">
        <v>32</v>
      </c>
      <c r="C29" t="s">
        <v>102</v>
      </c>
      <c r="D29">
        <v>25</v>
      </c>
      <c r="E29">
        <v>31</v>
      </c>
      <c r="F29" t="s">
        <v>99</v>
      </c>
      <c r="G29">
        <v>1.1423220973782771</v>
      </c>
      <c r="H29" t="s">
        <v>107</v>
      </c>
      <c r="I29" t="s">
        <v>105</v>
      </c>
      <c r="K29">
        <v>12.855809612692488</v>
      </c>
      <c r="L29" t="s">
        <v>74</v>
      </c>
      <c r="M29" t="s">
        <v>110</v>
      </c>
      <c r="N29">
        <f t="shared" si="3"/>
        <v>36</v>
      </c>
      <c r="O29">
        <v>2</v>
      </c>
      <c r="P29">
        <v>3.3333333333333002</v>
      </c>
      <c r="Q29">
        <f t="shared" si="2"/>
        <v>239.99999999999761</v>
      </c>
      <c r="R29">
        <v>12</v>
      </c>
    </row>
    <row r="30" spans="1:19" x14ac:dyDescent="0.25">
      <c r="A30" t="s">
        <v>59</v>
      </c>
      <c r="B30" t="s">
        <v>32</v>
      </c>
      <c r="C30" t="s">
        <v>102</v>
      </c>
      <c r="D30">
        <v>25</v>
      </c>
      <c r="E30">
        <v>31</v>
      </c>
      <c r="F30" t="s">
        <v>99</v>
      </c>
      <c r="G30">
        <v>1.1423220973782771</v>
      </c>
      <c r="H30" t="s">
        <v>107</v>
      </c>
      <c r="I30" t="s">
        <v>105</v>
      </c>
      <c r="K30">
        <v>17.401960784313726</v>
      </c>
      <c r="L30" t="s">
        <v>75</v>
      </c>
      <c r="M30" t="s">
        <v>110</v>
      </c>
      <c r="N30">
        <f t="shared" si="3"/>
        <v>36</v>
      </c>
      <c r="O30">
        <v>2</v>
      </c>
      <c r="P30">
        <v>3.3333333333333002</v>
      </c>
      <c r="Q30">
        <f t="shared" si="2"/>
        <v>239.99999999999761</v>
      </c>
      <c r="R30">
        <v>12</v>
      </c>
    </row>
    <row r="31" spans="1:19" x14ac:dyDescent="0.25">
      <c r="A31" t="s">
        <v>59</v>
      </c>
      <c r="B31" t="s">
        <v>32</v>
      </c>
      <c r="C31" t="s">
        <v>102</v>
      </c>
      <c r="D31">
        <v>25</v>
      </c>
      <c r="E31">
        <v>31</v>
      </c>
      <c r="F31" t="s">
        <v>99</v>
      </c>
      <c r="G31">
        <v>1.1423220973782771</v>
      </c>
      <c r="H31" t="s">
        <v>107</v>
      </c>
      <c r="I31" t="s">
        <v>105</v>
      </c>
      <c r="K31">
        <v>22.231815238506368</v>
      </c>
      <c r="L31" t="s">
        <v>76</v>
      </c>
      <c r="M31" t="s">
        <v>110</v>
      </c>
      <c r="N31">
        <f t="shared" si="3"/>
        <v>36</v>
      </c>
      <c r="O31">
        <v>2</v>
      </c>
      <c r="P31">
        <v>3.3333333333333002</v>
      </c>
      <c r="Q31">
        <f t="shared" si="2"/>
        <v>239.99999999999761</v>
      </c>
      <c r="R31">
        <v>12</v>
      </c>
    </row>
    <row r="32" spans="1:19" x14ac:dyDescent="0.25">
      <c r="A32" t="s">
        <v>59</v>
      </c>
      <c r="B32" t="s">
        <v>32</v>
      </c>
      <c r="C32" t="s">
        <v>102</v>
      </c>
      <c r="D32">
        <v>25</v>
      </c>
      <c r="E32">
        <v>31</v>
      </c>
      <c r="F32" t="s">
        <v>99</v>
      </c>
      <c r="G32">
        <v>1.1423220973782771</v>
      </c>
      <c r="H32" t="s">
        <v>107</v>
      </c>
      <c r="I32" t="s">
        <v>105</v>
      </c>
      <c r="K32">
        <v>16.184615384615384</v>
      </c>
      <c r="L32" t="s">
        <v>77</v>
      </c>
      <c r="M32" t="s">
        <v>110</v>
      </c>
      <c r="N32">
        <f t="shared" si="3"/>
        <v>36</v>
      </c>
      <c r="O32">
        <v>2</v>
      </c>
      <c r="P32">
        <v>3.3333333333333002</v>
      </c>
      <c r="Q32">
        <f t="shared" si="2"/>
        <v>239.99999999999761</v>
      </c>
      <c r="R32">
        <v>12</v>
      </c>
    </row>
    <row r="33" spans="1:18" x14ac:dyDescent="0.25">
      <c r="A33" t="s">
        <v>59</v>
      </c>
      <c r="B33" t="s">
        <v>32</v>
      </c>
      <c r="C33" t="s">
        <v>102</v>
      </c>
      <c r="D33">
        <v>25</v>
      </c>
      <c r="E33">
        <v>31</v>
      </c>
      <c r="F33" t="s">
        <v>99</v>
      </c>
      <c r="G33">
        <v>1.0790874524714829</v>
      </c>
      <c r="H33" t="s">
        <v>52</v>
      </c>
      <c r="I33" t="s">
        <v>106</v>
      </c>
      <c r="K33">
        <v>15.035077261680975</v>
      </c>
      <c r="L33" t="s">
        <v>48</v>
      </c>
      <c r="M33" t="s">
        <v>109</v>
      </c>
      <c r="N33">
        <f t="shared" si="3"/>
        <v>36</v>
      </c>
      <c r="O33">
        <v>2</v>
      </c>
      <c r="P33">
        <v>3.3333333333333002</v>
      </c>
      <c r="Q33">
        <f t="shared" si="2"/>
        <v>239.99999999999761</v>
      </c>
      <c r="R33">
        <v>12</v>
      </c>
    </row>
    <row r="34" spans="1:18" x14ac:dyDescent="0.25">
      <c r="A34" t="s">
        <v>59</v>
      </c>
      <c r="B34" t="s">
        <v>32</v>
      </c>
      <c r="C34" t="s">
        <v>102</v>
      </c>
      <c r="D34">
        <v>25</v>
      </c>
      <c r="E34">
        <v>31</v>
      </c>
      <c r="F34" t="s">
        <v>99</v>
      </c>
      <c r="G34">
        <v>1.0790874524714829</v>
      </c>
      <c r="H34" t="s">
        <v>52</v>
      </c>
      <c r="I34" t="s">
        <v>106</v>
      </c>
      <c r="K34">
        <v>12.855809612692488</v>
      </c>
      <c r="L34" t="s">
        <v>74</v>
      </c>
      <c r="M34" t="s">
        <v>110</v>
      </c>
      <c r="N34">
        <f t="shared" si="3"/>
        <v>36</v>
      </c>
      <c r="O34">
        <v>2</v>
      </c>
      <c r="P34">
        <v>3.3333333333333002</v>
      </c>
      <c r="Q34">
        <f t="shared" si="2"/>
        <v>239.99999999999761</v>
      </c>
      <c r="R34">
        <v>12</v>
      </c>
    </row>
    <row r="35" spans="1:18" x14ac:dyDescent="0.25">
      <c r="A35" t="s">
        <v>59</v>
      </c>
      <c r="B35" t="s">
        <v>32</v>
      </c>
      <c r="C35" t="s">
        <v>102</v>
      </c>
      <c r="D35">
        <v>25</v>
      </c>
      <c r="E35">
        <v>31</v>
      </c>
      <c r="F35" t="s">
        <v>99</v>
      </c>
      <c r="G35">
        <v>1.0790874524714829</v>
      </c>
      <c r="H35" t="s">
        <v>52</v>
      </c>
      <c r="I35" t="s">
        <v>106</v>
      </c>
      <c r="K35">
        <v>17.401960784313726</v>
      </c>
      <c r="L35" t="s">
        <v>75</v>
      </c>
      <c r="M35" t="s">
        <v>110</v>
      </c>
      <c r="N35">
        <f t="shared" si="3"/>
        <v>36</v>
      </c>
      <c r="O35">
        <v>2</v>
      </c>
      <c r="P35">
        <v>3.3333333333333002</v>
      </c>
      <c r="Q35">
        <f t="shared" si="2"/>
        <v>239.99999999999761</v>
      </c>
      <c r="R35">
        <v>12</v>
      </c>
    </row>
    <row r="36" spans="1:18" x14ac:dyDescent="0.25">
      <c r="A36" t="s">
        <v>59</v>
      </c>
      <c r="B36" t="s">
        <v>32</v>
      </c>
      <c r="C36" t="s">
        <v>102</v>
      </c>
      <c r="D36">
        <v>25</v>
      </c>
      <c r="E36">
        <v>31</v>
      </c>
      <c r="F36" t="s">
        <v>99</v>
      </c>
      <c r="G36">
        <v>1.0790874524714829</v>
      </c>
      <c r="H36" t="s">
        <v>52</v>
      </c>
      <c r="I36" t="s">
        <v>106</v>
      </c>
      <c r="K36">
        <v>22.231815238506368</v>
      </c>
      <c r="L36" t="s">
        <v>76</v>
      </c>
      <c r="M36" t="s">
        <v>110</v>
      </c>
      <c r="N36">
        <f t="shared" si="3"/>
        <v>36</v>
      </c>
      <c r="O36">
        <v>2</v>
      </c>
      <c r="P36">
        <v>3.3333333333333002</v>
      </c>
      <c r="Q36">
        <f t="shared" si="2"/>
        <v>239.99999999999761</v>
      </c>
      <c r="R36">
        <v>12</v>
      </c>
    </row>
    <row r="37" spans="1:18" x14ac:dyDescent="0.25">
      <c r="A37" t="s">
        <v>59</v>
      </c>
      <c r="B37" t="s">
        <v>32</v>
      </c>
      <c r="C37" t="s">
        <v>102</v>
      </c>
      <c r="D37">
        <v>25</v>
      </c>
      <c r="E37">
        <v>31</v>
      </c>
      <c r="F37" t="s">
        <v>99</v>
      </c>
      <c r="G37">
        <v>1.0790874524714829</v>
      </c>
      <c r="H37" t="s">
        <v>52</v>
      </c>
      <c r="I37" t="s">
        <v>106</v>
      </c>
      <c r="K37">
        <v>16.184615384615384</v>
      </c>
      <c r="L37" t="s">
        <v>77</v>
      </c>
      <c r="M37" t="s">
        <v>110</v>
      </c>
      <c r="N37">
        <f t="shared" si="3"/>
        <v>36</v>
      </c>
      <c r="O37">
        <v>2</v>
      </c>
      <c r="P37">
        <v>3.3333333333333002</v>
      </c>
      <c r="Q37">
        <f t="shared" si="2"/>
        <v>239.99999999999761</v>
      </c>
      <c r="R37">
        <v>12</v>
      </c>
    </row>
    <row r="38" spans="1:18" x14ac:dyDescent="0.25">
      <c r="A38" t="s">
        <v>116</v>
      </c>
      <c r="B38" t="s">
        <v>117</v>
      </c>
      <c r="C38" t="s">
        <v>102</v>
      </c>
      <c r="D38">
        <v>22.5</v>
      </c>
      <c r="E38">
        <v>31</v>
      </c>
      <c r="F38" t="s">
        <v>97</v>
      </c>
      <c r="G38">
        <v>1.29</v>
      </c>
      <c r="H38" t="s">
        <v>107</v>
      </c>
      <c r="I38" t="s">
        <v>106</v>
      </c>
      <c r="L38" t="s">
        <v>119</v>
      </c>
      <c r="M38" t="s">
        <v>109</v>
      </c>
      <c r="N38">
        <v>4</v>
      </c>
      <c r="O38">
        <v>2</v>
      </c>
      <c r="P38">
        <v>3</v>
      </c>
      <c r="Q38">
        <f t="shared" si="2"/>
        <v>24</v>
      </c>
      <c r="R38">
        <v>2</v>
      </c>
    </row>
    <row r="39" spans="1:18" x14ac:dyDescent="0.25">
      <c r="A39" t="s">
        <v>116</v>
      </c>
      <c r="B39" t="s">
        <v>118</v>
      </c>
      <c r="C39" t="s">
        <v>102</v>
      </c>
      <c r="D39">
        <v>22.5</v>
      </c>
      <c r="E39">
        <v>31</v>
      </c>
      <c r="F39" t="s">
        <v>97</v>
      </c>
      <c r="G39">
        <v>1.18</v>
      </c>
      <c r="H39" t="s">
        <v>107</v>
      </c>
      <c r="I39" t="s">
        <v>106</v>
      </c>
      <c r="L39" t="s">
        <v>119</v>
      </c>
      <c r="M39" t="s">
        <v>109</v>
      </c>
      <c r="N39">
        <v>4</v>
      </c>
      <c r="O39">
        <v>2</v>
      </c>
      <c r="P39">
        <v>1</v>
      </c>
      <c r="Q39">
        <f t="shared" si="2"/>
        <v>8</v>
      </c>
      <c r="R39">
        <v>2</v>
      </c>
    </row>
    <row r="40" spans="1:18" x14ac:dyDescent="0.25">
      <c r="A40" t="s">
        <v>116</v>
      </c>
      <c r="B40" t="s">
        <v>117</v>
      </c>
      <c r="C40" t="s">
        <v>102</v>
      </c>
      <c r="D40">
        <v>22.5</v>
      </c>
      <c r="E40">
        <v>31</v>
      </c>
      <c r="F40" t="s">
        <v>97</v>
      </c>
      <c r="G40">
        <v>1.18</v>
      </c>
      <c r="H40" t="s">
        <v>107</v>
      </c>
      <c r="I40" t="s">
        <v>106</v>
      </c>
      <c r="L40" t="s">
        <v>119</v>
      </c>
      <c r="M40" t="s">
        <v>109</v>
      </c>
      <c r="N40">
        <v>31</v>
      </c>
      <c r="O40">
        <v>2</v>
      </c>
      <c r="P40">
        <v>3</v>
      </c>
      <c r="Q40">
        <f t="shared" si="2"/>
        <v>186</v>
      </c>
      <c r="R40">
        <v>12</v>
      </c>
    </row>
    <row r="41" spans="1:18" x14ac:dyDescent="0.25">
      <c r="A41" t="s">
        <v>116</v>
      </c>
      <c r="B41" t="s">
        <v>118</v>
      </c>
      <c r="C41" t="s">
        <v>102</v>
      </c>
      <c r="D41">
        <v>22.5</v>
      </c>
      <c r="E41">
        <v>31</v>
      </c>
      <c r="F41" t="s">
        <v>97</v>
      </c>
      <c r="G41">
        <v>1.1200000000000001</v>
      </c>
      <c r="H41" t="s">
        <v>107</v>
      </c>
      <c r="I41" t="s">
        <v>106</v>
      </c>
      <c r="L41" t="s">
        <v>119</v>
      </c>
      <c r="M41" t="s">
        <v>109</v>
      </c>
      <c r="N41">
        <v>31</v>
      </c>
      <c r="O41">
        <v>2</v>
      </c>
      <c r="P41">
        <v>1</v>
      </c>
      <c r="Q41">
        <f t="shared" si="2"/>
        <v>62</v>
      </c>
      <c r="R41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50"/>
  <sheetViews>
    <sheetView topLeftCell="A33" workbookViewId="0">
      <selection activeCell="L47" sqref="L47:L49"/>
    </sheetView>
  </sheetViews>
  <sheetFormatPr baseColWidth="10" defaultRowHeight="15" x14ac:dyDescent="0.25"/>
  <cols>
    <col min="1" max="1" width="18.7109375" bestFit="1" customWidth="1"/>
    <col min="4" max="4" width="10" bestFit="1" customWidth="1"/>
    <col min="5" max="6" width="11.85546875" bestFit="1" customWidth="1"/>
    <col min="11" max="11" width="18.140625" bestFit="1" customWidth="1"/>
  </cols>
  <sheetData>
    <row r="2" spans="2:11" x14ac:dyDescent="0.25">
      <c r="B2" t="s">
        <v>28</v>
      </c>
      <c r="J2" t="s">
        <v>23</v>
      </c>
      <c r="K2">
        <v>0.8</v>
      </c>
    </row>
    <row r="4" spans="2:11" x14ac:dyDescent="0.25">
      <c r="F4" t="s">
        <v>30</v>
      </c>
      <c r="G4" t="s">
        <v>22</v>
      </c>
      <c r="H4" t="s">
        <v>18</v>
      </c>
      <c r="I4" t="s">
        <v>19</v>
      </c>
      <c r="J4" t="s">
        <v>20</v>
      </c>
      <c r="K4" t="s">
        <v>21</v>
      </c>
    </row>
    <row r="5" spans="2:11" x14ac:dyDescent="0.25">
      <c r="B5" t="s">
        <v>13</v>
      </c>
      <c r="C5" t="s">
        <v>14</v>
      </c>
      <c r="E5">
        <v>547.91669999999999</v>
      </c>
      <c r="G5">
        <v>570.83330000000001</v>
      </c>
      <c r="H5">
        <f>G5-E5</f>
        <v>22.916600000000017</v>
      </c>
      <c r="I5">
        <v>17</v>
      </c>
      <c r="J5">
        <f>H5*SQRT(I5)</f>
        <v>94.487562380029743</v>
      </c>
      <c r="K5">
        <f>J5^2</f>
        <v>8927.8994445200115</v>
      </c>
    </row>
    <row r="6" spans="2:11" x14ac:dyDescent="0.25">
      <c r="B6" t="s">
        <v>13</v>
      </c>
      <c r="C6" t="s">
        <v>15</v>
      </c>
      <c r="E6">
        <v>581.25</v>
      </c>
      <c r="G6">
        <v>595.83330000000001</v>
      </c>
      <c r="H6">
        <f>G6-E6</f>
        <v>14.583300000000008</v>
      </c>
      <c r="I6">
        <v>17</v>
      </c>
      <c r="J6">
        <f>H6*SQRT(I6)</f>
        <v>60.128486270070063</v>
      </c>
      <c r="K6">
        <f>J6^2</f>
        <v>3615.4348611300043</v>
      </c>
    </row>
    <row r="7" spans="2:11" x14ac:dyDescent="0.25">
      <c r="B7" t="s">
        <v>13</v>
      </c>
      <c r="C7" t="s">
        <v>29</v>
      </c>
      <c r="E7">
        <f>E6-E5</f>
        <v>33.333300000000008</v>
      </c>
      <c r="F7">
        <f>E6/E5</f>
        <v>1.0608364373635628</v>
      </c>
      <c r="J7">
        <f>SQRT(K5+K6-(2*$K$2*J5*J6))</f>
        <v>58.763115557584285</v>
      </c>
    </row>
    <row r="9" spans="2:11" x14ac:dyDescent="0.25">
      <c r="B9" t="s">
        <v>16</v>
      </c>
      <c r="C9" t="s">
        <v>14</v>
      </c>
      <c r="E9">
        <v>550</v>
      </c>
      <c r="G9">
        <v>568.75</v>
      </c>
      <c r="H9">
        <f>G9-E9</f>
        <v>18.75</v>
      </c>
      <c r="I9">
        <v>19</v>
      </c>
      <c r="J9">
        <f>H9*SQRT(I9)</f>
        <v>81.72935519138764</v>
      </c>
      <c r="K9">
        <f>J9^2</f>
        <v>6679.6875000000018</v>
      </c>
    </row>
    <row r="10" spans="2:11" x14ac:dyDescent="0.25">
      <c r="B10" t="s">
        <v>16</v>
      </c>
      <c r="C10" t="s">
        <v>15</v>
      </c>
      <c r="E10">
        <v>597.91669999999999</v>
      </c>
      <c r="G10">
        <v>622.91669999999999</v>
      </c>
      <c r="H10">
        <f>G10-E10</f>
        <v>25</v>
      </c>
      <c r="I10">
        <v>19</v>
      </c>
      <c r="J10">
        <f>H10*SQRT(I10)</f>
        <v>108.97247358851685</v>
      </c>
      <c r="K10">
        <f>J10^2</f>
        <v>11875.000000000002</v>
      </c>
    </row>
    <row r="11" spans="2:11" x14ac:dyDescent="0.25">
      <c r="E11">
        <f>E10-E9</f>
        <v>47.916699999999992</v>
      </c>
      <c r="F11">
        <f>E10/E9</f>
        <v>1.0871212727272728</v>
      </c>
      <c r="J11">
        <f>SQRT(K9+K10-(2*$K$2*J9*J10))</f>
        <v>65.61011736005355</v>
      </c>
    </row>
    <row r="13" spans="2:11" x14ac:dyDescent="0.25">
      <c r="B13" t="s">
        <v>17</v>
      </c>
      <c r="C13" t="s">
        <v>14</v>
      </c>
      <c r="E13">
        <v>518.75</v>
      </c>
      <c r="G13">
        <v>545.83330000000001</v>
      </c>
      <c r="H13">
        <f>G13-E13</f>
        <v>27.083300000000008</v>
      </c>
      <c r="I13">
        <v>6</v>
      </c>
      <c r="J13">
        <f>H13*SQRT(I13)</f>
        <v>66.340265550719664</v>
      </c>
      <c r="K13">
        <f>J13^2</f>
        <v>4401.0308333400026</v>
      </c>
    </row>
    <row r="14" spans="2:11" x14ac:dyDescent="0.25">
      <c r="B14" t="s">
        <v>17</v>
      </c>
      <c r="C14" t="s">
        <v>15</v>
      </c>
      <c r="E14">
        <v>654.16669999999999</v>
      </c>
      <c r="G14">
        <v>683.33330000000001</v>
      </c>
      <c r="H14">
        <f>G14-E14</f>
        <v>29.166600000000017</v>
      </c>
      <c r="I14">
        <v>6</v>
      </c>
      <c r="J14">
        <f>H14*SQRT(I14)</f>
        <v>71.44328753185988</v>
      </c>
      <c r="K14">
        <f>J14^2</f>
        <v>5104.1433333600053</v>
      </c>
    </row>
    <row r="15" spans="2:11" x14ac:dyDescent="0.25">
      <c r="E15">
        <f>E14-E13</f>
        <v>135.41669999999999</v>
      </c>
      <c r="F15">
        <f>E14/E13</f>
        <v>1.2610442409638554</v>
      </c>
      <c r="J15">
        <f>SQRT(K13+K14-(2*$K$2*J13*J14))</f>
        <v>43.839109252036614</v>
      </c>
    </row>
    <row r="18" spans="1:12" x14ac:dyDescent="0.25">
      <c r="B18" t="s">
        <v>31</v>
      </c>
    </row>
    <row r="20" spans="1:12" x14ac:dyDescent="0.25">
      <c r="C20" t="s">
        <v>14</v>
      </c>
      <c r="D20" t="s">
        <v>15</v>
      </c>
      <c r="E20" t="s">
        <v>34</v>
      </c>
    </row>
    <row r="21" spans="1:12" x14ac:dyDescent="0.25">
      <c r="B21" t="s">
        <v>32</v>
      </c>
      <c r="C21">
        <v>521.48149999999998</v>
      </c>
      <c r="D21">
        <v>557.03700000000003</v>
      </c>
      <c r="E21">
        <f>D21/C21</f>
        <v>1.0681817092265018</v>
      </c>
    </row>
    <row r="22" spans="1:12" x14ac:dyDescent="0.25">
      <c r="B22" t="s">
        <v>33</v>
      </c>
      <c r="C22">
        <v>669.62959999999998</v>
      </c>
      <c r="D22">
        <v>642.96299999999997</v>
      </c>
      <c r="E22">
        <f>D22/C22</f>
        <v>0.96017708894588882</v>
      </c>
    </row>
    <row r="26" spans="1:12" x14ac:dyDescent="0.25">
      <c r="B26" t="s">
        <v>37</v>
      </c>
      <c r="H26" t="s">
        <v>45</v>
      </c>
    </row>
    <row r="27" spans="1:12" x14ac:dyDescent="0.25">
      <c r="C27" t="s">
        <v>43</v>
      </c>
      <c r="D27" t="s">
        <v>18</v>
      </c>
      <c r="E27" t="s">
        <v>20</v>
      </c>
      <c r="F27" t="s">
        <v>44</v>
      </c>
      <c r="H27" t="s">
        <v>43</v>
      </c>
      <c r="I27" t="s">
        <v>18</v>
      </c>
      <c r="J27" t="s">
        <v>20</v>
      </c>
      <c r="K27" t="s">
        <v>44</v>
      </c>
      <c r="L27" t="s">
        <v>49</v>
      </c>
    </row>
    <row r="28" spans="1:12" x14ac:dyDescent="0.25">
      <c r="A28" t="s">
        <v>41</v>
      </c>
      <c r="B28" t="s">
        <v>38</v>
      </c>
      <c r="C28">
        <v>2.75</v>
      </c>
      <c r="D28">
        <v>0.2</v>
      </c>
      <c r="E28">
        <f>(D28)  * SQRT(10)</f>
        <v>0.63245553203367599</v>
      </c>
      <c r="H28">
        <v>2.46</v>
      </c>
      <c r="I28">
        <v>0.1</v>
      </c>
      <c r="J28">
        <f>I28*SQRT(10)</f>
        <v>0.316227766016838</v>
      </c>
    </row>
    <row r="29" spans="1:12" x14ac:dyDescent="0.25">
      <c r="B29" t="s">
        <v>39</v>
      </c>
      <c r="C29">
        <v>3.91</v>
      </c>
      <c r="D29">
        <v>0.2</v>
      </c>
      <c r="E29">
        <f t="shared" ref="E29:E30" si="0">(D29)  * SQRT(10)</f>
        <v>0.63245553203367599</v>
      </c>
      <c r="F29">
        <f>C29/C28</f>
        <v>1.4218181818181819</v>
      </c>
      <c r="H29">
        <v>2.66</v>
      </c>
      <c r="I29">
        <v>0.1</v>
      </c>
      <c r="J29">
        <f t="shared" ref="J29:J30" si="1">I29*SQRT(10)</f>
        <v>0.316227766016838</v>
      </c>
      <c r="K29">
        <f>H29/H28</f>
        <v>1.0813008130081301</v>
      </c>
      <c r="L29">
        <f>(K29-1)*100</f>
        <v>8.1300813008130071</v>
      </c>
    </row>
    <row r="30" spans="1:12" x14ac:dyDescent="0.25">
      <c r="B30" t="s">
        <v>40</v>
      </c>
      <c r="C30">
        <v>3.38</v>
      </c>
      <c r="D30">
        <v>0.1</v>
      </c>
      <c r="E30">
        <f t="shared" si="0"/>
        <v>0.316227766016838</v>
      </c>
      <c r="F30">
        <f>C30/C28</f>
        <v>1.229090909090909</v>
      </c>
      <c r="H30">
        <v>2.72</v>
      </c>
      <c r="I30">
        <v>0.1</v>
      </c>
      <c r="J30">
        <f t="shared" si="1"/>
        <v>0.316227766016838</v>
      </c>
      <c r="K30">
        <f>H30/H28</f>
        <v>1.1056910569105691</v>
      </c>
      <c r="L30">
        <f>(K30-1)*100</f>
        <v>10.569105691056912</v>
      </c>
    </row>
    <row r="32" spans="1:12" x14ac:dyDescent="0.25">
      <c r="A32" t="s">
        <v>42</v>
      </c>
      <c r="B32" t="s">
        <v>38</v>
      </c>
      <c r="C32">
        <v>2.5769229999999999</v>
      </c>
      <c r="D32">
        <v>2.8846150000000002</v>
      </c>
      <c r="E32">
        <f t="shared" ref="E32:E34" si="2">(D32-C32)  * SQRT(10)</f>
        <v>0.97300753781253002</v>
      </c>
      <c r="H32">
        <v>2</v>
      </c>
      <c r="I32">
        <v>0.1</v>
      </c>
      <c r="J32">
        <f>I32*SQRT(10)</f>
        <v>0.316227766016838</v>
      </c>
    </row>
    <row r="33" spans="1:35" x14ac:dyDescent="0.25">
      <c r="B33" t="s">
        <v>39</v>
      </c>
      <c r="C33">
        <v>2.7769230999999999</v>
      </c>
      <c r="D33">
        <v>3.0769229999999999</v>
      </c>
      <c r="E33">
        <f t="shared" si="2"/>
        <v>0.9486829818227478</v>
      </c>
      <c r="F33">
        <f>C33/C32</f>
        <v>1.0776119814212533</v>
      </c>
      <c r="H33">
        <v>2.1</v>
      </c>
      <c r="I33">
        <v>0.1</v>
      </c>
      <c r="J33">
        <f t="shared" ref="J33:J34" si="3">I33*SQRT(10)</f>
        <v>0.316227766016838</v>
      </c>
      <c r="K33">
        <f>H33/H32</f>
        <v>1.05</v>
      </c>
      <c r="L33">
        <f>(K33-1)*100</f>
        <v>5.0000000000000044</v>
      </c>
    </row>
    <row r="34" spans="1:35" x14ac:dyDescent="0.25">
      <c r="B34" t="s">
        <v>40</v>
      </c>
      <c r="C34">
        <v>2.961538</v>
      </c>
      <c r="D34">
        <v>3.3076919999999999</v>
      </c>
      <c r="E34">
        <f t="shared" si="2"/>
        <v>1.0946350611779248</v>
      </c>
      <c r="F34">
        <f>C34/C32</f>
        <v>1.1492535865448832</v>
      </c>
      <c r="H34">
        <v>2.1</v>
      </c>
      <c r="I34">
        <v>0.1</v>
      </c>
      <c r="J34">
        <f t="shared" si="3"/>
        <v>0.316227766016838</v>
      </c>
      <c r="K34">
        <f>H34/H32</f>
        <v>1.05</v>
      </c>
      <c r="L34">
        <f>(K34-1)*100</f>
        <v>5.0000000000000044</v>
      </c>
    </row>
    <row r="39" spans="1:35" x14ac:dyDescent="0.25">
      <c r="B39" t="s">
        <v>53</v>
      </c>
      <c r="H39" t="s">
        <v>54</v>
      </c>
      <c r="K39" t="s">
        <v>55</v>
      </c>
    </row>
    <row r="40" spans="1:35" x14ac:dyDescent="0.25">
      <c r="B40" t="s">
        <v>87</v>
      </c>
      <c r="H40" t="s">
        <v>57</v>
      </c>
      <c r="I40" t="s">
        <v>56</v>
      </c>
      <c r="J40" t="s">
        <v>49</v>
      </c>
      <c r="K40" t="s">
        <v>57</v>
      </c>
      <c r="L40" t="s">
        <v>56</v>
      </c>
      <c r="M40" t="s">
        <v>49</v>
      </c>
      <c r="N40" t="s">
        <v>58</v>
      </c>
    </row>
    <row r="41" spans="1:35" x14ac:dyDescent="0.25">
      <c r="B41" t="s">
        <v>90</v>
      </c>
      <c r="C41" t="s">
        <v>89</v>
      </c>
      <c r="D41" t="s">
        <v>92</v>
      </c>
      <c r="H41">
        <v>2.2599999999999998</v>
      </c>
      <c r="K41">
        <v>1.93</v>
      </c>
    </row>
    <row r="42" spans="1:35" x14ac:dyDescent="0.25">
      <c r="A42" t="s">
        <v>88</v>
      </c>
      <c r="B42">
        <v>3</v>
      </c>
      <c r="C42">
        <v>10</v>
      </c>
      <c r="D42">
        <v>2</v>
      </c>
      <c r="H42">
        <v>2.6</v>
      </c>
      <c r="I42">
        <f>H42/H41</f>
        <v>1.1504424778761064</v>
      </c>
      <c r="J42">
        <f>(I42-1)*100</f>
        <v>15.044247787610644</v>
      </c>
      <c r="K42">
        <v>2.2200000000000002</v>
      </c>
      <c r="L42">
        <f>K42/K41</f>
        <v>1.150259067357513</v>
      </c>
      <c r="M42">
        <f>(L42-1)*100</f>
        <v>15.025906735751304</v>
      </c>
      <c r="N42">
        <f>AVERAGE(M42,J42)</f>
        <v>15.035077261680975</v>
      </c>
    </row>
    <row r="43" spans="1:35" x14ac:dyDescent="0.25">
      <c r="A43" t="s">
        <v>91</v>
      </c>
      <c r="B43">
        <v>4</v>
      </c>
      <c r="C43">
        <v>8</v>
      </c>
      <c r="D43">
        <v>2</v>
      </c>
    </row>
    <row r="45" spans="1:35" x14ac:dyDescent="0.25">
      <c r="J45" t="s">
        <v>81</v>
      </c>
      <c r="N45" t="s">
        <v>60</v>
      </c>
    </row>
    <row r="46" spans="1:35" x14ac:dyDescent="0.25">
      <c r="D46" t="s">
        <v>86</v>
      </c>
      <c r="E46" t="s">
        <v>20</v>
      </c>
      <c r="G46" t="s">
        <v>86</v>
      </c>
      <c r="H46" t="s">
        <v>20</v>
      </c>
      <c r="K46" t="s">
        <v>82</v>
      </c>
      <c r="L46" t="s">
        <v>56</v>
      </c>
      <c r="N46" t="s">
        <v>71</v>
      </c>
      <c r="O46" t="s">
        <v>73</v>
      </c>
      <c r="P46" t="s">
        <v>61</v>
      </c>
      <c r="Q46" t="s">
        <v>49</v>
      </c>
    </row>
    <row r="47" spans="1:35" x14ac:dyDescent="0.25">
      <c r="A47" t="s">
        <v>83</v>
      </c>
      <c r="C47" s="2">
        <v>0.56899999999999995</v>
      </c>
      <c r="D47" s="3">
        <v>0.01</v>
      </c>
      <c r="E47">
        <f>D47*SQRT(36)</f>
        <v>0.06</v>
      </c>
      <c r="F47" s="1">
        <v>0.63600000000000001</v>
      </c>
      <c r="G47">
        <v>1.2E-2</v>
      </c>
      <c r="H47">
        <f>G47*SQRT(36)</f>
        <v>7.2000000000000008E-2</v>
      </c>
      <c r="J47" s="1">
        <v>6.5000000000000002E-2</v>
      </c>
      <c r="K47" t="s">
        <v>78</v>
      </c>
      <c r="L47" s="4">
        <f>(J47+C47)/C47</f>
        <v>1.1142355008787346</v>
      </c>
      <c r="N47" t="s">
        <v>62</v>
      </c>
      <c r="O47">
        <v>4286</v>
      </c>
      <c r="P47">
        <v>551</v>
      </c>
      <c r="Q47">
        <f>(P47/O47)*100</f>
        <v>12.855809612692488</v>
      </c>
      <c r="AF47">
        <v>180</v>
      </c>
      <c r="AG47">
        <v>551</v>
      </c>
      <c r="AH47" t="s">
        <v>63</v>
      </c>
      <c r="AI47" t="s">
        <v>64</v>
      </c>
    </row>
    <row r="48" spans="1:35" x14ac:dyDescent="0.25">
      <c r="A48" t="s">
        <v>84</v>
      </c>
      <c r="C48" s="2">
        <v>0.53400000000000003</v>
      </c>
      <c r="D48" s="3">
        <v>1.9E-2</v>
      </c>
      <c r="E48">
        <f t="shared" ref="E48:E49" si="4">D48*SQRT(36)</f>
        <v>0.11399999999999999</v>
      </c>
      <c r="F48" s="1">
        <v>0.60499999999999998</v>
      </c>
      <c r="G48">
        <v>2.5999999999999999E-2</v>
      </c>
      <c r="H48">
        <f t="shared" ref="H48:H49" si="5">G48*SQRT(36)</f>
        <v>0.156</v>
      </c>
      <c r="J48" s="1">
        <v>7.5999999999999998E-2</v>
      </c>
      <c r="K48" t="s">
        <v>79</v>
      </c>
      <c r="L48" s="4">
        <f t="shared" ref="L48" si="6">(J48+C48)/C48</f>
        <v>1.1423220973782771</v>
      </c>
      <c r="N48" t="s">
        <v>72</v>
      </c>
      <c r="O48">
        <v>5304</v>
      </c>
      <c r="P48">
        <v>923</v>
      </c>
      <c r="Q48">
        <f t="shared" ref="Q48:Q49" si="7">(P48/O48)*100</f>
        <v>17.401960784313726</v>
      </c>
      <c r="AF48">
        <v>220</v>
      </c>
      <c r="AG48">
        <v>923</v>
      </c>
      <c r="AH48" t="s">
        <v>65</v>
      </c>
      <c r="AI48" t="s">
        <v>66</v>
      </c>
    </row>
    <row r="49" spans="1:35" x14ac:dyDescent="0.25">
      <c r="A49" t="s">
        <v>85</v>
      </c>
      <c r="C49" s="2">
        <v>2.63</v>
      </c>
      <c r="D49" s="3">
        <v>0.05</v>
      </c>
      <c r="E49">
        <f t="shared" si="4"/>
        <v>0.30000000000000004</v>
      </c>
      <c r="F49" s="1">
        <v>2.8</v>
      </c>
      <c r="G49">
        <v>0.05</v>
      </c>
      <c r="H49">
        <f t="shared" si="5"/>
        <v>0.30000000000000004</v>
      </c>
      <c r="J49" s="1">
        <v>0.20799999999999999</v>
      </c>
      <c r="K49" t="s">
        <v>80</v>
      </c>
      <c r="L49" s="4">
        <f>(J49+C49)/C49</f>
        <v>1.0790874524714829</v>
      </c>
      <c r="N49" t="s">
        <v>67</v>
      </c>
      <c r="O49">
        <v>4633</v>
      </c>
      <c r="P49">
        <v>1030</v>
      </c>
      <c r="Q49">
        <f t="shared" si="7"/>
        <v>22.231815238506368</v>
      </c>
      <c r="AF49">
        <v>210</v>
      </c>
      <c r="AG49">
        <v>1030</v>
      </c>
      <c r="AH49" t="s">
        <v>68</v>
      </c>
      <c r="AI49" t="s">
        <v>69</v>
      </c>
    </row>
    <row r="50" spans="1:35" x14ac:dyDescent="0.25">
      <c r="N50" t="s">
        <v>70</v>
      </c>
      <c r="O50">
        <v>4875</v>
      </c>
      <c r="P50">
        <v>789</v>
      </c>
      <c r="Q50">
        <f>(P50/O50)*100</f>
        <v>16.184615384615384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3"/>
  <sheetViews>
    <sheetView tabSelected="1" topLeftCell="A18" workbookViewId="0">
      <selection activeCell="H34" sqref="H34"/>
    </sheetView>
  </sheetViews>
  <sheetFormatPr baseColWidth="10" defaultRowHeight="15" x14ac:dyDescent="0.25"/>
  <cols>
    <col min="1" max="1" width="9.85546875" bestFit="1" customWidth="1"/>
    <col min="2" max="2" width="14.5703125" bestFit="1" customWidth="1"/>
  </cols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>
        <v>4.8346879999999999</v>
      </c>
      <c r="B2">
        <v>3.319391E-2</v>
      </c>
      <c r="C2" t="s">
        <v>114</v>
      </c>
    </row>
    <row r="3" spans="1:3" x14ac:dyDescent="0.25">
      <c r="A3">
        <v>4.401084</v>
      </c>
      <c r="B3">
        <v>4.324861E-2</v>
      </c>
      <c r="C3" t="s">
        <v>114</v>
      </c>
    </row>
    <row r="4" spans="1:3" x14ac:dyDescent="0.25">
      <c r="A4">
        <v>4.4444439999999998</v>
      </c>
      <c r="B4">
        <v>4.8036559999999999E-2</v>
      </c>
      <c r="C4" t="s">
        <v>114</v>
      </c>
    </row>
    <row r="5" spans="1:3" x14ac:dyDescent="0.25">
      <c r="A5">
        <v>4.4227639999999999</v>
      </c>
      <c r="B5">
        <v>5.3303299999999998E-2</v>
      </c>
      <c r="C5" t="s">
        <v>114</v>
      </c>
    </row>
    <row r="6" spans="1:3" x14ac:dyDescent="0.25">
      <c r="A6">
        <v>4.7696480000000001</v>
      </c>
      <c r="B6">
        <v>4.7557759999999998E-2</v>
      </c>
      <c r="C6" t="s">
        <v>114</v>
      </c>
    </row>
    <row r="7" spans="1:3" x14ac:dyDescent="0.25">
      <c r="A7">
        <v>5.0298100000000003</v>
      </c>
      <c r="B7">
        <v>4.2769809999999998E-2</v>
      </c>
      <c r="C7" t="s">
        <v>114</v>
      </c>
    </row>
    <row r="8" spans="1:3" x14ac:dyDescent="0.25">
      <c r="A8">
        <v>4.8346879999999999</v>
      </c>
      <c r="B8">
        <v>3.2715109999999999E-2</v>
      </c>
      <c r="C8" t="s">
        <v>114</v>
      </c>
    </row>
    <row r="9" spans="1:3" x14ac:dyDescent="0.25">
      <c r="A9">
        <v>5.1165310000000002</v>
      </c>
      <c r="B9">
        <v>4.5642580000000002E-2</v>
      </c>
      <c r="C9" t="s">
        <v>114</v>
      </c>
    </row>
    <row r="10" spans="1:3" x14ac:dyDescent="0.25">
      <c r="A10">
        <v>5.2682929999999999</v>
      </c>
      <c r="B10">
        <v>4.37274E-2</v>
      </c>
      <c r="C10" t="s">
        <v>114</v>
      </c>
    </row>
    <row r="11" spans="1:3" x14ac:dyDescent="0.25">
      <c r="A11">
        <v>6.00542</v>
      </c>
      <c r="B11">
        <v>6.3836799999999999E-2</v>
      </c>
      <c r="C11" t="s">
        <v>114</v>
      </c>
    </row>
    <row r="12" spans="1:3" x14ac:dyDescent="0.25">
      <c r="A12">
        <v>7.9132790000000002</v>
      </c>
      <c r="B12">
        <v>6.3836799999999999E-2</v>
      </c>
      <c r="C12" t="s">
        <v>114</v>
      </c>
    </row>
    <row r="13" spans="1:3" x14ac:dyDescent="0.25">
      <c r="A13">
        <v>7.9349590000000001</v>
      </c>
      <c r="B13">
        <v>7.5806670000000007E-2</v>
      </c>
      <c r="C13" t="s">
        <v>114</v>
      </c>
    </row>
    <row r="14" spans="1:3" x14ac:dyDescent="0.25">
      <c r="A14">
        <v>8.2384819999999994</v>
      </c>
      <c r="B14">
        <v>7.6285469999999994E-2</v>
      </c>
      <c r="C14" t="s">
        <v>114</v>
      </c>
    </row>
    <row r="15" spans="1:3" x14ac:dyDescent="0.25">
      <c r="A15">
        <v>8.0867210000000007</v>
      </c>
      <c r="B15">
        <v>8.9212940000000004E-2</v>
      </c>
      <c r="C15" t="s">
        <v>114</v>
      </c>
    </row>
    <row r="16" spans="1:3" x14ac:dyDescent="0.25">
      <c r="A16">
        <v>8.3902439999999991</v>
      </c>
      <c r="B16">
        <v>8.538258E-2</v>
      </c>
      <c r="C16" t="s">
        <v>114</v>
      </c>
    </row>
    <row r="17" spans="1:3" x14ac:dyDescent="0.25">
      <c r="A17">
        <v>8.5853660000000005</v>
      </c>
      <c r="B17">
        <v>8.8255349999999996E-2</v>
      </c>
      <c r="C17" t="s">
        <v>114</v>
      </c>
    </row>
    <row r="18" spans="1:3" x14ac:dyDescent="0.25">
      <c r="A18">
        <v>9.1924119999999991</v>
      </c>
      <c r="B18">
        <v>9.2564499999999994E-2</v>
      </c>
      <c r="C18" t="s">
        <v>114</v>
      </c>
    </row>
    <row r="19" spans="1:3" x14ac:dyDescent="0.25">
      <c r="A19">
        <v>9.3008129999999998</v>
      </c>
      <c r="B19">
        <v>8.4424990000000005E-2</v>
      </c>
      <c r="C19" t="s">
        <v>114</v>
      </c>
    </row>
    <row r="20" spans="1:3" x14ac:dyDescent="0.25">
      <c r="A20">
        <v>9.3224929999999997</v>
      </c>
      <c r="B20">
        <v>7.8200649999999997E-2</v>
      </c>
      <c r="C20" t="s">
        <v>114</v>
      </c>
    </row>
    <row r="21" spans="1:3" x14ac:dyDescent="0.25">
      <c r="A21">
        <v>9.149051</v>
      </c>
      <c r="B21">
        <v>6.4794389999999993E-2</v>
      </c>
      <c r="C21" t="s">
        <v>114</v>
      </c>
    </row>
    <row r="22" spans="1:3" x14ac:dyDescent="0.25">
      <c r="A22">
        <v>9.9078590000000002</v>
      </c>
      <c r="B22">
        <v>7.7243060000000002E-2</v>
      </c>
      <c r="C22" t="s">
        <v>114</v>
      </c>
    </row>
    <row r="23" spans="1:3" x14ac:dyDescent="0.25">
      <c r="A23">
        <v>9.9512199999999993</v>
      </c>
      <c r="B23">
        <v>8.059463E-2</v>
      </c>
      <c r="C23" t="s">
        <v>114</v>
      </c>
    </row>
    <row r="24" spans="1:3" x14ac:dyDescent="0.25">
      <c r="A24">
        <v>10.189702</v>
      </c>
      <c r="B24">
        <v>9.4958479999999998E-2</v>
      </c>
      <c r="C24" t="s">
        <v>114</v>
      </c>
    </row>
    <row r="25" spans="1:3" x14ac:dyDescent="0.25">
      <c r="A25">
        <v>10.211382</v>
      </c>
      <c r="B25">
        <v>0.10214041</v>
      </c>
      <c r="C25" t="s">
        <v>114</v>
      </c>
    </row>
    <row r="26" spans="1:3" x14ac:dyDescent="0.25">
      <c r="A26">
        <v>10.514905000000001</v>
      </c>
      <c r="B26">
        <v>9.1128120000000007E-2</v>
      </c>
      <c r="C26" t="s">
        <v>114</v>
      </c>
    </row>
    <row r="27" spans="1:3" x14ac:dyDescent="0.25">
      <c r="A27">
        <v>10.753387999999999</v>
      </c>
      <c r="B27">
        <v>9.3522090000000002E-2</v>
      </c>
      <c r="C27" t="s">
        <v>114</v>
      </c>
    </row>
    <row r="28" spans="1:3" x14ac:dyDescent="0.25">
      <c r="A28">
        <v>10.775067999999999</v>
      </c>
      <c r="B28">
        <v>9.0649320000000005E-2</v>
      </c>
      <c r="C28" t="s">
        <v>114</v>
      </c>
    </row>
    <row r="29" spans="1:3" x14ac:dyDescent="0.25">
      <c r="A29">
        <v>11.078590999999999</v>
      </c>
      <c r="B29">
        <v>8.7776549999999995E-2</v>
      </c>
      <c r="C29" t="s">
        <v>114</v>
      </c>
    </row>
    <row r="30" spans="1:3" x14ac:dyDescent="0.25">
      <c r="A30">
        <v>11.338753000000001</v>
      </c>
      <c r="B30">
        <v>0.11171631</v>
      </c>
      <c r="C30" t="s">
        <v>114</v>
      </c>
    </row>
    <row r="31" spans="1:3" x14ac:dyDescent="0.25">
      <c r="A31">
        <v>5.0081300000000004</v>
      </c>
      <c r="B31">
        <v>5.7612459999999997E-2</v>
      </c>
      <c r="C31" t="s">
        <v>115</v>
      </c>
    </row>
    <row r="32" spans="1:3" x14ac:dyDescent="0.25">
      <c r="A32">
        <v>5.7018969999999998</v>
      </c>
      <c r="B32">
        <v>6.0485230000000001E-2</v>
      </c>
      <c r="C32" t="s">
        <v>115</v>
      </c>
    </row>
    <row r="33" spans="1:3" x14ac:dyDescent="0.25">
      <c r="A33">
        <v>5.5284550000000001</v>
      </c>
      <c r="B33">
        <v>6.3357999999999998E-2</v>
      </c>
      <c r="C33" t="s">
        <v>115</v>
      </c>
    </row>
    <row r="34" spans="1:3" x14ac:dyDescent="0.25">
      <c r="A34">
        <v>5.0731710000000003</v>
      </c>
      <c r="B34">
        <v>6.527318E-2</v>
      </c>
      <c r="C34" t="s">
        <v>115</v>
      </c>
    </row>
    <row r="35" spans="1:3" x14ac:dyDescent="0.25">
      <c r="A35">
        <v>4.6612470000000004</v>
      </c>
      <c r="B35">
        <v>6.6230769999999994E-2</v>
      </c>
      <c r="C35" t="s">
        <v>115</v>
      </c>
    </row>
    <row r="36" spans="1:3" x14ac:dyDescent="0.25">
      <c r="A36">
        <v>4.5528459999999997</v>
      </c>
      <c r="B36">
        <v>6.8145949999999997E-2</v>
      </c>
      <c r="C36" t="s">
        <v>115</v>
      </c>
    </row>
    <row r="37" spans="1:3" x14ac:dyDescent="0.25">
      <c r="A37">
        <v>4.3360430000000001</v>
      </c>
      <c r="B37">
        <v>7.8200649999999997E-2</v>
      </c>
      <c r="C37" t="s">
        <v>115</v>
      </c>
    </row>
    <row r="38" spans="1:3" x14ac:dyDescent="0.25">
      <c r="A38">
        <v>4.8346879999999999</v>
      </c>
      <c r="B38">
        <v>9.6394859999999999E-2</v>
      </c>
      <c r="C38" t="s">
        <v>115</v>
      </c>
    </row>
    <row r="39" spans="1:3" x14ac:dyDescent="0.25">
      <c r="A39">
        <v>5.1382110000000001</v>
      </c>
      <c r="B39">
        <v>9.4958479999999998E-2</v>
      </c>
      <c r="C39" t="s">
        <v>115</v>
      </c>
    </row>
    <row r="40" spans="1:3" x14ac:dyDescent="0.25">
      <c r="A40">
        <v>5.3766939999999996</v>
      </c>
      <c r="B40">
        <v>8.7776549999999995E-2</v>
      </c>
      <c r="C40" t="s">
        <v>115</v>
      </c>
    </row>
    <row r="41" spans="1:3" x14ac:dyDescent="0.25">
      <c r="A41">
        <v>6.3523040000000002</v>
      </c>
      <c r="B41">
        <v>0.11171631</v>
      </c>
      <c r="C41" t="s">
        <v>115</v>
      </c>
    </row>
    <row r="42" spans="1:3" x14ac:dyDescent="0.25">
      <c r="A42">
        <v>6.9376689999999996</v>
      </c>
      <c r="B42">
        <v>8.4903779999999998E-2</v>
      </c>
      <c r="C42" t="s">
        <v>115</v>
      </c>
    </row>
    <row r="43" spans="1:3" x14ac:dyDescent="0.25">
      <c r="A43">
        <v>7.5447150000000001</v>
      </c>
      <c r="B43">
        <v>0.10022523</v>
      </c>
      <c r="C43" t="s">
        <v>115</v>
      </c>
    </row>
    <row r="44" spans="1:3" x14ac:dyDescent="0.25">
      <c r="A44">
        <v>8.6720869999999994</v>
      </c>
      <c r="B44">
        <v>0.11123751</v>
      </c>
      <c r="C44" t="s">
        <v>115</v>
      </c>
    </row>
    <row r="45" spans="1:3" x14ac:dyDescent="0.25">
      <c r="A45">
        <v>10.796747999999999</v>
      </c>
      <c r="B45">
        <v>0.11602546</v>
      </c>
      <c r="C45" t="s">
        <v>115</v>
      </c>
    </row>
    <row r="46" spans="1:3" x14ac:dyDescent="0.25">
      <c r="A46">
        <v>11.252033000000001</v>
      </c>
      <c r="B46">
        <v>0.12608016</v>
      </c>
      <c r="C46" t="s">
        <v>115</v>
      </c>
    </row>
    <row r="47" spans="1:3" x14ac:dyDescent="0.25">
      <c r="A47">
        <v>11.880758999999999</v>
      </c>
      <c r="B47">
        <v>0.13805004000000001</v>
      </c>
      <c r="C47" t="s">
        <v>115</v>
      </c>
    </row>
    <row r="48" spans="1:3" x14ac:dyDescent="0.25">
      <c r="A48">
        <v>11.902438999999999</v>
      </c>
      <c r="B48">
        <v>0.14188039999999999</v>
      </c>
      <c r="C48" t="s">
        <v>115</v>
      </c>
    </row>
    <row r="49" spans="1:3" x14ac:dyDescent="0.25">
      <c r="A49">
        <v>10.601626</v>
      </c>
      <c r="B49">
        <v>0.13900762999999999</v>
      </c>
      <c r="C49" t="s">
        <v>115</v>
      </c>
    </row>
    <row r="50" spans="1:3" x14ac:dyDescent="0.25">
      <c r="A50">
        <v>10.926829</v>
      </c>
      <c r="B50">
        <v>0.14523196999999999</v>
      </c>
      <c r="C50" t="s">
        <v>115</v>
      </c>
    </row>
    <row r="51" spans="1:3" x14ac:dyDescent="0.25">
      <c r="A51">
        <v>12.596206</v>
      </c>
      <c r="B51">
        <v>0.16773534000000001</v>
      </c>
      <c r="C51" t="s">
        <v>115</v>
      </c>
    </row>
    <row r="52" spans="1:3" x14ac:dyDescent="0.25">
      <c r="A52">
        <v>13.788618</v>
      </c>
      <c r="B52">
        <v>0.19359027000000001</v>
      </c>
      <c r="C52" t="s">
        <v>115</v>
      </c>
    </row>
    <row r="53" spans="1:3" x14ac:dyDescent="0.25">
      <c r="A53">
        <v>10.970190000000001</v>
      </c>
      <c r="B53">
        <v>0.21130568999999999</v>
      </c>
      <c r="C53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total_rna</vt:lpstr>
      <vt:lpstr>Raw_data_calc</vt:lpstr>
      <vt:lpstr>millward1973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2024-01-23T09:13:41Z</dcterms:modified>
</cp:coreProperties>
</file>