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o\Documents\UH\TEPM 6301 Project Management Principles\Project\Reports\"/>
    </mc:Choice>
  </mc:AlternateContent>
  <xr:revisionPtr revIDLastSave="0" documentId="10_ncr:100000_{86316DC7-6B79-422D-8232-BD03BC869491}" xr6:coauthVersionLast="31" xr6:coauthVersionMax="31" xr10:uidLastSave="{00000000-0000-0000-0000-000000000000}"/>
  <bookViews>
    <workbookView xWindow="0" yWindow="0" windowWidth="20490" windowHeight="7665" activeTab="1" xr2:uid="{75CCBD15-45DC-41B5-AC02-5CA25913C70D}"/>
  </bookViews>
  <sheets>
    <sheet name="Resource" sheetId="1" r:id="rId1"/>
    <sheet name="Activities" sheetId="2" r:id="rId2"/>
    <sheet name="Summary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2" l="1"/>
  <c r="L30" i="2"/>
  <c r="L29" i="2"/>
  <c r="L28" i="2"/>
  <c r="L27" i="2"/>
  <c r="L26" i="2"/>
  <c r="L25" i="2"/>
  <c r="L24" i="2"/>
  <c r="L23" i="2"/>
  <c r="L22" i="2"/>
  <c r="J22" i="2"/>
  <c r="L21" i="2"/>
  <c r="L20" i="2"/>
  <c r="L16" i="2"/>
  <c r="L15" i="2"/>
  <c r="L9" i="2"/>
  <c r="L8" i="2"/>
  <c r="L7" i="2"/>
  <c r="L6" i="2"/>
  <c r="L5" i="2"/>
  <c r="L4" i="2"/>
  <c r="L3" i="2"/>
  <c r="L2" i="2"/>
  <c r="K4" i="2"/>
  <c r="K7" i="2" s="1"/>
  <c r="K9" i="2" s="1"/>
  <c r="K3" i="2"/>
  <c r="K2" i="2"/>
  <c r="J31" i="2"/>
  <c r="J30" i="2"/>
  <c r="J29" i="2"/>
  <c r="J28" i="2"/>
  <c r="J27" i="2"/>
  <c r="J26" i="2"/>
  <c r="J25" i="2"/>
  <c r="J24" i="2"/>
  <c r="J23" i="2"/>
  <c r="J21" i="2"/>
  <c r="J20" i="2"/>
  <c r="J19" i="2"/>
  <c r="L19" i="2" s="1"/>
  <c r="J18" i="2"/>
  <c r="L18" i="2" s="1"/>
  <c r="J17" i="2"/>
  <c r="L17" i="2" s="1"/>
  <c r="J16" i="2"/>
  <c r="J15" i="2"/>
  <c r="J14" i="2"/>
  <c r="L14" i="2" s="1"/>
  <c r="J13" i="2"/>
  <c r="L13" i="2" s="1"/>
  <c r="J12" i="2"/>
  <c r="L12" i="2" s="1"/>
  <c r="J10" i="2"/>
  <c r="L10" i="2" s="1"/>
  <c r="J11" i="2"/>
  <c r="L11" i="2" s="1"/>
  <c r="J9" i="2"/>
  <c r="J5" i="2"/>
  <c r="I4" i="2"/>
  <c r="I5" i="2" s="1"/>
  <c r="I6" i="2" s="1"/>
  <c r="I7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" i="2"/>
  <c r="G2" i="3"/>
  <c r="D10" i="3"/>
  <c r="D9" i="3"/>
  <c r="D8" i="3"/>
  <c r="H2" i="3"/>
  <c r="H3" i="3" s="1"/>
  <c r="H4" i="3" s="1"/>
  <c r="D7" i="3"/>
  <c r="D6" i="3"/>
  <c r="D5" i="3"/>
  <c r="D3" i="3"/>
  <c r="D4" i="3"/>
  <c r="G2" i="2"/>
  <c r="G3" i="2" s="1"/>
  <c r="G4" i="2" s="1"/>
  <c r="G5" i="2" s="1"/>
  <c r="F3" i="3" s="1"/>
  <c r="K10" i="2" l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H5" i="3"/>
  <c r="I2" i="3"/>
  <c r="G3" i="3"/>
  <c r="H6" i="3"/>
  <c r="H7" i="3" s="1"/>
  <c r="H8" i="3" s="1"/>
  <c r="H9" i="3" s="1"/>
  <c r="H10" i="3" s="1"/>
  <c r="F2" i="3"/>
  <c r="G7" i="2"/>
  <c r="G6" i="2"/>
  <c r="G8" i="2" s="1"/>
  <c r="G9" i="2" s="1"/>
  <c r="G30" i="2"/>
  <c r="F10" i="3" s="1"/>
  <c r="I3" i="3" l="1"/>
  <c r="G4" i="3"/>
  <c r="G12" i="2"/>
  <c r="G13" i="2" s="1"/>
  <c r="G14" i="2"/>
  <c r="F5" i="3" s="1"/>
  <c r="G10" i="2"/>
  <c r="G11" i="2"/>
  <c r="F4" i="3" s="1"/>
  <c r="I4" i="3" l="1"/>
  <c r="G5" i="3"/>
  <c r="G15" i="2"/>
  <c r="G17" i="2"/>
  <c r="G16" i="2"/>
  <c r="G21" i="2"/>
  <c r="F6" i="3" s="1"/>
  <c r="G18" i="2"/>
  <c r="G25" i="2" s="1"/>
  <c r="G26" i="2" s="1"/>
  <c r="G6" i="3" l="1"/>
  <c r="I5" i="3"/>
  <c r="G23" i="2"/>
  <c r="G22" i="2"/>
  <c r="F7" i="3" s="1"/>
  <c r="G24" i="2"/>
  <c r="G19" i="2"/>
  <c r="G20" i="2" s="1"/>
  <c r="G27" i="2"/>
  <c r="G29" i="2"/>
  <c r="G31" i="2" s="1"/>
  <c r="F9" i="3" s="1"/>
  <c r="G28" i="2"/>
  <c r="F8" i="3" s="1"/>
  <c r="I6" i="3" l="1"/>
  <c r="G7" i="3"/>
  <c r="I7" i="3" l="1"/>
  <c r="G8" i="3"/>
  <c r="I8" i="3" l="1"/>
  <c r="G9" i="3"/>
  <c r="I9" i="3" l="1"/>
  <c r="G10" i="3"/>
  <c r="I10" i="3" s="1"/>
</calcChain>
</file>

<file path=xl/sharedStrings.xml><?xml version="1.0" encoding="utf-8"?>
<sst xmlns="http://schemas.openxmlformats.org/spreadsheetml/2006/main" count="263" uniqueCount="162">
  <si>
    <t>WBS</t>
  </si>
  <si>
    <t>Task Name</t>
  </si>
  <si>
    <t>Predecessors</t>
  </si>
  <si>
    <t>Duration</t>
  </si>
  <si>
    <t>Baseline Cost</t>
  </si>
  <si>
    <t>% Complete</t>
  </si>
  <si>
    <t>Start</t>
  </si>
  <si>
    <t>Resource Names</t>
  </si>
  <si>
    <t xml:space="preserve">   Design</t>
  </si>
  <si>
    <t xml:space="preserve">Sponsor,Stakeholders </t>
  </si>
  <si>
    <t>Stakeholders ,Sponsor</t>
  </si>
  <si>
    <t xml:space="preserve">   Engineering</t>
  </si>
  <si>
    <t>Product Engineer</t>
  </si>
  <si>
    <t>Electrical Engineer</t>
  </si>
  <si>
    <t>Mechanical Engineer</t>
  </si>
  <si>
    <t>Structural Engineer</t>
  </si>
  <si>
    <t>Product Engineer,Project Manager</t>
  </si>
  <si>
    <t xml:space="preserve">   Procurement</t>
  </si>
  <si>
    <t>Procurement Engineer</t>
  </si>
  <si>
    <t>Vendor</t>
  </si>
  <si>
    <t xml:space="preserve">   Assembly</t>
  </si>
  <si>
    <t>Electronic Technician,Technicians</t>
  </si>
  <si>
    <t>Electronic Technician</t>
  </si>
  <si>
    <t>Welder,Technicians</t>
  </si>
  <si>
    <t>Laborer,Foreman</t>
  </si>
  <si>
    <t>Painter,Asthetic Designer,Laborer</t>
  </si>
  <si>
    <t>Asthetic Designer,Laborer,Technicians</t>
  </si>
  <si>
    <t xml:space="preserve">   Testing</t>
  </si>
  <si>
    <t>Reliability Engineer,Quality Engineer</t>
  </si>
  <si>
    <t xml:space="preserve">   Component testing</t>
  </si>
  <si>
    <t>Electronic Technician,Reliability Engineer</t>
  </si>
  <si>
    <t>Reliability Engineer[50%],Mechanical Technician</t>
  </si>
  <si>
    <t>Instrumentation Engineer,Reliability Engineer</t>
  </si>
  <si>
    <t>Systems engineer,Product Engineer</t>
  </si>
  <si>
    <t>Safety engineer</t>
  </si>
  <si>
    <t xml:space="preserve">   Project close process</t>
  </si>
  <si>
    <t>Project Management Team</t>
  </si>
  <si>
    <t>Document Controller ,Technical Writer</t>
  </si>
  <si>
    <t xml:space="preserve">   Project Management</t>
  </si>
  <si>
    <t>Resource Name</t>
  </si>
  <si>
    <t>Type</t>
  </si>
  <si>
    <t>Initials</t>
  </si>
  <si>
    <t>Group</t>
  </si>
  <si>
    <t>Max. Units</t>
  </si>
  <si>
    <t>Accrue At</t>
  </si>
  <si>
    <t xml:space="preserve">Document Controller </t>
  </si>
  <si>
    <t>Work</t>
  </si>
  <si>
    <t>D</t>
  </si>
  <si>
    <t>Document Management</t>
  </si>
  <si>
    <t>Prorated</t>
  </si>
  <si>
    <t>PMT</t>
  </si>
  <si>
    <t>project Management</t>
  </si>
  <si>
    <t>ET</t>
  </si>
  <si>
    <t>Facility</t>
  </si>
  <si>
    <t>Reliability Engineer</t>
  </si>
  <si>
    <t>R</t>
  </si>
  <si>
    <t>Engineering</t>
  </si>
  <si>
    <t>Mechanical Technician</t>
  </si>
  <si>
    <t>M</t>
  </si>
  <si>
    <t>S</t>
  </si>
  <si>
    <t>Instrumentation Engineer</t>
  </si>
  <si>
    <t>I</t>
  </si>
  <si>
    <t>Systems engineer</t>
  </si>
  <si>
    <t>P</t>
  </si>
  <si>
    <t>Project Controller</t>
  </si>
  <si>
    <t>Project Management</t>
  </si>
  <si>
    <t>Supply Chain</t>
  </si>
  <si>
    <t>V</t>
  </si>
  <si>
    <t>Painter</t>
  </si>
  <si>
    <t>Asthetic Designer</t>
  </si>
  <si>
    <t>A</t>
  </si>
  <si>
    <t>Laborer</t>
  </si>
  <si>
    <t>L</t>
  </si>
  <si>
    <t>Technicians</t>
  </si>
  <si>
    <t>T</t>
  </si>
  <si>
    <t>Quality Engineer</t>
  </si>
  <si>
    <t>QE</t>
  </si>
  <si>
    <t>Welder</t>
  </si>
  <si>
    <t>W</t>
  </si>
  <si>
    <t>EE</t>
  </si>
  <si>
    <t>ME</t>
  </si>
  <si>
    <t>Project Manager</t>
  </si>
  <si>
    <t>PM</t>
  </si>
  <si>
    <t>Foreman</t>
  </si>
  <si>
    <t>F</t>
  </si>
  <si>
    <t xml:space="preserve">Stakeholders </t>
  </si>
  <si>
    <t>Sponsor</t>
  </si>
  <si>
    <t>Accountant</t>
  </si>
  <si>
    <t>ACNT</t>
  </si>
  <si>
    <t>Finance</t>
  </si>
  <si>
    <t>Technical Writer</t>
  </si>
  <si>
    <t>Project Controller,Accountant</t>
  </si>
  <si>
    <t xml:space="preserve">   Project close </t>
  </si>
  <si>
    <t>Actual Cost</t>
  </si>
  <si>
    <t>Cost Varience</t>
  </si>
  <si>
    <t>1.1.1</t>
  </si>
  <si>
    <t>1.1.2</t>
  </si>
  <si>
    <t>1.1.3</t>
  </si>
  <si>
    <t>1.2.1</t>
  </si>
  <si>
    <t>1.2.2</t>
  </si>
  <si>
    <t>1.2.3</t>
  </si>
  <si>
    <t>1.2.4</t>
  </si>
  <si>
    <t>1.2.5</t>
  </si>
  <si>
    <t>1.2.6</t>
  </si>
  <si>
    <t>1.3.1</t>
  </si>
  <si>
    <t>1.3.2</t>
  </si>
  <si>
    <t>1.3.3</t>
  </si>
  <si>
    <t>1.4.1</t>
  </si>
  <si>
    <t>1.4.2</t>
  </si>
  <si>
    <t>1.4.3</t>
  </si>
  <si>
    <t>1.4.4</t>
  </si>
  <si>
    <t>1.4.5</t>
  </si>
  <si>
    <t>1.4.6</t>
  </si>
  <si>
    <t>1.4.7</t>
  </si>
  <si>
    <t>1.5.1</t>
  </si>
  <si>
    <t>1.6.1</t>
  </si>
  <si>
    <t>1.6.2</t>
  </si>
  <si>
    <t>1.6.3</t>
  </si>
  <si>
    <t>1.6.4</t>
  </si>
  <si>
    <t>1.6.5</t>
  </si>
  <si>
    <t>1.6.6</t>
  </si>
  <si>
    <t>1.7.1</t>
  </si>
  <si>
    <t>1.7.2</t>
  </si>
  <si>
    <t>1.8.0</t>
  </si>
  <si>
    <t>1.9.0</t>
  </si>
  <si>
    <t>Baseline Total Cost</t>
  </si>
  <si>
    <t>Actual Total Cost</t>
  </si>
  <si>
    <t>Std. Rate ($/hr)</t>
  </si>
  <si>
    <t>Ovt. Rate ($/hr)</t>
  </si>
  <si>
    <t>Other</t>
  </si>
  <si>
    <t>Total Baseline Cost</t>
  </si>
  <si>
    <t>Total Actual Cost</t>
  </si>
  <si>
    <t>10 Master Bill of Material</t>
  </si>
  <si>
    <t>11 Parts ordered</t>
  </si>
  <si>
    <t>12 Procurement cycle</t>
  </si>
  <si>
    <t>13 Setup Asembly line</t>
  </si>
  <si>
    <t>14 Power train</t>
  </si>
  <si>
    <t>15 Frame</t>
  </si>
  <si>
    <t>16 Body</t>
  </si>
  <si>
    <t>17 Instruments</t>
  </si>
  <si>
    <t>18 Paint and Trim</t>
  </si>
  <si>
    <t>19 Final asembly</t>
  </si>
  <si>
    <t>20 Test plan</t>
  </si>
  <si>
    <t>21 Power train testing</t>
  </si>
  <si>
    <t>22 Frame testing</t>
  </si>
  <si>
    <t>23 Body integrity testing</t>
  </si>
  <si>
    <t>24 Instrument testing</t>
  </si>
  <si>
    <t>25 System testing</t>
  </si>
  <si>
    <t>26 Safety testing</t>
  </si>
  <si>
    <t>27 Admin close</t>
  </si>
  <si>
    <t>28 Project archivin</t>
  </si>
  <si>
    <t>29 Project Management</t>
  </si>
  <si>
    <t>30 Project Close</t>
  </si>
  <si>
    <t>01 Scope definition</t>
  </si>
  <si>
    <t>02 Charter</t>
  </si>
  <si>
    <t>03 Charter approval</t>
  </si>
  <si>
    <t>04 First cut technical design</t>
  </si>
  <si>
    <t>05 Electrical engineering</t>
  </si>
  <si>
    <t>06 Mechanical engineering</t>
  </si>
  <si>
    <t>07 Structural engineering</t>
  </si>
  <si>
    <t>08 Final review</t>
  </si>
  <si>
    <t>09 Complete design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</si>
</sst>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6" x14ac:knownFonts="1">
    <font>
      <sz val="11"/>
      <color theme="1"/>
      <name val="Calibri"/>
      <family val="2"/>
      <scheme val="minor"/>
    </font>
    <font>
      <sz val="8"/>
      <color rgb="FF363636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"/>
      <color rgb="FF36363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vertical="center" wrapText="1"/>
    </xf>
    <xf numFmtId="9" fontId="4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left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0" fillId="0" borderId="0" xfId="0" applyNumberFormat="1" applyFont="1"/>
    <xf numFmtId="0" fontId="5" fillId="2" borderId="2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1" fontId="3" fillId="3" borderId="1" xfId="0" applyNumberFormat="1" applyFont="1" applyFill="1" applyBorder="1" applyAlignment="1">
      <alignment horizontal="right" vertical="center" wrapText="1"/>
    </xf>
    <xf numFmtId="1" fontId="4" fillId="3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1F75-F55D-4F2F-8E90-218284C83800}">
  <dimension ref="A1:H28"/>
  <sheetViews>
    <sheetView workbookViewId="0">
      <selection activeCell="A23" sqref="A23"/>
    </sheetView>
  </sheetViews>
  <sheetFormatPr defaultRowHeight="15" x14ac:dyDescent="0.25"/>
  <cols>
    <col min="1" max="1" width="19.42578125" bestFit="1" customWidth="1"/>
    <col min="2" max="2" width="4.5703125" bestFit="1" customWidth="1"/>
    <col min="3" max="3" width="5.7109375" bestFit="1" customWidth="1"/>
    <col min="4" max="4" width="17.5703125" bestFit="1" customWidth="1"/>
    <col min="5" max="5" width="8.140625" bestFit="1" customWidth="1"/>
    <col min="6" max="6" width="16.140625" customWidth="1"/>
    <col min="7" max="7" width="11.140625" bestFit="1" customWidth="1"/>
    <col min="8" max="8" width="7.28515625" bestFit="1" customWidth="1"/>
  </cols>
  <sheetData>
    <row r="1" spans="1:8" ht="22.5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127</v>
      </c>
      <c r="G1" s="1" t="s">
        <v>128</v>
      </c>
      <c r="H1" s="1" t="s">
        <v>44</v>
      </c>
    </row>
    <row r="2" spans="1:8" x14ac:dyDescent="0.25">
      <c r="A2" s="3" t="s">
        <v>45</v>
      </c>
      <c r="B2" s="3" t="s">
        <v>46</v>
      </c>
      <c r="C2" s="3" t="s">
        <v>47</v>
      </c>
      <c r="D2" s="3" t="s">
        <v>48</v>
      </c>
      <c r="E2" s="5">
        <v>1</v>
      </c>
      <c r="F2" s="24">
        <v>32</v>
      </c>
      <c r="G2" s="24">
        <v>42</v>
      </c>
      <c r="H2" s="3" t="s">
        <v>49</v>
      </c>
    </row>
    <row r="3" spans="1:8" x14ac:dyDescent="0.25">
      <c r="A3" s="3" t="s">
        <v>36</v>
      </c>
      <c r="B3" s="3" t="s">
        <v>46</v>
      </c>
      <c r="C3" s="3" t="s">
        <v>50</v>
      </c>
      <c r="D3" s="3" t="s">
        <v>51</v>
      </c>
      <c r="E3" s="5">
        <v>1</v>
      </c>
      <c r="F3" s="24">
        <v>500</v>
      </c>
      <c r="G3" s="24">
        <v>600</v>
      </c>
      <c r="H3" s="3" t="s">
        <v>49</v>
      </c>
    </row>
    <row r="4" spans="1:8" x14ac:dyDescent="0.25">
      <c r="A4" s="6" t="s">
        <v>22</v>
      </c>
      <c r="B4" s="6" t="s">
        <v>46</v>
      </c>
      <c r="C4" s="6" t="s">
        <v>52</v>
      </c>
      <c r="D4" s="6" t="s">
        <v>53</v>
      </c>
      <c r="E4" s="7">
        <v>1</v>
      </c>
      <c r="F4" s="25">
        <v>18</v>
      </c>
      <c r="G4" s="25">
        <v>28</v>
      </c>
      <c r="H4" s="6" t="s">
        <v>49</v>
      </c>
    </row>
    <row r="5" spans="1:8" x14ac:dyDescent="0.25">
      <c r="A5" s="6" t="s">
        <v>54</v>
      </c>
      <c r="B5" s="6" t="s">
        <v>46</v>
      </c>
      <c r="C5" s="6" t="s">
        <v>55</v>
      </c>
      <c r="D5" s="6" t="s">
        <v>56</v>
      </c>
      <c r="E5" s="7">
        <v>1</v>
      </c>
      <c r="F5" s="25">
        <v>40</v>
      </c>
      <c r="G5" s="25">
        <v>65</v>
      </c>
      <c r="H5" s="6" t="s">
        <v>49</v>
      </c>
    </row>
    <row r="6" spans="1:8" x14ac:dyDescent="0.25">
      <c r="A6" s="3" t="s">
        <v>57</v>
      </c>
      <c r="B6" s="3" t="s">
        <v>46</v>
      </c>
      <c r="C6" s="3" t="s">
        <v>58</v>
      </c>
      <c r="D6" s="3" t="s">
        <v>53</v>
      </c>
      <c r="E6" s="5">
        <v>1</v>
      </c>
      <c r="F6" s="24">
        <v>18</v>
      </c>
      <c r="G6" s="24">
        <v>28</v>
      </c>
      <c r="H6" s="3" t="s">
        <v>49</v>
      </c>
    </row>
    <row r="7" spans="1:8" x14ac:dyDescent="0.25">
      <c r="A7" s="6" t="s">
        <v>15</v>
      </c>
      <c r="B7" s="6" t="s">
        <v>46</v>
      </c>
      <c r="C7" s="6" t="s">
        <v>59</v>
      </c>
      <c r="D7" s="6" t="s">
        <v>56</v>
      </c>
      <c r="E7" s="7">
        <v>1</v>
      </c>
      <c r="F7" s="25">
        <v>35</v>
      </c>
      <c r="G7" s="25">
        <v>45</v>
      </c>
      <c r="H7" s="6" t="s">
        <v>49</v>
      </c>
    </row>
    <row r="8" spans="1:8" x14ac:dyDescent="0.25">
      <c r="A8" s="3" t="s">
        <v>60</v>
      </c>
      <c r="B8" s="3" t="s">
        <v>46</v>
      </c>
      <c r="C8" s="3" t="s">
        <v>61</v>
      </c>
      <c r="D8" s="3" t="s">
        <v>56</v>
      </c>
      <c r="E8" s="5">
        <v>1</v>
      </c>
      <c r="F8" s="24">
        <v>35</v>
      </c>
      <c r="G8" s="24">
        <v>45</v>
      </c>
      <c r="H8" s="3" t="s">
        <v>49</v>
      </c>
    </row>
    <row r="9" spans="1:8" x14ac:dyDescent="0.25">
      <c r="A9" s="3" t="s">
        <v>62</v>
      </c>
      <c r="B9" s="3" t="s">
        <v>46</v>
      </c>
      <c r="C9" s="3" t="s">
        <v>59</v>
      </c>
      <c r="D9" s="3" t="s">
        <v>56</v>
      </c>
      <c r="E9" s="5">
        <v>1</v>
      </c>
      <c r="F9" s="24">
        <v>40</v>
      </c>
      <c r="G9" s="24">
        <v>50</v>
      </c>
      <c r="H9" s="3" t="s">
        <v>49</v>
      </c>
    </row>
    <row r="10" spans="1:8" x14ac:dyDescent="0.25">
      <c r="A10" s="3" t="s">
        <v>34</v>
      </c>
      <c r="B10" s="3" t="s">
        <v>46</v>
      </c>
      <c r="C10" s="3" t="s">
        <v>59</v>
      </c>
      <c r="D10" s="3" t="s">
        <v>56</v>
      </c>
      <c r="E10" s="5">
        <v>1</v>
      </c>
      <c r="F10" s="24">
        <v>40</v>
      </c>
      <c r="G10" s="24">
        <v>50</v>
      </c>
      <c r="H10" s="3" t="s">
        <v>49</v>
      </c>
    </row>
    <row r="11" spans="1:8" x14ac:dyDescent="0.25">
      <c r="A11" s="6" t="s">
        <v>12</v>
      </c>
      <c r="B11" s="6" t="s">
        <v>46</v>
      </c>
      <c r="C11" s="6" t="s">
        <v>63</v>
      </c>
      <c r="D11" s="6" t="s">
        <v>56</v>
      </c>
      <c r="E11" s="7">
        <v>1</v>
      </c>
      <c r="F11" s="25">
        <v>40</v>
      </c>
      <c r="G11" s="25">
        <v>50</v>
      </c>
      <c r="H11" s="6" t="s">
        <v>49</v>
      </c>
    </row>
    <row r="12" spans="1:8" x14ac:dyDescent="0.25">
      <c r="A12" s="3" t="s">
        <v>64</v>
      </c>
      <c r="B12" s="3" t="s">
        <v>46</v>
      </c>
      <c r="C12" s="3" t="s">
        <v>63</v>
      </c>
      <c r="D12" s="3" t="s">
        <v>65</v>
      </c>
      <c r="E12" s="5">
        <v>1</v>
      </c>
      <c r="F12" s="24">
        <v>40</v>
      </c>
      <c r="G12" s="24">
        <v>50</v>
      </c>
      <c r="H12" s="3" t="s">
        <v>49</v>
      </c>
    </row>
    <row r="13" spans="1:8" x14ac:dyDescent="0.25">
      <c r="A13" s="3" t="s">
        <v>18</v>
      </c>
      <c r="B13" s="3" t="s">
        <v>46</v>
      </c>
      <c r="C13" s="3" t="s">
        <v>63</v>
      </c>
      <c r="D13" s="3" t="s">
        <v>66</v>
      </c>
      <c r="E13" s="5">
        <v>1</v>
      </c>
      <c r="F13" s="24">
        <v>38</v>
      </c>
      <c r="G13" s="24">
        <v>48</v>
      </c>
      <c r="H13" s="3" t="s">
        <v>49</v>
      </c>
    </row>
    <row r="14" spans="1:8" x14ac:dyDescent="0.25">
      <c r="A14" s="3" t="s">
        <v>19</v>
      </c>
      <c r="B14" s="3" t="s">
        <v>46</v>
      </c>
      <c r="C14" s="3" t="s">
        <v>67</v>
      </c>
      <c r="D14" s="2" t="s">
        <v>129</v>
      </c>
      <c r="E14" s="5">
        <v>1</v>
      </c>
      <c r="F14" s="24">
        <v>0</v>
      </c>
      <c r="G14" s="24">
        <v>0</v>
      </c>
      <c r="H14" s="3" t="s">
        <v>49</v>
      </c>
    </row>
    <row r="15" spans="1:8" x14ac:dyDescent="0.25">
      <c r="A15" s="3" t="s">
        <v>68</v>
      </c>
      <c r="B15" s="3" t="s">
        <v>46</v>
      </c>
      <c r="C15" s="3" t="s">
        <v>63</v>
      </c>
      <c r="D15" s="3" t="s">
        <v>53</v>
      </c>
      <c r="E15" s="5">
        <v>1</v>
      </c>
      <c r="F15" s="24">
        <v>18</v>
      </c>
      <c r="G15" s="24">
        <v>28</v>
      </c>
      <c r="H15" s="3" t="s">
        <v>49</v>
      </c>
    </row>
    <row r="16" spans="1:8" x14ac:dyDescent="0.25">
      <c r="A16" s="6" t="s">
        <v>69</v>
      </c>
      <c r="B16" s="6" t="s">
        <v>46</v>
      </c>
      <c r="C16" s="6" t="s">
        <v>70</v>
      </c>
      <c r="D16" s="6" t="s">
        <v>53</v>
      </c>
      <c r="E16" s="7">
        <v>1</v>
      </c>
      <c r="F16" s="25">
        <v>18</v>
      </c>
      <c r="G16" s="25">
        <v>28</v>
      </c>
      <c r="H16" s="6" t="s">
        <v>49</v>
      </c>
    </row>
    <row r="17" spans="1:8" x14ac:dyDescent="0.25">
      <c r="A17" s="6" t="s">
        <v>71</v>
      </c>
      <c r="B17" s="6" t="s">
        <v>46</v>
      </c>
      <c r="C17" s="6" t="s">
        <v>72</v>
      </c>
      <c r="D17" s="6" t="s">
        <v>53</v>
      </c>
      <c r="E17" s="7">
        <v>1</v>
      </c>
      <c r="F17" s="25">
        <v>10</v>
      </c>
      <c r="G17" s="25">
        <v>20</v>
      </c>
      <c r="H17" s="6" t="s">
        <v>49</v>
      </c>
    </row>
    <row r="18" spans="1:8" x14ac:dyDescent="0.25">
      <c r="A18" s="6" t="s">
        <v>73</v>
      </c>
      <c r="B18" s="6" t="s">
        <v>46</v>
      </c>
      <c r="C18" s="6" t="s">
        <v>74</v>
      </c>
      <c r="D18" s="6" t="s">
        <v>53</v>
      </c>
      <c r="E18" s="7">
        <v>1</v>
      </c>
      <c r="F18" s="25">
        <v>18</v>
      </c>
      <c r="G18" s="25">
        <v>28</v>
      </c>
      <c r="H18" s="6" t="s">
        <v>49</v>
      </c>
    </row>
    <row r="19" spans="1:8" x14ac:dyDescent="0.25">
      <c r="A19" s="3" t="s">
        <v>75</v>
      </c>
      <c r="B19" s="3" t="s">
        <v>46</v>
      </c>
      <c r="C19" s="3" t="s">
        <v>76</v>
      </c>
      <c r="D19" s="3" t="s">
        <v>56</v>
      </c>
      <c r="E19" s="5">
        <v>1</v>
      </c>
      <c r="F19" s="24">
        <v>30</v>
      </c>
      <c r="G19" s="24">
        <v>40</v>
      </c>
      <c r="H19" s="3" t="s">
        <v>49</v>
      </c>
    </row>
    <row r="20" spans="1:8" x14ac:dyDescent="0.25">
      <c r="A20" s="3" t="s">
        <v>77</v>
      </c>
      <c r="B20" s="3" t="s">
        <v>46</v>
      </c>
      <c r="C20" s="3" t="s">
        <v>78</v>
      </c>
      <c r="D20" s="3" t="s">
        <v>53</v>
      </c>
      <c r="E20" s="5">
        <v>1</v>
      </c>
      <c r="F20" s="24">
        <v>15</v>
      </c>
      <c r="G20" s="24">
        <v>25</v>
      </c>
      <c r="H20" s="3" t="s">
        <v>49</v>
      </c>
    </row>
    <row r="21" spans="1:8" x14ac:dyDescent="0.25">
      <c r="A21" s="3" t="s">
        <v>13</v>
      </c>
      <c r="B21" s="3" t="s">
        <v>46</v>
      </c>
      <c r="C21" s="3" t="s">
        <v>79</v>
      </c>
      <c r="D21" s="3" t="s">
        <v>56</v>
      </c>
      <c r="E21" s="5">
        <v>1</v>
      </c>
      <c r="F21" s="24">
        <v>40</v>
      </c>
      <c r="G21" s="24">
        <v>50</v>
      </c>
      <c r="H21" s="3" t="s">
        <v>49</v>
      </c>
    </row>
    <row r="22" spans="1:8" x14ac:dyDescent="0.25">
      <c r="A22" s="3" t="s">
        <v>14</v>
      </c>
      <c r="B22" s="3" t="s">
        <v>46</v>
      </c>
      <c r="C22" s="3" t="s">
        <v>80</v>
      </c>
      <c r="D22" s="3" t="s">
        <v>56</v>
      </c>
      <c r="E22" s="5">
        <v>1</v>
      </c>
      <c r="F22" s="24">
        <v>40</v>
      </c>
      <c r="G22" s="24">
        <v>50</v>
      </c>
      <c r="H22" s="3" t="s">
        <v>49</v>
      </c>
    </row>
    <row r="23" spans="1:8" x14ac:dyDescent="0.25">
      <c r="A23" s="6" t="s">
        <v>81</v>
      </c>
      <c r="B23" s="6" t="s">
        <v>46</v>
      </c>
      <c r="C23" s="6" t="s">
        <v>82</v>
      </c>
      <c r="D23" s="6" t="s">
        <v>65</v>
      </c>
      <c r="E23" s="7">
        <v>1</v>
      </c>
      <c r="F23" s="25">
        <v>60</v>
      </c>
      <c r="G23" s="25">
        <v>70</v>
      </c>
      <c r="H23" s="6" t="s">
        <v>49</v>
      </c>
    </row>
    <row r="24" spans="1:8" x14ac:dyDescent="0.25">
      <c r="A24" s="6" t="s">
        <v>83</v>
      </c>
      <c r="B24" s="6" t="s">
        <v>46</v>
      </c>
      <c r="C24" s="6" t="s">
        <v>84</v>
      </c>
      <c r="D24" s="2" t="s">
        <v>129</v>
      </c>
      <c r="E24" s="7">
        <v>1</v>
      </c>
      <c r="F24" s="25">
        <v>0</v>
      </c>
      <c r="G24" s="25">
        <v>0</v>
      </c>
      <c r="H24" s="6" t="s">
        <v>49</v>
      </c>
    </row>
    <row r="25" spans="1:8" x14ac:dyDescent="0.25">
      <c r="A25" s="6" t="s">
        <v>85</v>
      </c>
      <c r="B25" s="6" t="s">
        <v>46</v>
      </c>
      <c r="C25" s="6" t="s">
        <v>59</v>
      </c>
      <c r="D25" s="2" t="s">
        <v>129</v>
      </c>
      <c r="E25" s="7">
        <v>1</v>
      </c>
      <c r="F25" s="25">
        <v>0</v>
      </c>
      <c r="G25" s="25">
        <v>0</v>
      </c>
      <c r="H25" s="6" t="s">
        <v>49</v>
      </c>
    </row>
    <row r="26" spans="1:8" x14ac:dyDescent="0.25">
      <c r="A26" s="6" t="s">
        <v>86</v>
      </c>
      <c r="B26" s="6" t="s">
        <v>46</v>
      </c>
      <c r="C26" s="6" t="s">
        <v>59</v>
      </c>
      <c r="D26" s="2" t="s">
        <v>129</v>
      </c>
      <c r="E26" s="7">
        <v>1</v>
      </c>
      <c r="F26" s="25">
        <v>0</v>
      </c>
      <c r="G26" s="25">
        <v>0</v>
      </c>
      <c r="H26" s="6" t="s">
        <v>49</v>
      </c>
    </row>
    <row r="27" spans="1:8" x14ac:dyDescent="0.25">
      <c r="A27" s="3" t="s">
        <v>87</v>
      </c>
      <c r="B27" s="3" t="s">
        <v>46</v>
      </c>
      <c r="C27" s="3" t="s">
        <v>88</v>
      </c>
      <c r="D27" s="3" t="s">
        <v>89</v>
      </c>
      <c r="E27" s="5">
        <v>1</v>
      </c>
      <c r="F27" s="24">
        <v>30</v>
      </c>
      <c r="G27" s="24">
        <v>40</v>
      </c>
      <c r="H27" s="3" t="s">
        <v>49</v>
      </c>
    </row>
    <row r="28" spans="1:8" x14ac:dyDescent="0.25">
      <c r="A28" s="3" t="s">
        <v>90</v>
      </c>
      <c r="B28" s="3" t="s">
        <v>46</v>
      </c>
      <c r="C28" s="3" t="s">
        <v>74</v>
      </c>
      <c r="D28" s="3" t="s">
        <v>48</v>
      </c>
      <c r="E28" s="5">
        <v>1</v>
      </c>
      <c r="F28" s="24">
        <v>28</v>
      </c>
      <c r="G28" s="24">
        <v>38</v>
      </c>
      <c r="H28" s="3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D562-AB5D-40D5-9526-CAC0E09AE797}">
  <dimension ref="A1:L31"/>
  <sheetViews>
    <sheetView tabSelected="1" workbookViewId="0">
      <selection activeCell="B11" sqref="B11"/>
    </sheetView>
  </sheetViews>
  <sheetFormatPr defaultRowHeight="15" x14ac:dyDescent="0.25"/>
  <cols>
    <col min="1" max="1" width="10" style="23" bestFit="1" customWidth="1"/>
    <col min="2" max="2" width="25.140625" bestFit="1" customWidth="1"/>
    <col min="3" max="3" width="11.42578125" bestFit="1" customWidth="1"/>
    <col min="4" max="4" width="8" bestFit="1" customWidth="1"/>
    <col min="5" max="5" width="10.42578125" style="11" bestFit="1" customWidth="1"/>
    <col min="6" max="6" width="27.140625" customWidth="1"/>
    <col min="7" max="7" width="8.7109375" style="11" bestFit="1" customWidth="1"/>
    <col min="8" max="8" width="11.28515625" bestFit="1" customWidth="1"/>
    <col min="9" max="9" width="15.7109375" style="10" bestFit="1" customWidth="1"/>
    <col min="10" max="10" width="9.7109375" bestFit="1" customWidth="1"/>
    <col min="11" max="11" width="14.140625" bestFit="1" customWidth="1"/>
    <col min="12" max="12" width="11.7109375" bestFit="1" customWidth="1"/>
  </cols>
  <sheetData>
    <row r="1" spans="1:12" ht="25.5" x14ac:dyDescent="0.25">
      <c r="A1" s="22" t="s">
        <v>0</v>
      </c>
      <c r="B1" s="14" t="s">
        <v>1</v>
      </c>
      <c r="C1" s="14" t="s">
        <v>2</v>
      </c>
      <c r="D1" s="14" t="s">
        <v>3</v>
      </c>
      <c r="E1" s="14" t="s">
        <v>5</v>
      </c>
      <c r="F1" s="14" t="s">
        <v>7</v>
      </c>
      <c r="G1" s="14" t="s">
        <v>6</v>
      </c>
      <c r="H1" s="19" t="s">
        <v>4</v>
      </c>
      <c r="I1" s="19" t="s">
        <v>130</v>
      </c>
      <c r="J1" s="19" t="s">
        <v>93</v>
      </c>
      <c r="K1" s="19" t="s">
        <v>131</v>
      </c>
      <c r="L1" s="19" t="s">
        <v>94</v>
      </c>
    </row>
    <row r="2" spans="1:12" x14ac:dyDescent="0.25">
      <c r="A2" s="20" t="s">
        <v>95</v>
      </c>
      <c r="B2" s="9" t="s">
        <v>153</v>
      </c>
      <c r="C2" s="8"/>
      <c r="D2" s="9">
        <v>3</v>
      </c>
      <c r="E2" s="4">
        <v>1</v>
      </c>
      <c r="F2" s="9" t="s">
        <v>9</v>
      </c>
      <c r="G2" s="15">
        <f>DATE(2018,6,1)</f>
        <v>43252</v>
      </c>
      <c r="H2" s="16">
        <v>0</v>
      </c>
      <c r="I2" s="16">
        <v>0</v>
      </c>
      <c r="J2" s="16">
        <v>0</v>
      </c>
      <c r="K2" s="16">
        <f>J2</f>
        <v>0</v>
      </c>
      <c r="L2" s="16">
        <f t="shared" ref="L2:L31" si="0">J2-H2</f>
        <v>0</v>
      </c>
    </row>
    <row r="3" spans="1:12" x14ac:dyDescent="0.25">
      <c r="A3" s="20" t="s">
        <v>96</v>
      </c>
      <c r="B3" s="9" t="s">
        <v>154</v>
      </c>
      <c r="C3" s="9">
        <v>2</v>
      </c>
      <c r="D3" s="9">
        <v>3</v>
      </c>
      <c r="E3" s="4">
        <v>1</v>
      </c>
      <c r="F3" s="9" t="s">
        <v>16</v>
      </c>
      <c r="G3" s="15">
        <f>G2+D2</f>
        <v>43255</v>
      </c>
      <c r="H3" s="16">
        <v>4800</v>
      </c>
      <c r="I3" s="16">
        <f t="shared" ref="I3:I31" si="1">I2+H3</f>
        <v>4800</v>
      </c>
      <c r="J3" s="16">
        <v>4800</v>
      </c>
      <c r="K3" s="16">
        <f t="shared" ref="K3:K31" si="2">K2+J3</f>
        <v>4800</v>
      </c>
      <c r="L3" s="16">
        <f t="shared" si="0"/>
        <v>0</v>
      </c>
    </row>
    <row r="4" spans="1:12" x14ac:dyDescent="0.25">
      <c r="A4" s="20" t="s">
        <v>97</v>
      </c>
      <c r="B4" s="9" t="s">
        <v>155</v>
      </c>
      <c r="C4" s="9">
        <v>3</v>
      </c>
      <c r="D4" s="9">
        <v>6</v>
      </c>
      <c r="E4" s="4">
        <v>1</v>
      </c>
      <c r="F4" s="9" t="s">
        <v>10</v>
      </c>
      <c r="G4" s="15">
        <f>G3+D3</f>
        <v>43258</v>
      </c>
      <c r="H4" s="16">
        <v>0</v>
      </c>
      <c r="I4" s="16">
        <f t="shared" si="1"/>
        <v>4800</v>
      </c>
      <c r="J4" s="16">
        <v>0</v>
      </c>
      <c r="K4" s="16">
        <f t="shared" si="2"/>
        <v>4800</v>
      </c>
      <c r="L4" s="16">
        <f t="shared" si="0"/>
        <v>0</v>
      </c>
    </row>
    <row r="5" spans="1:12" x14ac:dyDescent="0.25">
      <c r="A5" s="20" t="s">
        <v>98</v>
      </c>
      <c r="B5" s="9" t="s">
        <v>156</v>
      </c>
      <c r="C5" s="9">
        <v>4</v>
      </c>
      <c r="D5" s="9">
        <v>3</v>
      </c>
      <c r="E5" s="4">
        <v>1</v>
      </c>
      <c r="F5" s="9" t="s">
        <v>12</v>
      </c>
      <c r="G5" s="15">
        <f>G4+D4</f>
        <v>43264</v>
      </c>
      <c r="H5" s="16">
        <v>1920</v>
      </c>
      <c r="I5" s="16">
        <f t="shared" si="1"/>
        <v>6720</v>
      </c>
      <c r="J5" s="16">
        <f>H5+120</f>
        <v>2040</v>
      </c>
      <c r="K5" s="16">
        <v>7200</v>
      </c>
      <c r="L5" s="16">
        <f t="shared" si="0"/>
        <v>120</v>
      </c>
    </row>
    <row r="6" spans="1:12" x14ac:dyDescent="0.25">
      <c r="A6" s="20" t="s">
        <v>99</v>
      </c>
      <c r="B6" s="9" t="s">
        <v>157</v>
      </c>
      <c r="C6" s="9">
        <v>5</v>
      </c>
      <c r="D6" s="9">
        <v>30</v>
      </c>
      <c r="E6" s="4">
        <v>1</v>
      </c>
      <c r="F6" s="9" t="s">
        <v>13</v>
      </c>
      <c r="G6" s="15">
        <f>G5+D5</f>
        <v>43267</v>
      </c>
      <c r="H6" s="16">
        <v>24000</v>
      </c>
      <c r="I6" s="16">
        <f t="shared" si="1"/>
        <v>30720</v>
      </c>
      <c r="J6" s="16">
        <v>26000</v>
      </c>
      <c r="K6" s="16">
        <v>34500</v>
      </c>
      <c r="L6" s="16">
        <f t="shared" si="0"/>
        <v>2000</v>
      </c>
    </row>
    <row r="7" spans="1:12" x14ac:dyDescent="0.25">
      <c r="A7" s="20" t="s">
        <v>100</v>
      </c>
      <c r="B7" s="9" t="s">
        <v>158</v>
      </c>
      <c r="C7" s="9">
        <v>5</v>
      </c>
      <c r="D7" s="9">
        <v>30</v>
      </c>
      <c r="E7" s="4">
        <v>1</v>
      </c>
      <c r="F7" s="9" t="s">
        <v>14</v>
      </c>
      <c r="G7" s="15">
        <f>G5+D6</f>
        <v>43294</v>
      </c>
      <c r="H7" s="16">
        <v>24000</v>
      </c>
      <c r="I7" s="16">
        <f t="shared" si="1"/>
        <v>54720</v>
      </c>
      <c r="J7" s="16">
        <v>26245</v>
      </c>
      <c r="K7" s="16">
        <f t="shared" si="2"/>
        <v>60745</v>
      </c>
      <c r="L7" s="16">
        <f t="shared" si="0"/>
        <v>2245</v>
      </c>
    </row>
    <row r="8" spans="1:12" x14ac:dyDescent="0.25">
      <c r="A8" s="20" t="s">
        <v>101</v>
      </c>
      <c r="B8" s="9" t="s">
        <v>159</v>
      </c>
      <c r="C8" s="9">
        <v>5</v>
      </c>
      <c r="D8" s="9">
        <v>30</v>
      </c>
      <c r="E8" s="4">
        <v>1</v>
      </c>
      <c r="F8" s="9" t="s">
        <v>15</v>
      </c>
      <c r="G8" s="15">
        <f>G6+D8</f>
        <v>43297</v>
      </c>
      <c r="H8" s="16">
        <v>24000</v>
      </c>
      <c r="I8" s="16">
        <v>68500</v>
      </c>
      <c r="J8" s="16">
        <v>28000</v>
      </c>
      <c r="K8" s="16">
        <v>74500</v>
      </c>
      <c r="L8" s="16">
        <f t="shared" si="0"/>
        <v>4000</v>
      </c>
    </row>
    <row r="9" spans="1:12" x14ac:dyDescent="0.25">
      <c r="A9" s="20" t="s">
        <v>102</v>
      </c>
      <c r="B9" s="9" t="s">
        <v>160</v>
      </c>
      <c r="C9" s="9">
        <v>8</v>
      </c>
      <c r="D9" s="9">
        <v>5</v>
      </c>
      <c r="E9" s="4">
        <v>1</v>
      </c>
      <c r="F9" s="9" t="s">
        <v>16</v>
      </c>
      <c r="G9" s="15">
        <f>G8+D8</f>
        <v>43327</v>
      </c>
      <c r="H9" s="16">
        <v>8000</v>
      </c>
      <c r="I9" s="16">
        <f t="shared" si="1"/>
        <v>76500</v>
      </c>
      <c r="J9" s="16">
        <f>H9+200</f>
        <v>8200</v>
      </c>
      <c r="K9" s="16">
        <f t="shared" si="2"/>
        <v>82700</v>
      </c>
      <c r="L9" s="16">
        <f t="shared" si="0"/>
        <v>200</v>
      </c>
    </row>
    <row r="10" spans="1:12" ht="22.5" x14ac:dyDescent="0.25">
      <c r="A10" s="20" t="s">
        <v>103</v>
      </c>
      <c r="B10" s="9" t="s">
        <v>161</v>
      </c>
      <c r="C10" s="9">
        <v>9</v>
      </c>
      <c r="D10" s="9">
        <v>20</v>
      </c>
      <c r="E10" s="4">
        <v>1</v>
      </c>
      <c r="F10" s="9" t="s">
        <v>16</v>
      </c>
      <c r="G10" s="15">
        <f>G9+D9</f>
        <v>43332</v>
      </c>
      <c r="H10" s="16">
        <v>10000</v>
      </c>
      <c r="I10" s="16">
        <f t="shared" si="1"/>
        <v>86500</v>
      </c>
      <c r="J10" s="16">
        <f>H10+521</f>
        <v>10521</v>
      </c>
      <c r="K10" s="16">
        <f t="shared" si="2"/>
        <v>93221</v>
      </c>
      <c r="L10" s="16">
        <f t="shared" si="0"/>
        <v>521</v>
      </c>
    </row>
    <row r="11" spans="1:12" x14ac:dyDescent="0.25">
      <c r="A11" s="20" t="s">
        <v>104</v>
      </c>
      <c r="B11" s="9" t="s">
        <v>132</v>
      </c>
      <c r="C11" s="9">
        <v>9</v>
      </c>
      <c r="D11" s="9">
        <v>15</v>
      </c>
      <c r="E11" s="4">
        <v>1</v>
      </c>
      <c r="F11" s="9" t="s">
        <v>91</v>
      </c>
      <c r="G11" s="15">
        <f>G9+D9</f>
        <v>43332</v>
      </c>
      <c r="H11" s="16">
        <v>11500</v>
      </c>
      <c r="I11" s="16">
        <f t="shared" si="1"/>
        <v>98000</v>
      </c>
      <c r="J11" s="16">
        <f>H11+52</f>
        <v>11552</v>
      </c>
      <c r="K11" s="16">
        <f t="shared" si="2"/>
        <v>104773</v>
      </c>
      <c r="L11" s="16">
        <f t="shared" si="0"/>
        <v>52</v>
      </c>
    </row>
    <row r="12" spans="1:12" x14ac:dyDescent="0.25">
      <c r="A12" s="20" t="s">
        <v>105</v>
      </c>
      <c r="B12" s="9" t="s">
        <v>133</v>
      </c>
      <c r="C12" s="9">
        <v>9</v>
      </c>
      <c r="D12" s="9">
        <v>10</v>
      </c>
      <c r="E12" s="4">
        <v>1</v>
      </c>
      <c r="F12" s="9" t="s">
        <v>18</v>
      </c>
      <c r="G12" s="15">
        <f>G9+D9</f>
        <v>43332</v>
      </c>
      <c r="H12" s="16">
        <v>13000</v>
      </c>
      <c r="I12" s="16">
        <f t="shared" si="1"/>
        <v>111000</v>
      </c>
      <c r="J12" s="16">
        <f>H12+548</f>
        <v>13548</v>
      </c>
      <c r="K12" s="16">
        <f t="shared" si="2"/>
        <v>118321</v>
      </c>
      <c r="L12" s="16">
        <f t="shared" si="0"/>
        <v>548</v>
      </c>
    </row>
    <row r="13" spans="1:12" x14ac:dyDescent="0.25">
      <c r="A13" s="20" t="s">
        <v>106</v>
      </c>
      <c r="B13" s="9" t="s">
        <v>134</v>
      </c>
      <c r="C13" s="9">
        <v>12</v>
      </c>
      <c r="D13" s="9">
        <v>60</v>
      </c>
      <c r="E13" s="4">
        <v>1</v>
      </c>
      <c r="F13" s="9" t="s">
        <v>19</v>
      </c>
      <c r="G13" s="15">
        <f>G12+D12</f>
        <v>43342</v>
      </c>
      <c r="H13" s="16">
        <v>13250</v>
      </c>
      <c r="I13" s="16">
        <f t="shared" si="1"/>
        <v>124250</v>
      </c>
      <c r="J13" s="16">
        <f>H13</f>
        <v>13250</v>
      </c>
      <c r="K13" s="16">
        <f t="shared" si="2"/>
        <v>131571</v>
      </c>
      <c r="L13" s="16">
        <f t="shared" si="0"/>
        <v>0</v>
      </c>
    </row>
    <row r="14" spans="1:12" x14ac:dyDescent="0.25">
      <c r="A14" s="20" t="s">
        <v>107</v>
      </c>
      <c r="B14" s="9" t="s">
        <v>135</v>
      </c>
      <c r="C14" s="9">
        <v>9</v>
      </c>
      <c r="D14" s="9">
        <v>45</v>
      </c>
      <c r="E14" s="4">
        <v>1</v>
      </c>
      <c r="F14" s="9" t="s">
        <v>21</v>
      </c>
      <c r="G14" s="15">
        <f>G9+D9</f>
        <v>43332</v>
      </c>
      <c r="H14" s="16">
        <v>14000</v>
      </c>
      <c r="I14" s="16">
        <f t="shared" si="1"/>
        <v>138250</v>
      </c>
      <c r="J14" s="16">
        <f>H14+4856</f>
        <v>18856</v>
      </c>
      <c r="K14" s="16">
        <f t="shared" si="2"/>
        <v>150427</v>
      </c>
      <c r="L14" s="16">
        <f t="shared" si="0"/>
        <v>4856</v>
      </c>
    </row>
    <row r="15" spans="1:12" x14ac:dyDescent="0.25">
      <c r="A15" s="20" t="s">
        <v>108</v>
      </c>
      <c r="B15" s="9" t="s">
        <v>136</v>
      </c>
      <c r="C15" s="9">
        <v>14</v>
      </c>
      <c r="D15" s="9">
        <v>10</v>
      </c>
      <c r="E15" s="4">
        <v>1</v>
      </c>
      <c r="F15" s="9" t="s">
        <v>22</v>
      </c>
      <c r="G15" s="15">
        <f>G14+D14</f>
        <v>43377</v>
      </c>
      <c r="H15" s="16">
        <v>3840</v>
      </c>
      <c r="I15" s="16">
        <f t="shared" si="1"/>
        <v>142090</v>
      </c>
      <c r="J15" s="16">
        <f>H15+485</f>
        <v>4325</v>
      </c>
      <c r="K15" s="16">
        <f t="shared" si="2"/>
        <v>154752</v>
      </c>
      <c r="L15" s="16">
        <f t="shared" si="0"/>
        <v>485</v>
      </c>
    </row>
    <row r="16" spans="1:12" x14ac:dyDescent="0.25">
      <c r="A16" s="20" t="s">
        <v>109</v>
      </c>
      <c r="B16" s="9" t="s">
        <v>137</v>
      </c>
      <c r="C16" s="9">
        <v>14</v>
      </c>
      <c r="D16" s="9">
        <v>15</v>
      </c>
      <c r="E16" s="4">
        <v>1</v>
      </c>
      <c r="F16" s="9" t="s">
        <v>23</v>
      </c>
      <c r="G16" s="15">
        <f>G14+D14</f>
        <v>43377</v>
      </c>
      <c r="H16" s="16">
        <v>7920</v>
      </c>
      <c r="I16" s="16">
        <f t="shared" si="1"/>
        <v>150010</v>
      </c>
      <c r="J16" s="16">
        <f>H16+84</f>
        <v>8004</v>
      </c>
      <c r="K16" s="16">
        <f t="shared" si="2"/>
        <v>162756</v>
      </c>
      <c r="L16" s="16">
        <f t="shared" si="0"/>
        <v>84</v>
      </c>
    </row>
    <row r="17" spans="1:12" x14ac:dyDescent="0.25">
      <c r="A17" s="20" t="s">
        <v>110</v>
      </c>
      <c r="B17" s="9" t="s">
        <v>138</v>
      </c>
      <c r="C17" s="9">
        <v>14</v>
      </c>
      <c r="D17" s="9">
        <v>10</v>
      </c>
      <c r="E17" s="4">
        <v>1</v>
      </c>
      <c r="F17" s="9" t="s">
        <v>24</v>
      </c>
      <c r="G17" s="15">
        <f>G14+D14</f>
        <v>43377</v>
      </c>
      <c r="H17" s="16">
        <v>9500</v>
      </c>
      <c r="I17" s="16">
        <f t="shared" si="1"/>
        <v>159510</v>
      </c>
      <c r="J17" s="16">
        <f>H17+545</f>
        <v>10045</v>
      </c>
      <c r="K17" s="16">
        <f t="shared" si="2"/>
        <v>172801</v>
      </c>
      <c r="L17" s="16">
        <f t="shared" si="0"/>
        <v>545</v>
      </c>
    </row>
    <row r="18" spans="1:12" x14ac:dyDescent="0.25">
      <c r="A18" s="20" t="s">
        <v>111</v>
      </c>
      <c r="B18" s="9" t="s">
        <v>139</v>
      </c>
      <c r="C18" s="9">
        <v>13</v>
      </c>
      <c r="D18" s="9">
        <v>8</v>
      </c>
      <c r="E18" s="4">
        <v>1</v>
      </c>
      <c r="F18" s="9" t="s">
        <v>24</v>
      </c>
      <c r="G18" s="15">
        <f>G13+D13</f>
        <v>43402</v>
      </c>
      <c r="H18" s="16">
        <v>4500</v>
      </c>
      <c r="I18" s="16">
        <f t="shared" si="1"/>
        <v>164010</v>
      </c>
      <c r="J18" s="16">
        <f>H18+55</f>
        <v>4555</v>
      </c>
      <c r="K18" s="16">
        <f t="shared" si="2"/>
        <v>177356</v>
      </c>
      <c r="L18" s="16">
        <f t="shared" si="0"/>
        <v>55</v>
      </c>
    </row>
    <row r="19" spans="1:12" x14ac:dyDescent="0.25">
      <c r="A19" s="20" t="s">
        <v>112</v>
      </c>
      <c r="B19" s="9" t="s">
        <v>140</v>
      </c>
      <c r="C19" s="9">
        <v>17</v>
      </c>
      <c r="D19" s="9">
        <v>5</v>
      </c>
      <c r="E19" s="4">
        <v>1</v>
      </c>
      <c r="F19" s="9" t="s">
        <v>25</v>
      </c>
      <c r="G19" s="15">
        <f>G17+D17</f>
        <v>43387</v>
      </c>
      <c r="H19" s="16">
        <v>7680</v>
      </c>
      <c r="I19" s="16">
        <f t="shared" si="1"/>
        <v>171690</v>
      </c>
      <c r="J19" s="16">
        <f>H19+565</f>
        <v>8245</v>
      </c>
      <c r="K19" s="16">
        <f t="shared" si="2"/>
        <v>185601</v>
      </c>
      <c r="L19" s="16">
        <f t="shared" si="0"/>
        <v>565</v>
      </c>
    </row>
    <row r="20" spans="1:12" ht="22.5" x14ac:dyDescent="0.25">
      <c r="A20" s="20" t="s">
        <v>113</v>
      </c>
      <c r="B20" s="9" t="s">
        <v>141</v>
      </c>
      <c r="C20" s="9">
        <v>19</v>
      </c>
      <c r="D20" s="9">
        <v>10</v>
      </c>
      <c r="E20" s="4">
        <v>1</v>
      </c>
      <c r="F20" s="9" t="s">
        <v>26</v>
      </c>
      <c r="G20" s="15">
        <f>G19+D19</f>
        <v>43392</v>
      </c>
      <c r="H20" s="16">
        <v>7360</v>
      </c>
      <c r="I20" s="16">
        <f t="shared" si="1"/>
        <v>179050</v>
      </c>
      <c r="J20" s="16">
        <f>H20+882</f>
        <v>8242</v>
      </c>
      <c r="K20" s="16">
        <f t="shared" si="2"/>
        <v>193843</v>
      </c>
      <c r="L20" s="16">
        <f t="shared" si="0"/>
        <v>882</v>
      </c>
    </row>
    <row r="21" spans="1:12" x14ac:dyDescent="0.25">
      <c r="A21" s="20" t="s">
        <v>114</v>
      </c>
      <c r="B21" s="9" t="s">
        <v>142</v>
      </c>
      <c r="C21" s="9">
        <v>13</v>
      </c>
      <c r="D21" s="9">
        <v>5</v>
      </c>
      <c r="E21" s="4">
        <v>1</v>
      </c>
      <c r="F21" s="9" t="s">
        <v>28</v>
      </c>
      <c r="G21" s="15">
        <f>G13+D13</f>
        <v>43402</v>
      </c>
      <c r="H21" s="16">
        <v>5600</v>
      </c>
      <c r="I21" s="16">
        <f t="shared" si="1"/>
        <v>184650</v>
      </c>
      <c r="J21" s="16">
        <f>H21+852</f>
        <v>6452</v>
      </c>
      <c r="K21" s="16">
        <f t="shared" si="2"/>
        <v>200295</v>
      </c>
      <c r="L21" s="16">
        <f t="shared" si="0"/>
        <v>852</v>
      </c>
    </row>
    <row r="22" spans="1:12" ht="22.5" x14ac:dyDescent="0.25">
      <c r="A22" s="20" t="s">
        <v>115</v>
      </c>
      <c r="B22" s="9" t="s">
        <v>143</v>
      </c>
      <c r="C22" s="9">
        <v>16</v>
      </c>
      <c r="D22" s="9">
        <v>12</v>
      </c>
      <c r="E22" s="4">
        <v>1</v>
      </c>
      <c r="F22" s="9" t="s">
        <v>30</v>
      </c>
      <c r="G22" s="15">
        <f>G16+D16</f>
        <v>43392</v>
      </c>
      <c r="H22" s="16">
        <v>12288</v>
      </c>
      <c r="I22" s="16">
        <f t="shared" si="1"/>
        <v>196938</v>
      </c>
      <c r="J22" s="16">
        <f>H22+458</f>
        <v>12746</v>
      </c>
      <c r="K22" s="16">
        <f t="shared" si="2"/>
        <v>213041</v>
      </c>
      <c r="L22" s="16">
        <f t="shared" si="0"/>
        <v>458</v>
      </c>
    </row>
    <row r="23" spans="1:12" ht="22.5" x14ac:dyDescent="0.25">
      <c r="A23" s="20" t="s">
        <v>116</v>
      </c>
      <c r="B23" s="9" t="s">
        <v>144</v>
      </c>
      <c r="C23" s="9">
        <v>16</v>
      </c>
      <c r="D23" s="9">
        <v>20</v>
      </c>
      <c r="E23" s="4">
        <v>1</v>
      </c>
      <c r="F23" s="9" t="s">
        <v>31</v>
      </c>
      <c r="G23" s="15">
        <f>G16+D16</f>
        <v>43392</v>
      </c>
      <c r="H23" s="16">
        <v>14880</v>
      </c>
      <c r="I23" s="16">
        <f t="shared" si="1"/>
        <v>211818</v>
      </c>
      <c r="J23" s="16">
        <f>H23+855</f>
        <v>15735</v>
      </c>
      <c r="K23" s="16">
        <f t="shared" si="2"/>
        <v>228776</v>
      </c>
      <c r="L23" s="16">
        <f t="shared" si="0"/>
        <v>855</v>
      </c>
    </row>
    <row r="24" spans="1:12" x14ac:dyDescent="0.25">
      <c r="A24" s="20" t="s">
        <v>117</v>
      </c>
      <c r="B24" s="9" t="s">
        <v>145</v>
      </c>
      <c r="C24" s="9">
        <v>17</v>
      </c>
      <c r="D24" s="9">
        <v>10</v>
      </c>
      <c r="E24" s="4">
        <v>1</v>
      </c>
      <c r="F24" s="9" t="s">
        <v>15</v>
      </c>
      <c r="G24" s="15">
        <f>G17+D17</f>
        <v>43387</v>
      </c>
      <c r="H24" s="16">
        <v>8000</v>
      </c>
      <c r="I24" s="16">
        <f t="shared" si="1"/>
        <v>219818</v>
      </c>
      <c r="J24" s="16">
        <f>H24+555</f>
        <v>8555</v>
      </c>
      <c r="K24" s="16">
        <f t="shared" si="2"/>
        <v>237331</v>
      </c>
      <c r="L24" s="16">
        <f t="shared" si="0"/>
        <v>555</v>
      </c>
    </row>
    <row r="25" spans="1:12" ht="22.5" x14ac:dyDescent="0.25">
      <c r="A25" s="20" t="s">
        <v>118</v>
      </c>
      <c r="B25" s="9" t="s">
        <v>146</v>
      </c>
      <c r="C25" s="9">
        <v>18</v>
      </c>
      <c r="D25" s="9">
        <v>10</v>
      </c>
      <c r="E25" s="4">
        <v>0.7</v>
      </c>
      <c r="F25" s="9" t="s">
        <v>32</v>
      </c>
      <c r="G25" s="15">
        <f>G18+D18</f>
        <v>43410</v>
      </c>
      <c r="H25" s="16">
        <v>14400</v>
      </c>
      <c r="I25" s="16">
        <f t="shared" si="1"/>
        <v>234218</v>
      </c>
      <c r="J25" s="16">
        <f>H25+8253</f>
        <v>22653</v>
      </c>
      <c r="K25" s="16">
        <f t="shared" si="2"/>
        <v>259984</v>
      </c>
      <c r="L25" s="16">
        <f t="shared" si="0"/>
        <v>8253</v>
      </c>
    </row>
    <row r="26" spans="1:12" x14ac:dyDescent="0.25">
      <c r="A26" s="20" t="s">
        <v>119</v>
      </c>
      <c r="B26" s="9" t="s">
        <v>147</v>
      </c>
      <c r="C26" s="9">
        <v>25</v>
      </c>
      <c r="D26" s="9">
        <v>10</v>
      </c>
      <c r="E26" s="4">
        <v>0</v>
      </c>
      <c r="F26" s="9" t="s">
        <v>33</v>
      </c>
      <c r="G26" s="15">
        <f>G25+D25</f>
        <v>43420</v>
      </c>
      <c r="H26" s="16">
        <v>12800</v>
      </c>
      <c r="I26" s="16">
        <f t="shared" si="1"/>
        <v>247018</v>
      </c>
      <c r="J26" s="16">
        <f>H26+1000</f>
        <v>13800</v>
      </c>
      <c r="K26" s="16">
        <f t="shared" si="2"/>
        <v>273784</v>
      </c>
      <c r="L26" s="16">
        <f t="shared" si="0"/>
        <v>1000</v>
      </c>
    </row>
    <row r="27" spans="1:12" x14ac:dyDescent="0.25">
      <c r="A27" s="20" t="s">
        <v>120</v>
      </c>
      <c r="B27" s="9" t="s">
        <v>148</v>
      </c>
      <c r="C27" s="9">
        <v>26</v>
      </c>
      <c r="D27" s="9">
        <v>15</v>
      </c>
      <c r="E27" s="4">
        <v>0</v>
      </c>
      <c r="F27" s="9" t="s">
        <v>34</v>
      </c>
      <c r="G27" s="15">
        <f>G26+D26</f>
        <v>43430</v>
      </c>
      <c r="H27" s="16">
        <v>9600</v>
      </c>
      <c r="I27" s="16">
        <f t="shared" si="1"/>
        <v>256618</v>
      </c>
      <c r="J27" s="16">
        <f>H27+857</f>
        <v>10457</v>
      </c>
      <c r="K27" s="16">
        <f t="shared" si="2"/>
        <v>284241</v>
      </c>
      <c r="L27" s="16">
        <f t="shared" si="0"/>
        <v>857</v>
      </c>
    </row>
    <row r="28" spans="1:12" x14ac:dyDescent="0.25">
      <c r="A28" s="20" t="s">
        <v>121</v>
      </c>
      <c r="B28" s="9" t="s">
        <v>149</v>
      </c>
      <c r="C28" s="9">
        <v>26</v>
      </c>
      <c r="D28" s="9">
        <v>5</v>
      </c>
      <c r="E28" s="4">
        <v>0</v>
      </c>
      <c r="F28" s="9" t="s">
        <v>36</v>
      </c>
      <c r="G28" s="15">
        <f>G26+D26</f>
        <v>43430</v>
      </c>
      <c r="H28" s="16">
        <v>8000</v>
      </c>
      <c r="I28" s="16">
        <f t="shared" si="1"/>
        <v>264618</v>
      </c>
      <c r="J28" s="16">
        <f>H28+858</f>
        <v>8858</v>
      </c>
      <c r="K28" s="16">
        <f t="shared" si="2"/>
        <v>293099</v>
      </c>
      <c r="L28" s="16">
        <f t="shared" si="0"/>
        <v>858</v>
      </c>
    </row>
    <row r="29" spans="1:12" ht="22.5" x14ac:dyDescent="0.25">
      <c r="A29" s="20" t="s">
        <v>122</v>
      </c>
      <c r="B29" s="9" t="s">
        <v>150</v>
      </c>
      <c r="C29" s="9">
        <v>26</v>
      </c>
      <c r="D29" s="9">
        <v>5</v>
      </c>
      <c r="E29" s="4">
        <v>0</v>
      </c>
      <c r="F29" s="9" t="s">
        <v>37</v>
      </c>
      <c r="G29" s="15">
        <f>G26+D26</f>
        <v>43430</v>
      </c>
      <c r="H29" s="16">
        <v>4800</v>
      </c>
      <c r="I29" s="16">
        <f t="shared" si="1"/>
        <v>269418</v>
      </c>
      <c r="J29" s="16">
        <f>H29+584</f>
        <v>5384</v>
      </c>
      <c r="K29" s="16">
        <f t="shared" si="2"/>
        <v>298483</v>
      </c>
      <c r="L29" s="16">
        <f t="shared" si="0"/>
        <v>584</v>
      </c>
    </row>
    <row r="30" spans="1:12" x14ac:dyDescent="0.25">
      <c r="A30" s="21" t="s">
        <v>123</v>
      </c>
      <c r="B30" s="9" t="s">
        <v>151</v>
      </c>
      <c r="C30" s="9"/>
      <c r="D30" s="9">
        <v>196</v>
      </c>
      <c r="E30" s="4">
        <v>0.84</v>
      </c>
      <c r="F30" s="9" t="s">
        <v>36</v>
      </c>
      <c r="G30" s="15">
        <f>G2</f>
        <v>43252</v>
      </c>
      <c r="H30" s="16">
        <v>0</v>
      </c>
      <c r="I30" s="16">
        <f t="shared" si="1"/>
        <v>269418</v>
      </c>
      <c r="J30" s="16">
        <f>H30</f>
        <v>0</v>
      </c>
      <c r="K30" s="16">
        <f t="shared" si="2"/>
        <v>298483</v>
      </c>
      <c r="L30" s="16">
        <f t="shared" si="0"/>
        <v>0</v>
      </c>
    </row>
    <row r="31" spans="1:12" x14ac:dyDescent="0.25">
      <c r="A31" s="20" t="s">
        <v>124</v>
      </c>
      <c r="B31" s="9" t="s">
        <v>152</v>
      </c>
      <c r="C31" s="9">
        <v>29</v>
      </c>
      <c r="D31" s="9">
        <v>1</v>
      </c>
      <c r="E31" s="4">
        <v>0</v>
      </c>
      <c r="F31" s="9" t="s">
        <v>36</v>
      </c>
      <c r="G31" s="15">
        <f>G29+D29</f>
        <v>43435</v>
      </c>
      <c r="H31" s="16">
        <v>0</v>
      </c>
      <c r="I31" s="16">
        <f t="shared" si="1"/>
        <v>269418</v>
      </c>
      <c r="J31" s="16">
        <f>H31</f>
        <v>0</v>
      </c>
      <c r="K31" s="16">
        <f t="shared" si="2"/>
        <v>298483</v>
      </c>
      <c r="L31" s="16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ABF11-F6C7-4073-A1AB-C63CD70A6EF5}">
  <dimension ref="A1:I10"/>
  <sheetViews>
    <sheetView workbookViewId="0">
      <selection activeCell="G3" sqref="G3"/>
    </sheetView>
  </sheetViews>
  <sheetFormatPr defaultRowHeight="15" x14ac:dyDescent="0.25"/>
  <cols>
    <col min="1" max="1" width="7.140625" style="12" bestFit="1" customWidth="1"/>
    <col min="2" max="2" width="16" style="13" bestFit="1" customWidth="1"/>
    <col min="3" max="3" width="11.5703125" style="18" bestFit="1" customWidth="1"/>
    <col min="4" max="4" width="9.7109375" style="12" bestFit="1" customWidth="1"/>
    <col min="5" max="5" width="10.42578125" style="12" bestFit="1" customWidth="1"/>
    <col min="6" max="6" width="8.7109375" style="12" bestFit="1" customWidth="1"/>
    <col min="7" max="7" width="15.7109375" style="12" bestFit="1" customWidth="1"/>
    <col min="8" max="8" width="14.140625" bestFit="1" customWidth="1"/>
    <col min="9" max="9" width="16.140625" bestFit="1" customWidth="1"/>
  </cols>
  <sheetData>
    <row r="1" spans="1:9" s="10" customFormat="1" x14ac:dyDescent="0.25">
      <c r="A1" s="22" t="s">
        <v>0</v>
      </c>
      <c r="B1" s="14" t="s">
        <v>1</v>
      </c>
      <c r="C1" s="17" t="s">
        <v>4</v>
      </c>
      <c r="D1" s="14" t="s">
        <v>93</v>
      </c>
      <c r="E1" s="14" t="s">
        <v>5</v>
      </c>
      <c r="F1" s="14" t="s">
        <v>6</v>
      </c>
      <c r="G1" s="17" t="s">
        <v>125</v>
      </c>
      <c r="H1" s="19" t="s">
        <v>126</v>
      </c>
      <c r="I1" s="19" t="s">
        <v>94</v>
      </c>
    </row>
    <row r="2" spans="1:9" x14ac:dyDescent="0.25">
      <c r="A2" s="20">
        <v>1.1000000000000001</v>
      </c>
      <c r="B2" s="9" t="s">
        <v>8</v>
      </c>
      <c r="C2" s="16">
        <v>0</v>
      </c>
      <c r="D2" s="16">
        <v>0</v>
      </c>
      <c r="E2" s="4">
        <v>1</v>
      </c>
      <c r="F2" s="15">
        <f>Activities!G2</f>
        <v>43252</v>
      </c>
      <c r="G2" s="16">
        <f>C2</f>
        <v>0</v>
      </c>
      <c r="H2" s="16">
        <f>D2</f>
        <v>0</v>
      </c>
      <c r="I2" s="16">
        <f t="shared" ref="I2:I10" si="0">H2-G2</f>
        <v>0</v>
      </c>
    </row>
    <row r="3" spans="1:9" x14ac:dyDescent="0.25">
      <c r="A3" s="20">
        <v>1.2</v>
      </c>
      <c r="B3" s="9" t="s">
        <v>11</v>
      </c>
      <c r="C3" s="16">
        <v>49920</v>
      </c>
      <c r="D3" s="16">
        <f>C3+1500</f>
        <v>51420</v>
      </c>
      <c r="E3" s="4">
        <v>1</v>
      </c>
      <c r="F3" s="15">
        <f>Activities!G5</f>
        <v>43264</v>
      </c>
      <c r="G3" s="16">
        <f t="shared" ref="G3:H10" si="1">G2+C3</f>
        <v>49920</v>
      </c>
      <c r="H3" s="16">
        <f t="shared" si="1"/>
        <v>51420</v>
      </c>
      <c r="I3" s="16">
        <f t="shared" si="0"/>
        <v>1500</v>
      </c>
    </row>
    <row r="4" spans="1:9" x14ac:dyDescent="0.25">
      <c r="A4" s="20">
        <v>1.3</v>
      </c>
      <c r="B4" s="9" t="s">
        <v>17</v>
      </c>
      <c r="C4" s="16">
        <v>12048</v>
      </c>
      <c r="D4" s="16">
        <f>C4+600</f>
        <v>12648</v>
      </c>
      <c r="E4" s="4">
        <v>1</v>
      </c>
      <c r="F4" s="15">
        <f>Activities!G11</f>
        <v>43332</v>
      </c>
      <c r="G4" s="16">
        <f t="shared" si="1"/>
        <v>61968</v>
      </c>
      <c r="H4" s="16">
        <f t="shared" si="1"/>
        <v>64068</v>
      </c>
      <c r="I4" s="16">
        <f t="shared" si="0"/>
        <v>2100</v>
      </c>
    </row>
    <row r="5" spans="1:9" x14ac:dyDescent="0.25">
      <c r="A5" s="20">
        <v>1.4</v>
      </c>
      <c r="B5" s="9" t="s">
        <v>20</v>
      </c>
      <c r="C5" s="16">
        <v>27920</v>
      </c>
      <c r="D5" s="16">
        <f>C5+2000</f>
        <v>29920</v>
      </c>
      <c r="E5" s="4">
        <v>1</v>
      </c>
      <c r="F5" s="15">
        <f>Activities!G14</f>
        <v>43332</v>
      </c>
      <c r="G5" s="16">
        <f t="shared" si="1"/>
        <v>89888</v>
      </c>
      <c r="H5" s="16">
        <f t="shared" si="1"/>
        <v>93988</v>
      </c>
      <c r="I5" s="16">
        <f t="shared" si="0"/>
        <v>4100</v>
      </c>
    </row>
    <row r="6" spans="1:9" x14ac:dyDescent="0.25">
      <c r="A6" s="20">
        <v>1.5</v>
      </c>
      <c r="B6" s="9" t="s">
        <v>27</v>
      </c>
      <c r="C6" s="16">
        <v>5600</v>
      </c>
      <c r="D6" s="16">
        <f>C6+300</f>
        <v>5900</v>
      </c>
      <c r="E6" s="4">
        <v>1</v>
      </c>
      <c r="F6" s="15">
        <f>Activities!G21</f>
        <v>43402</v>
      </c>
      <c r="G6" s="16">
        <f t="shared" si="1"/>
        <v>95488</v>
      </c>
      <c r="H6" s="16">
        <f t="shared" si="1"/>
        <v>99888</v>
      </c>
      <c r="I6" s="16">
        <f t="shared" si="0"/>
        <v>4400</v>
      </c>
    </row>
    <row r="7" spans="1:9" x14ac:dyDescent="0.25">
      <c r="A7" s="20">
        <v>1.6</v>
      </c>
      <c r="B7" s="9" t="s">
        <v>29</v>
      </c>
      <c r="C7" s="16">
        <v>41128</v>
      </c>
      <c r="D7" s="16">
        <f>C7</f>
        <v>41128</v>
      </c>
      <c r="E7" s="4">
        <v>0.2</v>
      </c>
      <c r="F7" s="15">
        <f>Activities!G22</f>
        <v>43392</v>
      </c>
      <c r="G7" s="16">
        <f t="shared" si="1"/>
        <v>136616</v>
      </c>
      <c r="H7" s="16">
        <f t="shared" si="1"/>
        <v>141016</v>
      </c>
      <c r="I7" s="16">
        <f t="shared" si="0"/>
        <v>4400</v>
      </c>
    </row>
    <row r="8" spans="1:9" ht="22.5" x14ac:dyDescent="0.25">
      <c r="A8" s="20">
        <v>1.7</v>
      </c>
      <c r="B8" s="9" t="s">
        <v>35</v>
      </c>
      <c r="C8" s="16">
        <v>20000</v>
      </c>
      <c r="D8" s="16">
        <f>C8+2960</f>
        <v>22960</v>
      </c>
      <c r="E8" s="4">
        <v>0</v>
      </c>
      <c r="F8" s="15">
        <f>Activities!G28</f>
        <v>43430</v>
      </c>
      <c r="G8" s="16">
        <f t="shared" si="1"/>
        <v>156616</v>
      </c>
      <c r="H8" s="16">
        <f t="shared" si="1"/>
        <v>163976</v>
      </c>
      <c r="I8" s="16">
        <f t="shared" si="0"/>
        <v>7360</v>
      </c>
    </row>
    <row r="9" spans="1:9" x14ac:dyDescent="0.25">
      <c r="A9" s="20">
        <v>1.8</v>
      </c>
      <c r="B9" s="9" t="s">
        <v>92</v>
      </c>
      <c r="C9" s="16">
        <v>0</v>
      </c>
      <c r="D9" s="16">
        <f>C9+0</f>
        <v>0</v>
      </c>
      <c r="E9" s="4">
        <v>0</v>
      </c>
      <c r="F9" s="15">
        <f>Activities!G31</f>
        <v>43435</v>
      </c>
      <c r="G9" s="16">
        <f t="shared" si="1"/>
        <v>156616</v>
      </c>
      <c r="H9" s="16">
        <f t="shared" si="1"/>
        <v>163976</v>
      </c>
      <c r="I9" s="16">
        <f t="shared" si="0"/>
        <v>7360</v>
      </c>
    </row>
    <row r="10" spans="1:9" ht="22.5" x14ac:dyDescent="0.25">
      <c r="A10" s="20">
        <v>1.9</v>
      </c>
      <c r="B10" s="9" t="s">
        <v>38</v>
      </c>
      <c r="C10" s="16">
        <v>0</v>
      </c>
      <c r="D10" s="16">
        <f>C10+0</f>
        <v>0</v>
      </c>
      <c r="E10" s="4">
        <v>0.8</v>
      </c>
      <c r="F10" s="15">
        <f>Activities!G30</f>
        <v>43252</v>
      </c>
      <c r="G10" s="16">
        <f t="shared" si="1"/>
        <v>156616</v>
      </c>
      <c r="H10" s="16">
        <f t="shared" si="1"/>
        <v>163976</v>
      </c>
      <c r="I10" s="16">
        <f t="shared" si="0"/>
        <v>7360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</vt:lpstr>
      <vt:lpstr>Activities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Dhanaraj Vc</dc:creator>
  <cp:lastModifiedBy>Dhanaraj Vc</cp:lastModifiedBy>
  <dcterms:created xsi:type="dcterms:W3CDTF">2018-11-01T22:47:46Z</dcterms:created>
  <dcterms:modified xsi:type="dcterms:W3CDTF">2018-11-17T06:03:34Z</dcterms:modified>
</cp:coreProperties>
</file>