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Profit and Loss" sheetId="4" r:id="rId7"/>
    <sheet state="visible" name="NOPAT" sheetId="5" r:id="rId8"/>
  </sheets>
  <definedNames/>
  <calcPr/>
</workbook>
</file>

<file path=xl/sharedStrings.xml><?xml version="1.0" encoding="utf-8"?>
<sst xmlns="http://schemas.openxmlformats.org/spreadsheetml/2006/main" count="110" uniqueCount="69">
  <si>
    <t>Description</t>
  </si>
  <si>
    <t>A 200 km highway construction project is undertaken by Jupiter Ltd. Construction is expected to be completed in 1 year, starting at the beginning of year 0. This project is retained by Jupiter Ltd. for 10 years and then transfered to the government for 0 cost. This project earns revenues by collecting tolls from vehicles.</t>
  </si>
  <si>
    <t>For this project, initial investment includes costs incurred for purchase and installation of fixed assets and cost incurred for construction (labour wages, electricity, petrol, raw material, etc.).This initial investment sums up to Rs. 2,724,137,931. The company took 2 loans to finance this project. First loan was taken from SBI of Rs. 908,045,977 for a period of 10 years at interest rate of 9.5%. The second loan was taken from BOI of Rs. 1,816,091,954 for a period of 10 years at interest rate of 10.4%</t>
  </si>
  <si>
    <t>Revenue</t>
  </si>
  <si>
    <t>Revenue is generated by collecting toll from Buses, Private vehicles and Commercial vehicles that cross the highway once the construction is completed.</t>
  </si>
  <si>
    <t>Revenue amounts and trends for the next 10 years are expected to be as follows-</t>
  </si>
  <si>
    <t>Bus-</t>
  </si>
  <si>
    <t>It is estimated that 1,000,000 buses will cross the highways in Y1 and this number increases by 15% per annum. Toll charges will be Rs.234 per bus and it is expected that the toll amount will increase by 4.5% per annum.</t>
  </si>
  <si>
    <t>Private Vehicle-</t>
  </si>
  <si>
    <t>It is estimated that 1,500,000 private vehicles will cross the highway in Y1 and this number increases by 12% per annum. Toll charges will be Rs. 68 per private vehicle and it is expected that the toll amount will increase by 6.2% per annum.</t>
  </si>
  <si>
    <t>Commercial Vehicle-</t>
  </si>
  <si>
    <t>It is estimated that 1,700,000 commercial vehicles will cross the highway in Y1 and this number increases by 11.5% per annum. Toll charges will be Rs. 113 per commercial vehicle and it is expected that the toll amount will increase by 4.9% per annum.</t>
  </si>
  <si>
    <t>Operating cost</t>
  </si>
  <si>
    <t>The costs incurred per annum once the highway starts functioning is-</t>
  </si>
  <si>
    <t>Salary to staff of Rs. 45,480,000. The salary to staff increases by 5% every year.</t>
  </si>
  <si>
    <t>Maintenance cost of Rs. 70,000,000 is incurred per annum. This amount increases by 4.25% every year.</t>
  </si>
  <si>
    <t>Tax is expected to be levied at 26.5%.</t>
  </si>
  <si>
    <t>Make a Profit and loss statement for the Project for a period of 10 years and calculate NOPAT for the same period.</t>
  </si>
  <si>
    <t>Intial Investment</t>
  </si>
  <si>
    <t>in Rs</t>
  </si>
  <si>
    <t>Depreciation</t>
  </si>
  <si>
    <t>Life of all the asset</t>
  </si>
  <si>
    <t>years</t>
  </si>
  <si>
    <t>Sales</t>
  </si>
  <si>
    <t>Number of Vehicles</t>
  </si>
  <si>
    <t>Growth in number</t>
  </si>
  <si>
    <t>Toll Price</t>
  </si>
  <si>
    <t>Growth in toll price</t>
  </si>
  <si>
    <t>Bus</t>
  </si>
  <si>
    <t>Private Vehicle</t>
  </si>
  <si>
    <t>Commerical Vehicle</t>
  </si>
  <si>
    <t>Operating Cost</t>
  </si>
  <si>
    <t>Amount (in Rs)</t>
  </si>
  <si>
    <t>Growth %</t>
  </si>
  <si>
    <t>Salary to Staff</t>
  </si>
  <si>
    <t>Maintenance Cost</t>
  </si>
  <si>
    <t>Loan Details</t>
  </si>
  <si>
    <t>Year</t>
  </si>
  <si>
    <t>Amount</t>
  </si>
  <si>
    <t>Interest Rate Per annum</t>
  </si>
  <si>
    <t>Period (in years)</t>
  </si>
  <si>
    <t>Loan from SBI</t>
  </si>
  <si>
    <t>Loan from BOI</t>
  </si>
  <si>
    <t>Tax</t>
  </si>
  <si>
    <t>Y-1</t>
  </si>
  <si>
    <t>Y-2</t>
  </si>
  <si>
    <t>Y-3</t>
  </si>
  <si>
    <t>Y-4</t>
  </si>
  <si>
    <t>Y-5</t>
  </si>
  <si>
    <t>Y-6</t>
  </si>
  <si>
    <t>Y-7</t>
  </si>
  <si>
    <t>Y-8</t>
  </si>
  <si>
    <t>Y-9</t>
  </si>
  <si>
    <t>Y-10</t>
  </si>
  <si>
    <t>Sales from Toll</t>
  </si>
  <si>
    <t>Commercial Vehicle</t>
  </si>
  <si>
    <t>Toll Per Vehicle</t>
  </si>
  <si>
    <t>Total Sales from Toll</t>
  </si>
  <si>
    <t>Total</t>
  </si>
  <si>
    <t>Salaries</t>
  </si>
  <si>
    <t>Maintenance</t>
  </si>
  <si>
    <t xml:space="preserve">Interest </t>
  </si>
  <si>
    <t>EBITDA</t>
  </si>
  <si>
    <t>EBIT</t>
  </si>
  <si>
    <t>Interest</t>
  </si>
  <si>
    <t>EBT</t>
  </si>
  <si>
    <t>EAT/PAT</t>
  </si>
  <si>
    <t>Taxes</t>
  </si>
  <si>
    <t>NOPAT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</si>
</sst>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theme="1"/>
      <name val="Arial"/>
    </font>
    <font>
      <color theme="1"/>
      <name val="Arial"/>
    </font>
    <font>
      <b/>
      <color theme="1"/>
      <name val="Arial"/>
    </font>
    <font>
      <color theme="1"/>
      <name val="Arial"/>
      <scheme val="minor"/>
    </font>
    <font>
      <sz val="9.0"/>
      <color rgb="FF1F1F1F"/>
      <name val="Arial"/>
      <scheme val="minor"/>
    </font>
    <font>
      <b/>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B7B7B7"/>
        <bgColor rgb="FFB7B7B7"/>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readingOrder="0" shrinkToFit="0" vertical="bottom" wrapText="1"/>
    </xf>
    <xf borderId="0" fillId="2" fontId="2" numFmtId="3" xfId="0" applyAlignment="1" applyFill="1" applyFont="1" applyNumberFormat="1">
      <alignment vertical="bottom"/>
    </xf>
    <xf borderId="0" fillId="0" fontId="2" numFmtId="3" xfId="0" applyAlignment="1" applyFont="1" applyNumberForma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0"/>
    </xf>
    <xf borderId="0" fillId="0" fontId="4" numFmtId="0" xfId="0" applyAlignment="1" applyFont="1">
      <alignment readingOrder="0"/>
    </xf>
    <xf borderId="0" fillId="2" fontId="5" numFmtId="3" xfId="0" applyAlignment="1" applyFont="1" applyNumberFormat="1">
      <alignment readingOrder="0"/>
    </xf>
    <xf borderId="0" fillId="0" fontId="4" numFmtId="9" xfId="0" applyAlignment="1" applyFont="1" applyNumberFormat="1">
      <alignment readingOrder="0"/>
    </xf>
    <xf borderId="0" fillId="0" fontId="4" numFmtId="10" xfId="0" applyAlignment="1" applyFont="1" applyNumberFormat="1">
      <alignment readingOrder="0"/>
    </xf>
    <xf borderId="0" fillId="0" fontId="4" numFmtId="3" xfId="0" applyAlignment="1" applyFont="1" applyNumberFormat="1">
      <alignment readingOrder="0"/>
    </xf>
    <xf borderId="0" fillId="0" fontId="6" numFmtId="0" xfId="0" applyAlignment="1" applyFont="1">
      <alignment readingOrder="0"/>
    </xf>
    <xf borderId="0" fillId="3" fontId="6" numFmtId="0" xfId="0" applyAlignment="1" applyFill="1" applyFont="1">
      <alignment readingOrder="0"/>
    </xf>
    <xf borderId="0" fillId="0" fontId="4" numFmtId="3" xfId="0" applyFont="1" applyNumberFormat="1"/>
    <xf borderId="0" fillId="0" fontId="4" numFmtId="0" xfId="0" applyFont="1"/>
    <xf borderId="0" fillId="0" fontId="4"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5"/>
  </cols>
  <sheetData>
    <row r="1">
      <c r="A1" s="1" t="s">
        <v>0</v>
      </c>
      <c r="B1" s="2"/>
      <c r="C1" s="2"/>
      <c r="D1" s="2"/>
      <c r="E1" s="2"/>
      <c r="F1" s="2"/>
      <c r="G1" s="2"/>
      <c r="H1" s="2"/>
      <c r="I1" s="2"/>
      <c r="J1" s="2"/>
      <c r="K1" s="2"/>
      <c r="L1" s="2"/>
      <c r="M1" s="2"/>
      <c r="N1" s="2"/>
      <c r="O1" s="2"/>
      <c r="P1" s="2"/>
      <c r="Q1" s="2"/>
      <c r="R1" s="2"/>
      <c r="S1" s="2"/>
      <c r="T1" s="2"/>
      <c r="U1" s="2"/>
      <c r="V1" s="2"/>
      <c r="W1" s="2"/>
      <c r="X1" s="2"/>
      <c r="Y1" s="2"/>
      <c r="Z1" s="2"/>
    </row>
    <row r="2" ht="45.75" customHeight="1">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3" t="s">
        <v>3</v>
      </c>
      <c r="B4" s="2"/>
      <c r="C4" s="2"/>
      <c r="D4" s="2"/>
      <c r="E4" s="2"/>
      <c r="F4" s="2"/>
      <c r="G4" s="2"/>
      <c r="H4" s="2"/>
      <c r="I4" s="2"/>
      <c r="J4" s="2"/>
      <c r="K4" s="2"/>
      <c r="L4" s="2"/>
      <c r="M4" s="2"/>
      <c r="N4" s="2"/>
      <c r="O4" s="2"/>
      <c r="P4" s="2"/>
      <c r="Q4" s="2"/>
      <c r="R4" s="2"/>
      <c r="S4" s="2"/>
      <c r="T4" s="2"/>
      <c r="U4" s="2"/>
      <c r="V4" s="2"/>
      <c r="W4" s="2"/>
      <c r="X4" s="2"/>
      <c r="Y4" s="2"/>
      <c r="Z4" s="2"/>
    </row>
    <row r="5">
      <c r="A5" s="4" t="s">
        <v>4</v>
      </c>
      <c r="B5" s="2"/>
      <c r="C5" s="2"/>
      <c r="D5" s="2"/>
      <c r="E5" s="2"/>
      <c r="F5" s="2"/>
      <c r="G5" s="2"/>
      <c r="H5" s="2"/>
      <c r="I5" s="2"/>
      <c r="J5" s="2"/>
      <c r="K5" s="2"/>
      <c r="L5" s="2"/>
      <c r="M5" s="2"/>
      <c r="N5" s="2"/>
      <c r="O5" s="2"/>
      <c r="P5" s="2"/>
      <c r="Q5" s="2"/>
      <c r="R5" s="2"/>
      <c r="S5" s="2"/>
      <c r="T5" s="2"/>
      <c r="U5" s="2"/>
      <c r="V5" s="2"/>
      <c r="W5" s="2"/>
      <c r="X5" s="2"/>
      <c r="Y5" s="2"/>
      <c r="Z5" s="2"/>
    </row>
    <row r="6">
      <c r="A6" s="3" t="s">
        <v>5</v>
      </c>
      <c r="B6" s="2"/>
      <c r="C6" s="2"/>
      <c r="D6" s="2"/>
      <c r="E6" s="2"/>
      <c r="F6" s="2"/>
      <c r="G6" s="2"/>
      <c r="H6" s="2"/>
      <c r="I6" s="2"/>
      <c r="J6" s="2"/>
      <c r="K6" s="2"/>
      <c r="L6" s="2"/>
      <c r="M6" s="2"/>
      <c r="N6" s="2"/>
      <c r="O6" s="2"/>
      <c r="P6" s="2"/>
      <c r="Q6" s="2"/>
      <c r="R6" s="2"/>
      <c r="S6" s="2"/>
      <c r="T6" s="2"/>
      <c r="U6" s="2"/>
      <c r="V6" s="2"/>
      <c r="W6" s="2"/>
      <c r="X6" s="2"/>
      <c r="Y6" s="2"/>
      <c r="Z6" s="2"/>
    </row>
    <row r="7">
      <c r="A7" s="3" t="s">
        <v>6</v>
      </c>
      <c r="B7" s="2"/>
      <c r="C7" s="2"/>
      <c r="D7" s="2"/>
      <c r="E7" s="2"/>
      <c r="F7" s="2"/>
      <c r="G7" s="2"/>
      <c r="H7" s="2"/>
      <c r="I7" s="2"/>
      <c r="J7" s="2"/>
      <c r="K7" s="2"/>
      <c r="L7" s="2"/>
      <c r="M7" s="2"/>
      <c r="N7" s="2"/>
      <c r="O7" s="2"/>
      <c r="P7" s="2"/>
      <c r="Q7" s="2"/>
      <c r="R7" s="2"/>
      <c r="S7" s="2"/>
      <c r="T7" s="2"/>
      <c r="U7" s="2"/>
      <c r="V7" s="2"/>
      <c r="W7" s="2"/>
      <c r="X7" s="2"/>
      <c r="Y7" s="2"/>
      <c r="Z7" s="2"/>
    </row>
    <row r="8">
      <c r="A8" s="3" t="s">
        <v>7</v>
      </c>
      <c r="B8" s="2"/>
      <c r="C8" s="2"/>
      <c r="D8" s="2"/>
      <c r="E8" s="2"/>
      <c r="F8" s="2"/>
      <c r="G8" s="2"/>
      <c r="H8" s="2"/>
      <c r="I8" s="2"/>
      <c r="J8" s="2"/>
      <c r="K8" s="2"/>
      <c r="L8" s="2"/>
      <c r="M8" s="2"/>
      <c r="N8" s="2"/>
      <c r="O8" s="2"/>
      <c r="P8" s="2"/>
      <c r="Q8" s="2"/>
      <c r="R8" s="2"/>
      <c r="S8" s="2"/>
      <c r="T8" s="2"/>
      <c r="U8" s="2"/>
      <c r="V8" s="2"/>
      <c r="W8" s="2"/>
      <c r="X8" s="2"/>
      <c r="Y8" s="2"/>
      <c r="Z8" s="2"/>
    </row>
    <row r="9">
      <c r="A9" s="3" t="s">
        <v>8</v>
      </c>
      <c r="B9" s="2"/>
      <c r="C9" s="2"/>
      <c r="D9" s="2"/>
      <c r="E9" s="2"/>
      <c r="F9" s="2"/>
      <c r="G9" s="2"/>
      <c r="H9" s="2"/>
      <c r="I9" s="2"/>
      <c r="J9" s="2"/>
      <c r="K9" s="2"/>
      <c r="L9" s="2"/>
      <c r="M9" s="2"/>
      <c r="N9" s="2"/>
      <c r="O9" s="2"/>
      <c r="P9" s="2"/>
      <c r="Q9" s="2"/>
      <c r="R9" s="2"/>
      <c r="S9" s="2"/>
      <c r="T9" s="2"/>
      <c r="U9" s="2"/>
      <c r="V9" s="2"/>
      <c r="W9" s="2"/>
      <c r="X9" s="2"/>
      <c r="Y9" s="2"/>
      <c r="Z9" s="2"/>
    </row>
    <row r="10">
      <c r="A10" s="3" t="s">
        <v>9</v>
      </c>
      <c r="B10" s="2"/>
      <c r="C10" s="2"/>
      <c r="D10" s="2"/>
      <c r="E10" s="2"/>
      <c r="F10" s="2"/>
      <c r="G10" s="2"/>
      <c r="H10" s="2"/>
      <c r="I10" s="2"/>
      <c r="J10" s="2"/>
      <c r="K10" s="5"/>
      <c r="L10" s="2"/>
      <c r="M10" s="2"/>
      <c r="N10" s="2"/>
      <c r="O10" s="2"/>
      <c r="P10" s="2"/>
      <c r="Q10" s="2"/>
      <c r="R10" s="2"/>
      <c r="S10" s="2"/>
      <c r="T10" s="2"/>
      <c r="U10" s="2"/>
      <c r="V10" s="2"/>
      <c r="W10" s="2"/>
      <c r="X10" s="2"/>
      <c r="Y10" s="2"/>
      <c r="Z10" s="2"/>
    </row>
    <row r="11">
      <c r="A11" s="3" t="s">
        <v>10</v>
      </c>
      <c r="B11" s="2"/>
      <c r="C11" s="2"/>
      <c r="D11" s="2"/>
      <c r="E11" s="2"/>
      <c r="F11" s="2"/>
      <c r="G11" s="2"/>
      <c r="H11" s="2"/>
      <c r="I11" s="2"/>
      <c r="J11" s="2"/>
      <c r="K11" s="2"/>
      <c r="L11" s="6"/>
      <c r="M11" s="2"/>
      <c r="N11" s="2"/>
      <c r="O11" s="2"/>
      <c r="P11" s="2"/>
      <c r="Q11" s="2"/>
      <c r="R11" s="2"/>
      <c r="S11" s="2"/>
      <c r="T11" s="2"/>
      <c r="U11" s="2"/>
      <c r="V11" s="2"/>
      <c r="W11" s="2"/>
      <c r="X11" s="2"/>
      <c r="Y11" s="2"/>
      <c r="Z11" s="2"/>
    </row>
    <row r="12">
      <c r="A12" s="3"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3" t="s">
        <v>12</v>
      </c>
      <c r="B13" s="2"/>
      <c r="C13" s="2"/>
      <c r="D13" s="2"/>
      <c r="E13" s="2"/>
      <c r="F13" s="2"/>
      <c r="G13" s="2"/>
      <c r="H13" s="2"/>
      <c r="I13" s="2"/>
      <c r="J13" s="2"/>
      <c r="K13" s="2"/>
      <c r="L13" s="2"/>
      <c r="M13" s="2"/>
      <c r="N13" s="2"/>
      <c r="O13" s="2"/>
      <c r="P13" s="2"/>
      <c r="Q13" s="2"/>
      <c r="R13" s="2"/>
      <c r="S13" s="2"/>
      <c r="T13" s="2"/>
      <c r="U13" s="2"/>
      <c r="V13" s="2"/>
      <c r="W13" s="2"/>
      <c r="X13" s="2"/>
      <c r="Y13" s="2"/>
      <c r="Z13" s="2"/>
    </row>
    <row r="14">
      <c r="A14" s="4" t="s">
        <v>13</v>
      </c>
      <c r="B14" s="2"/>
      <c r="C14" s="2"/>
      <c r="D14" s="2"/>
      <c r="E14" s="2"/>
      <c r="F14" s="2"/>
      <c r="G14" s="2"/>
      <c r="H14" s="2"/>
      <c r="I14" s="2"/>
      <c r="J14" s="2"/>
      <c r="K14" s="2"/>
      <c r="L14" s="2"/>
      <c r="M14" s="2"/>
      <c r="N14" s="2"/>
      <c r="O14" s="2"/>
      <c r="P14" s="2"/>
      <c r="Q14" s="2"/>
      <c r="R14" s="2"/>
      <c r="S14" s="2"/>
      <c r="T14" s="2"/>
      <c r="U14" s="2"/>
      <c r="V14" s="2"/>
      <c r="W14" s="2"/>
      <c r="X14" s="2"/>
      <c r="Y14" s="2"/>
      <c r="Z14" s="2"/>
    </row>
    <row r="15">
      <c r="A15" s="3" t="s">
        <v>14</v>
      </c>
      <c r="B15" s="2"/>
      <c r="C15" s="2"/>
      <c r="D15" s="2"/>
      <c r="E15" s="2"/>
      <c r="F15" s="2"/>
      <c r="G15" s="2"/>
      <c r="H15" s="2"/>
      <c r="I15" s="2"/>
      <c r="J15" s="2"/>
      <c r="K15" s="2"/>
      <c r="L15" s="2"/>
      <c r="M15" s="2"/>
      <c r="N15" s="2"/>
      <c r="O15" s="2"/>
      <c r="P15" s="2"/>
      <c r="Q15" s="2"/>
      <c r="R15" s="2"/>
      <c r="S15" s="2"/>
      <c r="T15" s="2"/>
      <c r="U15" s="2"/>
      <c r="V15" s="2"/>
      <c r="W15" s="2"/>
      <c r="X15" s="2"/>
      <c r="Y15" s="2"/>
      <c r="Z15" s="2"/>
    </row>
    <row r="16">
      <c r="A16" s="3" t="s">
        <v>15</v>
      </c>
      <c r="B16" s="2"/>
      <c r="C16" s="2"/>
      <c r="D16" s="2"/>
      <c r="E16" s="2"/>
      <c r="F16" s="2"/>
      <c r="G16" s="2"/>
      <c r="H16" s="2"/>
      <c r="I16" s="2"/>
      <c r="J16" s="2"/>
      <c r="K16" s="2"/>
      <c r="L16" s="2"/>
      <c r="M16" s="2"/>
      <c r="N16" s="2"/>
      <c r="O16" s="2"/>
      <c r="P16" s="2"/>
      <c r="Q16" s="2"/>
      <c r="R16" s="2"/>
      <c r="S16" s="2"/>
      <c r="T16" s="2"/>
      <c r="U16" s="2"/>
      <c r="V16" s="2"/>
      <c r="W16" s="2"/>
      <c r="X16" s="2"/>
      <c r="Y16" s="2"/>
      <c r="Z16" s="2"/>
    </row>
    <row r="17">
      <c r="A17" s="7"/>
      <c r="B17" s="2"/>
      <c r="C17" s="2"/>
      <c r="D17" s="2"/>
      <c r="E17" s="2"/>
      <c r="F17" s="2"/>
      <c r="G17" s="2"/>
      <c r="H17" s="2"/>
      <c r="I17" s="2"/>
      <c r="J17" s="2"/>
      <c r="K17" s="2"/>
      <c r="L17" s="2"/>
      <c r="M17" s="2"/>
      <c r="N17" s="2"/>
      <c r="O17" s="2"/>
      <c r="P17" s="2"/>
      <c r="Q17" s="2"/>
      <c r="R17" s="2"/>
      <c r="S17" s="2"/>
      <c r="T17" s="2"/>
      <c r="U17" s="2"/>
      <c r="V17" s="2"/>
      <c r="W17" s="2"/>
      <c r="X17" s="2"/>
      <c r="Y17" s="2"/>
      <c r="Z17" s="2"/>
    </row>
    <row r="18">
      <c r="A18" s="3" t="s">
        <v>16</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17</v>
      </c>
      <c r="B19" s="2"/>
      <c r="C19" s="2"/>
      <c r="D19" s="2"/>
      <c r="E19" s="2"/>
      <c r="F19" s="2"/>
      <c r="G19" s="2"/>
      <c r="H19" s="2"/>
      <c r="I19" s="2"/>
      <c r="J19" s="2"/>
      <c r="K19" s="2"/>
      <c r="L19" s="2"/>
      <c r="M19" s="2"/>
      <c r="N19" s="2"/>
      <c r="O19" s="2"/>
      <c r="P19" s="2"/>
      <c r="Q19" s="2"/>
      <c r="R19" s="2"/>
      <c r="S19" s="2"/>
      <c r="T19" s="2"/>
      <c r="U19" s="2"/>
      <c r="V19" s="2"/>
      <c r="W19" s="2"/>
      <c r="X19" s="2"/>
      <c r="Y19" s="2"/>
      <c r="Z19" s="2"/>
    </row>
    <row r="20">
      <c r="A20" s="8"/>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15.63"/>
    <col customWidth="1" min="3" max="3" width="16.38"/>
    <col customWidth="1" min="4" max="4" width="20.75"/>
    <col customWidth="1" min="5" max="5" width="16.63"/>
  </cols>
  <sheetData>
    <row r="1">
      <c r="A1" s="9" t="s">
        <v>18</v>
      </c>
      <c r="B1" s="10">
        <v>2.724137931E9</v>
      </c>
      <c r="C1" s="9" t="s">
        <v>19</v>
      </c>
    </row>
    <row r="3">
      <c r="A3" s="9" t="s">
        <v>20</v>
      </c>
    </row>
    <row r="4">
      <c r="A4" s="9" t="s">
        <v>21</v>
      </c>
      <c r="B4" s="9">
        <v>10.0</v>
      </c>
      <c r="C4" s="9" t="s">
        <v>22</v>
      </c>
    </row>
    <row r="6">
      <c r="A6" s="9" t="s">
        <v>23</v>
      </c>
      <c r="B6" s="9" t="s">
        <v>24</v>
      </c>
      <c r="C6" s="9" t="s">
        <v>25</v>
      </c>
      <c r="D6" s="9" t="s">
        <v>26</v>
      </c>
      <c r="E6" s="9" t="s">
        <v>27</v>
      </c>
    </row>
    <row r="7">
      <c r="A7" s="9" t="s">
        <v>28</v>
      </c>
      <c r="B7" s="10">
        <v>1000000.0</v>
      </c>
      <c r="C7" s="11">
        <v>0.15</v>
      </c>
      <c r="D7" s="9">
        <v>234.0</v>
      </c>
      <c r="E7" s="12">
        <v>0.045</v>
      </c>
    </row>
    <row r="8">
      <c r="A8" s="9" t="s">
        <v>29</v>
      </c>
      <c r="B8" s="10">
        <v>1500000.0</v>
      </c>
      <c r="C8" s="11">
        <v>0.12</v>
      </c>
      <c r="D8" s="9">
        <v>68.0</v>
      </c>
      <c r="E8" s="12">
        <v>0.062</v>
      </c>
    </row>
    <row r="9">
      <c r="A9" s="9" t="s">
        <v>30</v>
      </c>
      <c r="B9" s="10">
        <v>1700000.0</v>
      </c>
      <c r="C9" s="12">
        <v>0.115</v>
      </c>
      <c r="D9" s="9">
        <v>113.0</v>
      </c>
      <c r="E9" s="12">
        <v>0.049</v>
      </c>
    </row>
    <row r="11">
      <c r="A11" s="9" t="s">
        <v>31</v>
      </c>
      <c r="B11" s="9" t="s">
        <v>32</v>
      </c>
      <c r="C11" s="9" t="s">
        <v>33</v>
      </c>
    </row>
    <row r="12">
      <c r="A12" s="9" t="s">
        <v>34</v>
      </c>
      <c r="B12" s="13">
        <v>4.548E7</v>
      </c>
      <c r="C12" s="11">
        <v>0.05</v>
      </c>
    </row>
    <row r="13">
      <c r="A13" s="9" t="s">
        <v>35</v>
      </c>
      <c r="B13" s="13">
        <v>7.0E7</v>
      </c>
      <c r="C13" s="12">
        <v>0.0425</v>
      </c>
    </row>
    <row r="15">
      <c r="A15" s="9" t="s">
        <v>36</v>
      </c>
      <c r="B15" s="9" t="s">
        <v>37</v>
      </c>
      <c r="C15" s="9" t="s">
        <v>38</v>
      </c>
      <c r="D15" s="9" t="s">
        <v>39</v>
      </c>
      <c r="E15" s="9" t="s">
        <v>40</v>
      </c>
    </row>
    <row r="16">
      <c r="A16" s="9" t="s">
        <v>41</v>
      </c>
      <c r="B16" s="9">
        <v>0.0</v>
      </c>
      <c r="C16" s="13">
        <v>9.08045977E8</v>
      </c>
      <c r="D16" s="12">
        <v>0.095</v>
      </c>
      <c r="E16" s="9">
        <v>10.0</v>
      </c>
    </row>
    <row r="17">
      <c r="A17" s="9" t="s">
        <v>42</v>
      </c>
      <c r="B17" s="9">
        <v>0.0</v>
      </c>
      <c r="C17" s="13">
        <v>1.816091954E9</v>
      </c>
      <c r="D17" s="12">
        <v>0.104</v>
      </c>
      <c r="E17" s="9">
        <v>10.0</v>
      </c>
    </row>
    <row r="19">
      <c r="A19" s="9" t="s">
        <v>43</v>
      </c>
      <c r="B19" s="12">
        <v>0.265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s>
  <sheetData>
    <row r="1">
      <c r="A1" s="14" t="s">
        <v>32</v>
      </c>
      <c r="B1" s="15" t="s">
        <v>44</v>
      </c>
      <c r="C1" s="15" t="s">
        <v>45</v>
      </c>
      <c r="D1" s="15" t="s">
        <v>46</v>
      </c>
      <c r="E1" s="15" t="s">
        <v>47</v>
      </c>
      <c r="F1" s="15" t="s">
        <v>48</v>
      </c>
      <c r="G1" s="15" t="s">
        <v>49</v>
      </c>
      <c r="H1" s="15" t="s">
        <v>50</v>
      </c>
      <c r="I1" s="15" t="s">
        <v>51</v>
      </c>
      <c r="J1" s="15" t="s">
        <v>52</v>
      </c>
      <c r="K1" s="15" t="s">
        <v>53</v>
      </c>
    </row>
    <row r="2">
      <c r="A2" s="14" t="s">
        <v>54</v>
      </c>
    </row>
    <row r="3">
      <c r="A3" s="14" t="s">
        <v>24</v>
      </c>
    </row>
    <row r="4">
      <c r="A4" s="9" t="s">
        <v>28</v>
      </c>
      <c r="B4" s="16">
        <f>Assumptions!B7</f>
        <v>1000000</v>
      </c>
      <c r="C4" s="16">
        <f>B4*(1+Assumptions!$C7)</f>
        <v>1150000</v>
      </c>
      <c r="D4" s="16">
        <f>C4*(1+Assumptions!$C7)</f>
        <v>1322500</v>
      </c>
      <c r="E4" s="16">
        <f>D4*(1+Assumptions!$C7)</f>
        <v>1520875</v>
      </c>
      <c r="F4" s="16">
        <f>E4*(1+Assumptions!$C7)</f>
        <v>1749006.25</v>
      </c>
      <c r="G4" s="16">
        <f>F4*(1+Assumptions!$C7)</f>
        <v>2011357.188</v>
      </c>
      <c r="H4" s="16">
        <f>G4*(1+Assumptions!$C7)</f>
        <v>2313060.766</v>
      </c>
      <c r="I4" s="16">
        <f>H4*(1+Assumptions!$C7)</f>
        <v>2660019.88</v>
      </c>
      <c r="J4" s="16">
        <f>I4*(1+Assumptions!$C7)</f>
        <v>3059022.863</v>
      </c>
      <c r="K4" s="16">
        <f>J4*(1+Assumptions!$C7)</f>
        <v>3517876.292</v>
      </c>
    </row>
    <row r="5">
      <c r="A5" s="9" t="s">
        <v>29</v>
      </c>
      <c r="B5" s="16">
        <f>Assumptions!B8</f>
        <v>1500000</v>
      </c>
      <c r="C5" s="16">
        <f>B5*(1+Assumptions!$C8)</f>
        <v>1680000</v>
      </c>
      <c r="D5" s="16">
        <f>C5*(1+Assumptions!$C8)</f>
        <v>1881600</v>
      </c>
      <c r="E5" s="16">
        <f>D5*(1+Assumptions!$C8)</f>
        <v>2107392</v>
      </c>
      <c r="F5" s="16">
        <f>E5*(1+Assumptions!$C8)</f>
        <v>2360279.04</v>
      </c>
      <c r="G5" s="16">
        <f>F5*(1+Assumptions!$C8)</f>
        <v>2643512.525</v>
      </c>
      <c r="H5" s="16">
        <f>G5*(1+Assumptions!$C8)</f>
        <v>2960734.028</v>
      </c>
      <c r="I5" s="16">
        <f>H5*(1+Assumptions!$C8)</f>
        <v>3316022.111</v>
      </c>
      <c r="J5" s="16">
        <f>I5*(1+Assumptions!$C8)</f>
        <v>3713944.764</v>
      </c>
      <c r="K5" s="16">
        <f>J5*(1+Assumptions!$C8)</f>
        <v>4159618.136</v>
      </c>
    </row>
    <row r="6">
      <c r="A6" s="9" t="s">
        <v>55</v>
      </c>
      <c r="B6" s="16">
        <f>Assumptions!B9</f>
        <v>1700000</v>
      </c>
      <c r="C6" s="16">
        <f>B6*(1+Assumptions!$C9)</f>
        <v>1895500</v>
      </c>
      <c r="D6" s="16">
        <f>C6*(1+Assumptions!$C9)</f>
        <v>2113482.5</v>
      </c>
      <c r="E6" s="16">
        <f>D6*(1+Assumptions!$C9)</f>
        <v>2356532.988</v>
      </c>
      <c r="F6" s="16">
        <f>E6*(1+Assumptions!$C9)</f>
        <v>2627534.281</v>
      </c>
      <c r="G6" s="16">
        <f>F6*(1+Assumptions!$C9)</f>
        <v>2929700.723</v>
      </c>
      <c r="H6" s="16">
        <f>G6*(1+Assumptions!$C9)</f>
        <v>3266616.307</v>
      </c>
      <c r="I6" s="16">
        <f>H6*(1+Assumptions!$C9)</f>
        <v>3642277.182</v>
      </c>
      <c r="J6" s="16">
        <f>I6*(1+Assumptions!$C9)</f>
        <v>4061139.058</v>
      </c>
      <c r="K6" s="16">
        <f>J6*(1+Assumptions!$C9)</f>
        <v>4528170.049</v>
      </c>
    </row>
    <row r="8">
      <c r="A8" s="14" t="s">
        <v>56</v>
      </c>
    </row>
    <row r="9">
      <c r="A9" s="9" t="s">
        <v>28</v>
      </c>
      <c r="B9" s="17">
        <f>Assumptions!D7</f>
        <v>234</v>
      </c>
      <c r="C9" s="18">
        <f>B9*(1+Assumptions!$E7)</f>
        <v>244.53</v>
      </c>
      <c r="D9" s="18">
        <f>C9*(1+Assumptions!$E7)</f>
        <v>255.53385</v>
      </c>
      <c r="E9" s="18">
        <f>D9*(1+Assumptions!$E7)</f>
        <v>267.0328733</v>
      </c>
      <c r="F9" s="18">
        <f>E9*(1+Assumptions!$E7)</f>
        <v>279.0493525</v>
      </c>
      <c r="G9" s="18">
        <f>F9*(1+Assumptions!$E7)</f>
        <v>291.6065734</v>
      </c>
      <c r="H9" s="18">
        <f>G9*(1+Assumptions!$E7)</f>
        <v>304.7288692</v>
      </c>
      <c r="I9" s="18">
        <f>H9*(1+Assumptions!$E7)</f>
        <v>318.4416683</v>
      </c>
      <c r="J9" s="18">
        <f>I9*(1+Assumptions!$E7)</f>
        <v>332.7715434</v>
      </c>
      <c r="K9" s="18">
        <f>J9*(1+Assumptions!$E7)</f>
        <v>347.7462629</v>
      </c>
    </row>
    <row r="10">
      <c r="A10" s="9" t="s">
        <v>29</v>
      </c>
      <c r="B10" s="17">
        <f>Assumptions!D8</f>
        <v>68</v>
      </c>
      <c r="C10" s="18">
        <f>B10*(1+Assumptions!$E8)</f>
        <v>72.216</v>
      </c>
      <c r="D10" s="18">
        <f>C10*(1+Assumptions!$E8)</f>
        <v>76.693392</v>
      </c>
      <c r="E10" s="18">
        <f>D10*(1+Assumptions!$E8)</f>
        <v>81.4483823</v>
      </c>
      <c r="F10" s="18">
        <f>E10*(1+Assumptions!$E8)</f>
        <v>86.49818201</v>
      </c>
      <c r="G10" s="18">
        <f>F10*(1+Assumptions!$E8)</f>
        <v>91.86106929</v>
      </c>
      <c r="H10" s="18">
        <f>G10*(1+Assumptions!$E8)</f>
        <v>97.55645559</v>
      </c>
      <c r="I10" s="18">
        <f>H10*(1+Assumptions!$E8)</f>
        <v>103.6049558</v>
      </c>
      <c r="J10" s="18">
        <f>I10*(1+Assumptions!$E8)</f>
        <v>110.0284631</v>
      </c>
      <c r="K10" s="18">
        <f>J10*(1+Assumptions!$E8)</f>
        <v>116.8502278</v>
      </c>
    </row>
    <row r="11">
      <c r="A11" s="9" t="s">
        <v>55</v>
      </c>
      <c r="B11" s="17">
        <f>Assumptions!D9</f>
        <v>113</v>
      </c>
      <c r="C11" s="18">
        <f>B11*(1+Assumptions!$E9)</f>
        <v>118.537</v>
      </c>
      <c r="D11" s="18">
        <f>C11*(1+Assumptions!$E9)</f>
        <v>124.345313</v>
      </c>
      <c r="E11" s="18">
        <f>D11*(1+Assumptions!$E9)</f>
        <v>130.4382333</v>
      </c>
      <c r="F11" s="18">
        <f>E11*(1+Assumptions!$E9)</f>
        <v>136.8297068</v>
      </c>
      <c r="G11" s="18">
        <f>F11*(1+Assumptions!$E9)</f>
        <v>143.5343624</v>
      </c>
      <c r="H11" s="18">
        <f>G11*(1+Assumptions!$E9)</f>
        <v>150.5675462</v>
      </c>
      <c r="I11" s="18">
        <f>H11*(1+Assumptions!$E9)</f>
        <v>157.9453559</v>
      </c>
      <c r="J11" s="18">
        <f>I11*(1+Assumptions!$E9)</f>
        <v>165.6846784</v>
      </c>
      <c r="K11" s="18">
        <f>J11*(1+Assumptions!$E9)</f>
        <v>173.8032276</v>
      </c>
    </row>
    <row r="13">
      <c r="A13" s="14" t="s">
        <v>57</v>
      </c>
    </row>
    <row r="14">
      <c r="A14" s="2" t="s">
        <v>28</v>
      </c>
      <c r="B14" s="16">
        <f t="shared" ref="B14:K14" si="1">B4*B9</f>
        <v>234000000</v>
      </c>
      <c r="C14" s="16">
        <f t="shared" si="1"/>
        <v>281209500</v>
      </c>
      <c r="D14" s="16">
        <f t="shared" si="1"/>
        <v>337943516.6</v>
      </c>
      <c r="E14" s="16">
        <f t="shared" si="1"/>
        <v>406123621.1</v>
      </c>
      <c r="F14" s="16">
        <f t="shared" si="1"/>
        <v>488059061.7</v>
      </c>
      <c r="G14" s="16">
        <f t="shared" si="1"/>
        <v>586524977.4</v>
      </c>
      <c r="H14" s="16">
        <f t="shared" si="1"/>
        <v>704856391.5</v>
      </c>
      <c r="I14" s="16">
        <f t="shared" si="1"/>
        <v>847061168.5</v>
      </c>
      <c r="J14" s="16">
        <f t="shared" si="1"/>
        <v>1017955759</v>
      </c>
      <c r="K14" s="16">
        <f t="shared" si="1"/>
        <v>1223328334</v>
      </c>
    </row>
    <row r="15">
      <c r="A15" s="2" t="s">
        <v>29</v>
      </c>
      <c r="B15" s="16">
        <f t="shared" ref="B15:K15" si="2">B5*B10</f>
        <v>102000000</v>
      </c>
      <c r="C15" s="16">
        <f t="shared" si="2"/>
        <v>121322880</v>
      </c>
      <c r="D15" s="16">
        <f t="shared" si="2"/>
        <v>144306286.4</v>
      </c>
      <c r="E15" s="16">
        <f t="shared" si="2"/>
        <v>171643669.3</v>
      </c>
      <c r="F15" s="16">
        <f t="shared" si="2"/>
        <v>204159846</v>
      </c>
      <c r="G15" s="16">
        <f t="shared" si="2"/>
        <v>242835887.2</v>
      </c>
      <c r="H15" s="16">
        <f t="shared" si="2"/>
        <v>288838717.7</v>
      </c>
      <c r="I15" s="16">
        <f t="shared" si="2"/>
        <v>343556324.4</v>
      </c>
      <c r="J15" s="16">
        <f t="shared" si="2"/>
        <v>408639634.5</v>
      </c>
      <c r="K15" s="16">
        <f t="shared" si="2"/>
        <v>486052326.8</v>
      </c>
    </row>
    <row r="16">
      <c r="A16" s="2" t="s">
        <v>55</v>
      </c>
      <c r="B16" s="16">
        <f t="shared" ref="B16:K16" si="3">B6*B11</f>
        <v>192100000</v>
      </c>
      <c r="C16" s="16">
        <f t="shared" si="3"/>
        <v>224686883.5</v>
      </c>
      <c r="D16" s="16">
        <f t="shared" si="3"/>
        <v>262801643</v>
      </c>
      <c r="E16" s="16">
        <f t="shared" si="3"/>
        <v>307381999.7</v>
      </c>
      <c r="F16" s="16">
        <f t="shared" si="3"/>
        <v>359524745.2</v>
      </c>
      <c r="G16" s="16">
        <f t="shared" si="3"/>
        <v>420512725.4</v>
      </c>
      <c r="H16" s="16">
        <f t="shared" si="3"/>
        <v>491846401.5</v>
      </c>
      <c r="I16" s="16">
        <f t="shared" si="3"/>
        <v>575280765.9</v>
      </c>
      <c r="J16" s="16">
        <f t="shared" si="3"/>
        <v>672868518.6</v>
      </c>
      <c r="K16" s="16">
        <f t="shared" si="3"/>
        <v>787010569.7</v>
      </c>
    </row>
    <row r="17">
      <c r="A17" s="9" t="s">
        <v>58</v>
      </c>
      <c r="B17" s="16">
        <f t="shared" ref="B17:K17" si="4">SUM(B14:B16)</f>
        <v>528100000</v>
      </c>
      <c r="C17" s="16">
        <f t="shared" si="4"/>
        <v>627219263.5</v>
      </c>
      <c r="D17" s="16">
        <f t="shared" si="4"/>
        <v>745051446</v>
      </c>
      <c r="E17" s="16">
        <f t="shared" si="4"/>
        <v>885149290.1</v>
      </c>
      <c r="F17" s="16">
        <f t="shared" si="4"/>
        <v>1051743653</v>
      </c>
      <c r="G17" s="16">
        <f t="shared" si="4"/>
        <v>1249873590</v>
      </c>
      <c r="H17" s="16">
        <f t="shared" si="4"/>
        <v>1485541511</v>
      </c>
      <c r="I17" s="16">
        <f t="shared" si="4"/>
        <v>1765898259</v>
      </c>
      <c r="J17" s="16">
        <f t="shared" si="4"/>
        <v>2099463912</v>
      </c>
      <c r="K17" s="16">
        <f t="shared" si="4"/>
        <v>2496391230</v>
      </c>
    </row>
    <row r="19">
      <c r="A19" s="14" t="s">
        <v>31</v>
      </c>
    </row>
    <row r="20">
      <c r="A20" s="9" t="s">
        <v>59</v>
      </c>
      <c r="B20" s="16">
        <f>Assumptions!B12</f>
        <v>45480000</v>
      </c>
      <c r="C20" s="16">
        <f>B20*(1+Assumptions!$C12)</f>
        <v>47754000</v>
      </c>
      <c r="D20" s="16">
        <f>C20*(1+Assumptions!$C12)</f>
        <v>50141700</v>
      </c>
      <c r="E20" s="16">
        <f>D20*(1+Assumptions!$C12)</f>
        <v>52648785</v>
      </c>
      <c r="F20" s="16">
        <f>E20*(1+Assumptions!$C12)</f>
        <v>55281224.25</v>
      </c>
      <c r="G20" s="16">
        <f>F20*(1+Assumptions!$C12)</f>
        <v>58045285.46</v>
      </c>
      <c r="H20" s="16">
        <f>G20*(1+Assumptions!$C12)</f>
        <v>60947549.74</v>
      </c>
      <c r="I20" s="16">
        <f>H20*(1+Assumptions!$C12)</f>
        <v>63994927.22</v>
      </c>
      <c r="J20" s="16">
        <f>I20*(1+Assumptions!$C12)</f>
        <v>67194673.58</v>
      </c>
      <c r="K20" s="16">
        <f>J20*(1+Assumptions!$C12)</f>
        <v>70554407.26</v>
      </c>
    </row>
    <row r="21">
      <c r="A21" s="9" t="s">
        <v>60</v>
      </c>
      <c r="B21" s="16">
        <f>Assumptions!B13</f>
        <v>70000000</v>
      </c>
      <c r="C21" s="16">
        <f>B21*(1+Assumptions!$C13)</f>
        <v>72975000</v>
      </c>
      <c r="D21" s="16">
        <f>C21*(1+Assumptions!$C13)</f>
        <v>76076437.5</v>
      </c>
      <c r="E21" s="16">
        <f>D21*(1+Assumptions!$C13)</f>
        <v>79309686.09</v>
      </c>
      <c r="F21" s="16">
        <f>E21*(1+Assumptions!$C13)</f>
        <v>82680347.75</v>
      </c>
      <c r="G21" s="16">
        <f>F21*(1+Assumptions!$C13)</f>
        <v>86194262.53</v>
      </c>
      <c r="H21" s="16">
        <f>G21*(1+Assumptions!$C13)</f>
        <v>89857518.69</v>
      </c>
      <c r="I21" s="16">
        <f>H21*(1+Assumptions!$C13)</f>
        <v>93676463.23</v>
      </c>
      <c r="J21" s="16">
        <f>I21*(1+Assumptions!$C13)</f>
        <v>97657712.92</v>
      </c>
      <c r="K21" s="16">
        <f>J21*(1+Assumptions!$C13)</f>
        <v>101808165.7</v>
      </c>
    </row>
    <row r="22">
      <c r="A22" s="14" t="s">
        <v>58</v>
      </c>
      <c r="B22" s="16">
        <f t="shared" ref="B22:K22" si="5">SUM(B20:B21)</f>
        <v>115480000</v>
      </c>
      <c r="C22" s="16">
        <f t="shared" si="5"/>
        <v>120729000</v>
      </c>
      <c r="D22" s="16">
        <f t="shared" si="5"/>
        <v>126218137.5</v>
      </c>
      <c r="E22" s="16">
        <f t="shared" si="5"/>
        <v>131958471.1</v>
      </c>
      <c r="F22" s="16">
        <f t="shared" si="5"/>
        <v>137961572</v>
      </c>
      <c r="G22" s="16">
        <f t="shared" si="5"/>
        <v>144239548</v>
      </c>
      <c r="H22" s="16">
        <f t="shared" si="5"/>
        <v>150805068.4</v>
      </c>
      <c r="I22" s="16">
        <f t="shared" si="5"/>
        <v>157671390.5</v>
      </c>
      <c r="J22" s="16">
        <f t="shared" si="5"/>
        <v>164852386.5</v>
      </c>
      <c r="K22" s="16">
        <f t="shared" si="5"/>
        <v>172362573</v>
      </c>
    </row>
    <row r="24">
      <c r="A24" s="14" t="s">
        <v>20</v>
      </c>
      <c r="B24" s="16">
        <f>Assumptions!$B1/Assumptions!$B4</f>
        <v>272413793.1</v>
      </c>
      <c r="C24" s="16">
        <f>Assumptions!$B1/Assumptions!$B4</f>
        <v>272413793.1</v>
      </c>
      <c r="D24" s="16">
        <f>Assumptions!$B1/Assumptions!$B4</f>
        <v>272413793.1</v>
      </c>
      <c r="E24" s="16">
        <f>Assumptions!$B1/Assumptions!$B4</f>
        <v>272413793.1</v>
      </c>
      <c r="F24" s="16">
        <f>Assumptions!$B1/Assumptions!$B4</f>
        <v>272413793.1</v>
      </c>
      <c r="G24" s="16">
        <f>Assumptions!$B1/Assumptions!$B4</f>
        <v>272413793.1</v>
      </c>
      <c r="H24" s="16">
        <f>Assumptions!$B1/Assumptions!$B4</f>
        <v>272413793.1</v>
      </c>
      <c r="I24" s="16">
        <f>Assumptions!$B1/Assumptions!$B4</f>
        <v>272413793.1</v>
      </c>
      <c r="J24" s="16">
        <f>Assumptions!$B1/Assumptions!$B4</f>
        <v>272413793.1</v>
      </c>
      <c r="K24" s="16">
        <f>Assumptions!$B1/Assumptions!$B4</f>
        <v>272413793.1</v>
      </c>
    </row>
    <row r="26">
      <c r="A26" s="14" t="s">
        <v>61</v>
      </c>
    </row>
    <row r="27">
      <c r="A27" s="9" t="s">
        <v>41</v>
      </c>
      <c r="B27" s="18">
        <f>Assumptions!$C16*Assumptions!$D16</f>
        <v>86264367.82</v>
      </c>
      <c r="C27" s="18">
        <f>Assumptions!$C16*Assumptions!$D16</f>
        <v>86264367.82</v>
      </c>
      <c r="D27" s="18">
        <f>Assumptions!$C16*Assumptions!$D16</f>
        <v>86264367.82</v>
      </c>
      <c r="E27" s="18">
        <f>Assumptions!$C16*Assumptions!$D16</f>
        <v>86264367.82</v>
      </c>
      <c r="F27" s="18">
        <f>Assumptions!$C16*Assumptions!$D16</f>
        <v>86264367.82</v>
      </c>
      <c r="G27" s="18">
        <f>Assumptions!$C16*Assumptions!$D16</f>
        <v>86264367.82</v>
      </c>
      <c r="H27" s="18">
        <f>Assumptions!$C16*Assumptions!$D16</f>
        <v>86264367.82</v>
      </c>
      <c r="I27" s="18">
        <f>Assumptions!$C16*Assumptions!$D16</f>
        <v>86264367.82</v>
      </c>
      <c r="J27" s="18">
        <f>Assumptions!$C16*Assumptions!$D16</f>
        <v>86264367.82</v>
      </c>
      <c r="K27" s="18">
        <f>Assumptions!$C16*Assumptions!$D16</f>
        <v>86264367.82</v>
      </c>
    </row>
    <row r="28">
      <c r="A28" s="9" t="s">
        <v>42</v>
      </c>
      <c r="B28" s="18">
        <f>Assumptions!$C17*Assumptions!$D17</f>
        <v>188873563.2</v>
      </c>
      <c r="C28" s="18">
        <f>Assumptions!$C17*Assumptions!$D17</f>
        <v>188873563.2</v>
      </c>
      <c r="D28" s="18">
        <f>Assumptions!$C17*Assumptions!$D17</f>
        <v>188873563.2</v>
      </c>
      <c r="E28" s="18">
        <f>Assumptions!$C17*Assumptions!$D17</f>
        <v>188873563.2</v>
      </c>
      <c r="F28" s="18">
        <f>Assumptions!$C17*Assumptions!$D17</f>
        <v>188873563.2</v>
      </c>
      <c r="G28" s="18">
        <f>Assumptions!$C17*Assumptions!$D17</f>
        <v>188873563.2</v>
      </c>
      <c r="H28" s="18">
        <f>Assumptions!$C17*Assumptions!$D17</f>
        <v>188873563.2</v>
      </c>
      <c r="I28" s="18">
        <f>Assumptions!$C17*Assumptions!$D17</f>
        <v>188873563.2</v>
      </c>
      <c r="J28" s="18">
        <f>Assumptions!$C17*Assumptions!$D17</f>
        <v>188873563.2</v>
      </c>
      <c r="K28" s="18">
        <f>Assumptions!$C17*Assumptions!$D17</f>
        <v>188873563.2</v>
      </c>
    </row>
    <row r="29">
      <c r="A29" s="14" t="s">
        <v>58</v>
      </c>
      <c r="B29" s="18">
        <f t="shared" ref="B29:K29" si="6">SUM(B27:B28)</f>
        <v>275137931</v>
      </c>
      <c r="C29" s="18">
        <f t="shared" si="6"/>
        <v>275137931</v>
      </c>
      <c r="D29" s="18">
        <f t="shared" si="6"/>
        <v>275137931</v>
      </c>
      <c r="E29" s="18">
        <f t="shared" si="6"/>
        <v>275137931</v>
      </c>
      <c r="F29" s="18">
        <f t="shared" si="6"/>
        <v>275137931</v>
      </c>
      <c r="G29" s="18">
        <f t="shared" si="6"/>
        <v>275137931</v>
      </c>
      <c r="H29" s="18">
        <f t="shared" si="6"/>
        <v>275137931</v>
      </c>
      <c r="I29" s="18">
        <f t="shared" si="6"/>
        <v>275137931</v>
      </c>
      <c r="J29" s="18">
        <f t="shared" si="6"/>
        <v>275137931</v>
      </c>
      <c r="K29" s="18">
        <f t="shared" si="6"/>
        <v>275137931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5" t="s">
        <v>44</v>
      </c>
      <c r="C1" s="15" t="s">
        <v>45</v>
      </c>
      <c r="D1" s="15" t="s">
        <v>46</v>
      </c>
      <c r="E1" s="15" t="s">
        <v>47</v>
      </c>
      <c r="F1" s="15" t="s">
        <v>48</v>
      </c>
      <c r="G1" s="15" t="s">
        <v>49</v>
      </c>
      <c r="H1" s="15" t="s">
        <v>50</v>
      </c>
      <c r="I1" s="15" t="s">
        <v>51</v>
      </c>
      <c r="J1" s="15" t="s">
        <v>52</v>
      </c>
      <c r="K1" s="15" t="s">
        <v>53</v>
      </c>
    </row>
    <row r="2">
      <c r="A2" s="14" t="s">
        <v>23</v>
      </c>
      <c r="B2" s="16">
        <f>'Calcs-1'!B17</f>
        <v>528100000</v>
      </c>
      <c r="C2" s="16">
        <f>'Calcs-1'!C17</f>
        <v>627219263.5</v>
      </c>
      <c r="D2" s="16">
        <f>'Calcs-1'!D17</f>
        <v>745051446</v>
      </c>
      <c r="E2" s="16">
        <f>'Calcs-1'!E17</f>
        <v>885149290.1</v>
      </c>
      <c r="F2" s="16">
        <f>'Calcs-1'!F17</f>
        <v>1051743653</v>
      </c>
      <c r="G2" s="16">
        <f>'Calcs-1'!G17</f>
        <v>1249873590</v>
      </c>
      <c r="H2" s="16">
        <f>'Calcs-1'!H17</f>
        <v>1485541511</v>
      </c>
      <c r="I2" s="16">
        <f>'Calcs-1'!I17</f>
        <v>1765898259</v>
      </c>
      <c r="J2" s="16">
        <f>'Calcs-1'!J17</f>
        <v>2099463912</v>
      </c>
      <c r="K2" s="16">
        <f>'Calcs-1'!K17</f>
        <v>2496391230</v>
      </c>
    </row>
    <row r="3">
      <c r="A3" s="14" t="s">
        <v>31</v>
      </c>
      <c r="B3" s="16">
        <f>'Calcs-1'!B22</f>
        <v>115480000</v>
      </c>
      <c r="C3" s="16">
        <f>'Calcs-1'!C22</f>
        <v>120729000</v>
      </c>
      <c r="D3" s="16">
        <f>'Calcs-1'!D22</f>
        <v>126218137.5</v>
      </c>
      <c r="E3" s="16">
        <f>'Calcs-1'!E22</f>
        <v>131958471.1</v>
      </c>
      <c r="F3" s="16">
        <f>'Calcs-1'!F22</f>
        <v>137961572</v>
      </c>
      <c r="G3" s="16">
        <f>'Calcs-1'!G22</f>
        <v>144239548</v>
      </c>
      <c r="H3" s="16">
        <f>'Calcs-1'!H22</f>
        <v>150805068.4</v>
      </c>
      <c r="I3" s="16">
        <f>'Calcs-1'!I22</f>
        <v>157671390.5</v>
      </c>
      <c r="J3" s="16">
        <f>'Calcs-1'!J22</f>
        <v>164852386.5</v>
      </c>
      <c r="K3" s="16">
        <f>'Calcs-1'!K22</f>
        <v>172362573</v>
      </c>
    </row>
    <row r="4">
      <c r="A4" s="14" t="s">
        <v>62</v>
      </c>
      <c r="B4" s="16">
        <f t="shared" ref="B4:K4" si="1">B2-B3</f>
        <v>412620000</v>
      </c>
      <c r="C4" s="16">
        <f t="shared" si="1"/>
        <v>506490263.5</v>
      </c>
      <c r="D4" s="16">
        <f t="shared" si="1"/>
        <v>618833308.5</v>
      </c>
      <c r="E4" s="16">
        <f t="shared" si="1"/>
        <v>753190819</v>
      </c>
      <c r="F4" s="16">
        <f t="shared" si="1"/>
        <v>913782080.9</v>
      </c>
      <c r="G4" s="16">
        <f t="shared" si="1"/>
        <v>1105634042</v>
      </c>
      <c r="H4" s="16">
        <f t="shared" si="1"/>
        <v>1334736442</v>
      </c>
      <c r="I4" s="16">
        <f t="shared" si="1"/>
        <v>1608226868</v>
      </c>
      <c r="J4" s="16">
        <f t="shared" si="1"/>
        <v>1934611526</v>
      </c>
      <c r="K4" s="16">
        <f t="shared" si="1"/>
        <v>2324028657</v>
      </c>
    </row>
    <row r="5">
      <c r="A5" s="14" t="s">
        <v>20</v>
      </c>
      <c r="B5" s="16">
        <f>'Calcs-1'!B24</f>
        <v>272413793.1</v>
      </c>
      <c r="C5" s="16">
        <f>'Calcs-1'!C24</f>
        <v>272413793.1</v>
      </c>
      <c r="D5" s="16">
        <f>'Calcs-1'!D24</f>
        <v>272413793.1</v>
      </c>
      <c r="E5" s="16">
        <f>'Calcs-1'!E24</f>
        <v>272413793.1</v>
      </c>
      <c r="F5" s="16">
        <f>'Calcs-1'!F24</f>
        <v>272413793.1</v>
      </c>
      <c r="G5" s="16">
        <f>'Calcs-1'!G24</f>
        <v>272413793.1</v>
      </c>
      <c r="H5" s="16">
        <f>'Calcs-1'!H24</f>
        <v>272413793.1</v>
      </c>
      <c r="I5" s="16">
        <f>'Calcs-1'!I24</f>
        <v>272413793.1</v>
      </c>
      <c r="J5" s="16">
        <f>'Calcs-1'!J24</f>
        <v>272413793.1</v>
      </c>
      <c r="K5" s="16">
        <f>'Calcs-1'!K24</f>
        <v>272413793.1</v>
      </c>
    </row>
    <row r="6">
      <c r="A6" s="14" t="s">
        <v>63</v>
      </c>
      <c r="B6" s="16">
        <f t="shared" ref="B6:K6" si="2">B4-B5</f>
        <v>140206206.9</v>
      </c>
      <c r="C6" s="16">
        <f t="shared" si="2"/>
        <v>234076470.4</v>
      </c>
      <c r="D6" s="16">
        <f t="shared" si="2"/>
        <v>346419515.4</v>
      </c>
      <c r="E6" s="16">
        <f t="shared" si="2"/>
        <v>480777025.9</v>
      </c>
      <c r="F6" s="16">
        <f t="shared" si="2"/>
        <v>641368287.8</v>
      </c>
      <c r="G6" s="16">
        <f t="shared" si="2"/>
        <v>833220248.8</v>
      </c>
      <c r="H6" s="16">
        <f t="shared" si="2"/>
        <v>1062322649</v>
      </c>
      <c r="I6" s="16">
        <f t="shared" si="2"/>
        <v>1335813075</v>
      </c>
      <c r="J6" s="16">
        <f t="shared" si="2"/>
        <v>1662197733</v>
      </c>
      <c r="K6" s="16">
        <f t="shared" si="2"/>
        <v>2051614864</v>
      </c>
    </row>
    <row r="7">
      <c r="A7" s="14" t="s">
        <v>64</v>
      </c>
      <c r="B7" s="16">
        <f>'Calcs-1'!B29</f>
        <v>275137931</v>
      </c>
      <c r="C7" s="16">
        <f>'Calcs-1'!C29</f>
        <v>275137931</v>
      </c>
      <c r="D7" s="16">
        <f>'Calcs-1'!D29</f>
        <v>275137931</v>
      </c>
      <c r="E7" s="16">
        <f>'Calcs-1'!E29</f>
        <v>275137931</v>
      </c>
      <c r="F7" s="16">
        <f>'Calcs-1'!F29</f>
        <v>275137931</v>
      </c>
      <c r="G7" s="16">
        <f>'Calcs-1'!G29</f>
        <v>275137931</v>
      </c>
      <c r="H7" s="16">
        <f>'Calcs-1'!H29</f>
        <v>275137931</v>
      </c>
      <c r="I7" s="16">
        <f>'Calcs-1'!I29</f>
        <v>275137931</v>
      </c>
      <c r="J7" s="16">
        <f>'Calcs-1'!J29</f>
        <v>275137931</v>
      </c>
      <c r="K7" s="16">
        <f>'Calcs-1'!K29</f>
        <v>275137931</v>
      </c>
    </row>
    <row r="8">
      <c r="A8" s="14" t="s">
        <v>65</v>
      </c>
      <c r="B8" s="16">
        <f t="shared" ref="B8:K8" si="3">B6-B7</f>
        <v>-134931724.1</v>
      </c>
      <c r="C8" s="16">
        <f t="shared" si="3"/>
        <v>-41061460.63</v>
      </c>
      <c r="D8" s="16">
        <f t="shared" si="3"/>
        <v>71281584.36</v>
      </c>
      <c r="E8" s="16">
        <f t="shared" si="3"/>
        <v>205639094.8</v>
      </c>
      <c r="F8" s="16">
        <f t="shared" si="3"/>
        <v>366230356.7</v>
      </c>
      <c r="G8" s="16">
        <f t="shared" si="3"/>
        <v>558082317.8</v>
      </c>
      <c r="H8" s="16">
        <f t="shared" si="3"/>
        <v>787184718.2</v>
      </c>
      <c r="I8" s="16">
        <f t="shared" si="3"/>
        <v>1060675144</v>
      </c>
      <c r="J8" s="16">
        <f t="shared" si="3"/>
        <v>1387059802</v>
      </c>
      <c r="K8" s="16">
        <f t="shared" si="3"/>
        <v>1776476933</v>
      </c>
    </row>
    <row r="9">
      <c r="A9" s="14" t="s">
        <v>43</v>
      </c>
      <c r="B9" s="16">
        <f>IF(B8&lt;0,0,B8*Assumptions!$B19)</f>
        <v>0</v>
      </c>
      <c r="C9" s="16">
        <f>IF(C8&lt;0,0,C8*Assumptions!$B19)</f>
        <v>0</v>
      </c>
      <c r="D9" s="16">
        <f>IF(D8&lt;0,0,D8*Assumptions!$B19)</f>
        <v>18889619.86</v>
      </c>
      <c r="E9" s="16">
        <f>IF(E8&lt;0,0,E8*Assumptions!$B19)</f>
        <v>54494360.14</v>
      </c>
      <c r="F9" s="16">
        <f>IF(F8&lt;0,0,F8*Assumptions!$B19)</f>
        <v>97051044.53</v>
      </c>
      <c r="G9" s="16">
        <f>IF(G8&lt;0,0,G8*Assumptions!$B19)</f>
        <v>147891814.2</v>
      </c>
      <c r="H9" s="16">
        <f>IF(H8&lt;0,0,H8*Assumptions!$B19)</f>
        <v>208603950.3</v>
      </c>
      <c r="I9" s="16">
        <f>IF(I8&lt;0,0,I8*Assumptions!$B19)</f>
        <v>281078913.2</v>
      </c>
      <c r="J9" s="16">
        <f>IF(J8&lt;0,0,J8*Assumptions!$B19)</f>
        <v>367570847.4</v>
      </c>
      <c r="K9" s="16">
        <f>IF(K8&lt;0,0,K8*Assumptions!$B19)</f>
        <v>470766387.3</v>
      </c>
    </row>
    <row r="10">
      <c r="A10" s="14" t="s">
        <v>66</v>
      </c>
      <c r="B10" s="16">
        <f t="shared" ref="B10:K10" si="4">B8-B9</f>
        <v>-134931724.1</v>
      </c>
      <c r="C10" s="16">
        <f t="shared" si="4"/>
        <v>-41061460.63</v>
      </c>
      <c r="D10" s="16">
        <f t="shared" si="4"/>
        <v>52391964.51</v>
      </c>
      <c r="E10" s="16">
        <f t="shared" si="4"/>
        <v>151144734.7</v>
      </c>
      <c r="F10" s="16">
        <f t="shared" si="4"/>
        <v>269179312.2</v>
      </c>
      <c r="G10" s="16">
        <f t="shared" si="4"/>
        <v>410190503.6</v>
      </c>
      <c r="H10" s="16">
        <f t="shared" si="4"/>
        <v>578580767.9</v>
      </c>
      <c r="I10" s="16">
        <f t="shared" si="4"/>
        <v>779596231</v>
      </c>
      <c r="J10" s="16">
        <f t="shared" si="4"/>
        <v>1019488954</v>
      </c>
      <c r="K10" s="16">
        <f t="shared" si="4"/>
        <v>1305710546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5" t="s">
        <v>44</v>
      </c>
      <c r="C1" s="15" t="s">
        <v>45</v>
      </c>
      <c r="D1" s="15" t="s">
        <v>46</v>
      </c>
      <c r="E1" s="15" t="s">
        <v>47</v>
      </c>
      <c r="F1" s="15" t="s">
        <v>48</v>
      </c>
      <c r="G1" s="15" t="s">
        <v>49</v>
      </c>
      <c r="H1" s="15" t="s">
        <v>50</v>
      </c>
      <c r="I1" s="15" t="s">
        <v>51</v>
      </c>
      <c r="J1" s="15" t="s">
        <v>52</v>
      </c>
      <c r="K1" s="15" t="s">
        <v>53</v>
      </c>
    </row>
    <row r="2">
      <c r="A2" s="14" t="s">
        <v>63</v>
      </c>
      <c r="B2" s="16">
        <f>'Profit and Loss'!B6</f>
        <v>140206206.9</v>
      </c>
      <c r="C2" s="16">
        <f>'Profit and Loss'!C6</f>
        <v>234076470.4</v>
      </c>
      <c r="D2" s="16">
        <f>'Profit and Loss'!D6</f>
        <v>346419515.4</v>
      </c>
      <c r="E2" s="16">
        <f>'Profit and Loss'!E6</f>
        <v>480777025.9</v>
      </c>
      <c r="F2" s="16">
        <f>'Profit and Loss'!F6</f>
        <v>641368287.8</v>
      </c>
      <c r="G2" s="16">
        <f>'Profit and Loss'!G6</f>
        <v>833220248.8</v>
      </c>
      <c r="H2" s="16">
        <f>'Profit and Loss'!H6</f>
        <v>1062322649</v>
      </c>
      <c r="I2" s="16">
        <f>'Profit and Loss'!I6</f>
        <v>1335813075</v>
      </c>
      <c r="J2" s="16">
        <f>'Profit and Loss'!J6</f>
        <v>1662197733</v>
      </c>
      <c r="K2" s="16">
        <f>'Profit and Loss'!K6</f>
        <v>2051614864</v>
      </c>
    </row>
    <row r="3">
      <c r="A3" s="14" t="s">
        <v>67</v>
      </c>
      <c r="B3" s="17">
        <f>B2*Assumptions!$B19</f>
        <v>37154644.83</v>
      </c>
      <c r="C3" s="17">
        <f>C2*Assumptions!$B19</f>
        <v>62030264.66</v>
      </c>
      <c r="D3" s="17">
        <f>D2*Assumptions!$B19</f>
        <v>91801171.58</v>
      </c>
      <c r="E3" s="17">
        <f>E2*Assumptions!$B19</f>
        <v>127405911.9</v>
      </c>
      <c r="F3" s="17">
        <f>F2*Assumptions!$B19</f>
        <v>169962596.3</v>
      </c>
      <c r="G3" s="17">
        <f>G2*Assumptions!$B19</f>
        <v>220803365.9</v>
      </c>
      <c r="H3" s="17">
        <f>H2*Assumptions!$B19</f>
        <v>281515502</v>
      </c>
      <c r="I3" s="17">
        <f>I2*Assumptions!$B19</f>
        <v>353990464.9</v>
      </c>
      <c r="J3" s="17">
        <f>J2*Assumptions!$B19</f>
        <v>440482399.2</v>
      </c>
      <c r="K3" s="17">
        <f>K2*Assumptions!$B19</f>
        <v>543677939</v>
      </c>
    </row>
    <row r="4">
      <c r="A4" s="14" t="s">
        <v>68</v>
      </c>
      <c r="B4" s="16">
        <f t="shared" ref="B4:K4" si="1">B2-B3</f>
        <v>103051562.1</v>
      </c>
      <c r="C4" s="16">
        <f t="shared" si="1"/>
        <v>172046205.7</v>
      </c>
      <c r="D4" s="16">
        <f t="shared" si="1"/>
        <v>254618343.8</v>
      </c>
      <c r="E4" s="16">
        <f t="shared" si="1"/>
        <v>353371114</v>
      </c>
      <c r="F4" s="16">
        <f t="shared" si="1"/>
        <v>471405691.5</v>
      </c>
      <c r="G4" s="16">
        <f t="shared" si="1"/>
        <v>612416882.9</v>
      </c>
      <c r="H4" s="16">
        <f t="shared" si="1"/>
        <v>780807147.2</v>
      </c>
      <c r="I4" s="16">
        <f t="shared" si="1"/>
        <v>981822610.3</v>
      </c>
      <c r="J4" s="16">
        <f t="shared" si="1"/>
        <v>1221715334</v>
      </c>
      <c r="K4" s="16">
        <f t="shared" si="1"/>
        <v>1507936925</v>
      </c>
    </row>
  </sheetData>
  <drawing r:id="rId1"/>
</worksheet>
</file>