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Calcs-1" sheetId="3" r:id="rId6"/>
    <sheet state="visible" name="Profit and Loss" sheetId="4" r:id="rId7"/>
    <sheet state="visible" name="NOPAT" sheetId="5" r:id="rId8"/>
  </sheets>
  <definedNames/>
  <calcPr/>
</workbook>
</file>

<file path=xl/sharedStrings.xml><?xml version="1.0" encoding="utf-8"?>
<sst xmlns="http://schemas.openxmlformats.org/spreadsheetml/2006/main" count="123" uniqueCount="75">
  <si>
    <t>Description</t>
  </si>
  <si>
    <t>A real estate project is undertaken by GT Estates Ltd. Construction of the project is expected to be completed in 1 year, starting at the beginning of year 0. This project is retained by GT Estates Ltd. for 13 years and then transfered to the government for 0 cost. This project earns revenues by collecting lease rent from tenants.</t>
  </si>
  <si>
    <t>For this project, initial investment includes costs incurred for purchase of fixed assets and cost incurred for construction (labour wages, electricity, petrol, raw material, etc.).This initial investment sums up to Rs. 949,548,563. The company took 2 loans to finance this project. First loan was taken from HDFC of Rs. 284,864,569 for a period of 13 years at interest rate of 12.58%. The second loan was taken from ICICI of Rs. 664,683,994 for a period of 13 years at interest rate of 10.53%</t>
  </si>
  <si>
    <t>Revenue</t>
  </si>
  <si>
    <t>Revenue is generated through lease rents from Central, State and Local governments that lease properties as guest houses.</t>
  </si>
  <si>
    <t>Revenue amounts and trends for the next 13 years are expected to be as follows-</t>
  </si>
  <si>
    <t>Central Government-</t>
  </si>
  <si>
    <t>It is estimated that 50 properties will be leased to the Central Government in Y1 and this number increases by 0% per annum. Rental charges will be Rs. 894,450 per property and it is expected that the rent amount will increase by 10.5% per annum.</t>
  </si>
  <si>
    <t>State Government-</t>
  </si>
  <si>
    <t>It is estimated that 37 properties will be leased to the State Government in Y1 and this number increases by 0% per annum. Rental charges will be Rs. 945,243 per property and it is expected that the rent amount will increase by 13.8% per annum.</t>
  </si>
  <si>
    <t>Local Government-</t>
  </si>
  <si>
    <t>It is estimated that 20 properties will be leased to Local Government in Y1 and this number increases by 0% per annum. Rental charges will be Rs. 764,546 per property and it is expected that the rent amount will increase by 14% per annum.</t>
  </si>
  <si>
    <t>Operating cost</t>
  </si>
  <si>
    <t>The costs incurred per annum once the project is completed are-</t>
  </si>
  <si>
    <t>Salary of Rs. 5,486,000 is incurred per annum. The salary increases by 7.4% every year.</t>
  </si>
  <si>
    <t>Maintenance cost of Rs. 2,385,000 is incurred per annum. This amount increases by 5.2% every year.</t>
  </si>
  <si>
    <t>The company hired an agency for security services to whom they pay Rs. 4,465,450 annually. This amount increases by 5.2% every year</t>
  </si>
  <si>
    <t>Tax is expected to be levied at 27.3%.</t>
  </si>
  <si>
    <t>Make a Profit and loss statement for the Project for a period of 13 years and calculate NOPAT for the same period.</t>
  </si>
  <si>
    <t>Intial Investment</t>
  </si>
  <si>
    <t>in Rs</t>
  </si>
  <si>
    <t>Depreciation</t>
  </si>
  <si>
    <t>Life of all the asset</t>
  </si>
  <si>
    <t>years</t>
  </si>
  <si>
    <t>Sales</t>
  </si>
  <si>
    <t xml:space="preserve"> Number of Properties</t>
  </si>
  <si>
    <t>Growth in number</t>
  </si>
  <si>
    <t>Rent</t>
  </si>
  <si>
    <t>Growth in Rent</t>
  </si>
  <si>
    <t>Central Government</t>
  </si>
  <si>
    <t>State Government</t>
  </si>
  <si>
    <t>Local Government</t>
  </si>
  <si>
    <t>Operating Cost</t>
  </si>
  <si>
    <t>Amount (in Rs)</t>
  </si>
  <si>
    <t>Growth %</t>
  </si>
  <si>
    <t>Salary to Staff</t>
  </si>
  <si>
    <t>Maintenance Cost</t>
  </si>
  <si>
    <t>Security Services</t>
  </si>
  <si>
    <t>Loan Details</t>
  </si>
  <si>
    <t>Year</t>
  </si>
  <si>
    <t>Amount</t>
  </si>
  <si>
    <t>Interest Rate Per annum</t>
  </si>
  <si>
    <t>Period (in years)</t>
  </si>
  <si>
    <t>Loan from HDFC</t>
  </si>
  <si>
    <t>Loan from ICICI</t>
  </si>
  <si>
    <t>Tax</t>
  </si>
  <si>
    <t>Y-1</t>
  </si>
  <si>
    <t>Y-2</t>
  </si>
  <si>
    <t>Y-3</t>
  </si>
  <si>
    <t>Y-4</t>
  </si>
  <si>
    <t>Y-5</t>
  </si>
  <si>
    <t>Y-6</t>
  </si>
  <si>
    <t>Y-7</t>
  </si>
  <si>
    <t>Y-8</t>
  </si>
  <si>
    <t>Y-9</t>
  </si>
  <si>
    <t>Y-10</t>
  </si>
  <si>
    <t>Y-11</t>
  </si>
  <si>
    <t>Y-12</t>
  </si>
  <si>
    <t>Y-13</t>
  </si>
  <si>
    <t>Sales from Toll</t>
  </si>
  <si>
    <t>Number of Vehicles</t>
  </si>
  <si>
    <t>Toll Per Vehicle</t>
  </si>
  <si>
    <t>Total Sales from Toll</t>
  </si>
  <si>
    <t>Total</t>
  </si>
  <si>
    <t>Salaries</t>
  </si>
  <si>
    <t>Maintenance</t>
  </si>
  <si>
    <t xml:space="preserve">Interest </t>
  </si>
  <si>
    <t>EBITDA</t>
  </si>
  <si>
    <t>EBIT</t>
  </si>
  <si>
    <t>Interest</t>
  </si>
  <si>
    <t>EBT</t>
  </si>
  <si>
    <t>EAT/PAT</t>
  </si>
  <si>
    <t>Y-0</t>
  </si>
  <si>
    <t>Taxes</t>
  </si>
  <si>
    <t>NOPAT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</si>
</sst>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color theme="1"/>
      <name val="Arial"/>
    </font>
    <font>
      <b/>
      <color theme="1"/>
      <name val="Arial"/>
    </font>
    <font>
      <sz val="9.0"/>
      <color rgb="FF1F1F1F"/>
      <name val="Arial"/>
    </font>
  </fonts>
  <fills count="4">
    <fill>
      <patternFill patternType="none"/>
    </fill>
    <fill>
      <patternFill patternType="lightGray"/>
    </fill>
    <fill>
      <patternFill patternType="solid">
        <fgColor rgb="FFFFFFFF"/>
        <bgColor rgb="FFFFFFFF"/>
      </patternFill>
    </fill>
    <fill>
      <patternFill patternType="solid">
        <fgColor rgb="FFB7B7B7"/>
        <bgColor rgb="FFB7B7B7"/>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vertical="bottom"/>
    </xf>
    <xf borderId="0" fillId="2" fontId="2" numFmtId="0" xfId="0" applyAlignment="1" applyFill="1" applyFont="1">
      <alignment readingOrder="0" shrinkToFit="0" vertical="bottom" wrapText="1"/>
    </xf>
    <xf borderId="0" fillId="2" fontId="3" numFmtId="0" xfId="0" applyAlignment="1" applyFont="1">
      <alignment readingOrder="0" shrinkToFit="0" vertical="bottom" wrapText="1"/>
    </xf>
    <xf borderId="0" fillId="2" fontId="2" numFmtId="3" xfId="0" applyAlignment="1" applyFont="1" applyNumberFormat="1">
      <alignment vertical="bottom"/>
    </xf>
    <xf borderId="0" fillId="0" fontId="2" numFmtId="3" xfId="0" applyAlignment="1" applyFont="1" applyNumberFormat="1">
      <alignment vertical="bottom"/>
    </xf>
    <xf borderId="0" fillId="0" fontId="2" numFmtId="0" xfId="0" applyAlignment="1" applyFont="1">
      <alignment readingOrder="0" shrinkToFit="0" vertical="bottom" wrapText="0"/>
    </xf>
    <xf borderId="0" fillId="2" fontId="4" numFmtId="3"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2" numFmtId="9" xfId="0" applyAlignment="1" applyFont="1" applyNumberFormat="1">
      <alignment horizontal="right" readingOrder="0" vertical="bottom"/>
    </xf>
    <xf borderId="0" fillId="0" fontId="2" numFmtId="10" xfId="0" applyAlignment="1" applyFont="1" applyNumberFormat="1">
      <alignment horizontal="right" readingOrder="0" vertical="bottom"/>
    </xf>
    <xf borderId="0" fillId="2" fontId="2" numFmtId="3" xfId="0" applyAlignment="1" applyFont="1" applyNumberFormat="1">
      <alignment readingOrder="0" vertical="bottom"/>
    </xf>
    <xf borderId="0" fillId="0" fontId="2" numFmtId="9" xfId="0" applyAlignment="1" applyFont="1" applyNumberFormat="1">
      <alignment readingOrder="0" vertical="bottom"/>
    </xf>
    <xf borderId="0" fillId="0" fontId="2" numFmtId="10" xfId="0" applyAlignment="1" applyFont="1" applyNumberFormat="1">
      <alignment readingOrder="0" vertical="bottom"/>
    </xf>
    <xf borderId="0" fillId="0" fontId="2" numFmtId="3" xfId="0" applyAlignment="1" applyFont="1" applyNumberFormat="1">
      <alignment horizontal="right" readingOrder="0" vertical="bottom"/>
    </xf>
    <xf borderId="0" fillId="0" fontId="2" numFmtId="0" xfId="0" applyAlignment="1" applyFont="1">
      <alignment horizontal="right" vertical="bottom"/>
    </xf>
    <xf borderId="0" fillId="0" fontId="3" numFmtId="0" xfId="0" applyAlignment="1" applyFont="1">
      <alignment vertical="bottom"/>
    </xf>
    <xf borderId="0" fillId="3" fontId="3" numFmtId="0" xfId="0" applyAlignment="1" applyFill="1" applyFont="1">
      <alignment vertical="bottom"/>
    </xf>
    <xf borderId="0" fillId="0" fontId="2" numFmtId="3" xfId="0" applyAlignment="1" applyFont="1" applyNumberFormat="1">
      <alignment horizontal="right" vertical="bottom"/>
    </xf>
    <xf borderId="0" fillId="0" fontId="2" numFmtId="1"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5"/>
  </cols>
  <sheetData>
    <row r="1">
      <c r="A1" s="1" t="s">
        <v>0</v>
      </c>
      <c r="B1" s="2"/>
      <c r="C1" s="2"/>
      <c r="D1" s="2"/>
      <c r="E1" s="2"/>
      <c r="F1" s="2"/>
      <c r="G1" s="2"/>
      <c r="H1" s="2"/>
      <c r="I1" s="2"/>
      <c r="J1" s="2"/>
      <c r="K1" s="2"/>
      <c r="L1" s="2"/>
      <c r="M1" s="2"/>
      <c r="N1" s="2"/>
      <c r="O1" s="2"/>
      <c r="P1" s="2"/>
      <c r="Q1" s="2"/>
      <c r="R1" s="2"/>
      <c r="S1" s="2"/>
      <c r="T1" s="2"/>
      <c r="U1" s="2"/>
      <c r="V1" s="2"/>
      <c r="W1" s="2"/>
      <c r="X1" s="2"/>
      <c r="Y1" s="2"/>
      <c r="Z1" s="2"/>
    </row>
    <row r="2" ht="31.5" customHeight="1">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5"/>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6"/>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7"/>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19</v>
      </c>
      <c r="B1" s="8">
        <v>9.49548563E8</v>
      </c>
      <c r="C1" s="2" t="s">
        <v>20</v>
      </c>
      <c r="D1" s="2"/>
      <c r="E1" s="2"/>
      <c r="F1" s="2"/>
    </row>
    <row r="2">
      <c r="A2" s="2"/>
      <c r="B2" s="2"/>
      <c r="C2" s="2"/>
      <c r="D2" s="2"/>
      <c r="E2" s="2"/>
      <c r="F2" s="2"/>
    </row>
    <row r="3">
      <c r="A3" s="2" t="s">
        <v>21</v>
      </c>
      <c r="B3" s="2"/>
      <c r="C3" s="2"/>
      <c r="D3" s="2"/>
      <c r="E3" s="2"/>
      <c r="F3" s="2"/>
    </row>
    <row r="4">
      <c r="A4" s="2" t="s">
        <v>22</v>
      </c>
      <c r="B4" s="9">
        <v>13.0</v>
      </c>
      <c r="C4" s="2" t="s">
        <v>23</v>
      </c>
      <c r="D4" s="2"/>
      <c r="E4" s="2"/>
      <c r="F4" s="2"/>
    </row>
    <row r="5">
      <c r="A5" s="2"/>
      <c r="B5" s="2"/>
      <c r="C5" s="2"/>
      <c r="D5" s="2"/>
      <c r="E5" s="2"/>
      <c r="F5" s="2"/>
    </row>
    <row r="6">
      <c r="A6" s="2" t="s">
        <v>24</v>
      </c>
      <c r="B6" s="10" t="s">
        <v>25</v>
      </c>
      <c r="C6" s="2" t="s">
        <v>26</v>
      </c>
      <c r="D6" s="10" t="s">
        <v>27</v>
      </c>
      <c r="E6" s="7" t="s">
        <v>28</v>
      </c>
      <c r="F6" s="2"/>
    </row>
    <row r="7">
      <c r="A7" s="10" t="s">
        <v>29</v>
      </c>
      <c r="B7" s="8">
        <v>50.0</v>
      </c>
      <c r="C7" s="11">
        <v>0.0</v>
      </c>
      <c r="D7" s="9">
        <v>894450.0</v>
      </c>
      <c r="E7" s="12">
        <v>0.105</v>
      </c>
      <c r="F7" s="2"/>
    </row>
    <row r="8">
      <c r="A8" s="10" t="s">
        <v>30</v>
      </c>
      <c r="B8" s="8">
        <v>37.0</v>
      </c>
      <c r="C8" s="11">
        <v>0.0</v>
      </c>
      <c r="D8" s="9">
        <v>945243.0</v>
      </c>
      <c r="E8" s="12">
        <v>0.138</v>
      </c>
      <c r="F8" s="2"/>
    </row>
    <row r="9">
      <c r="A9" s="10" t="s">
        <v>31</v>
      </c>
      <c r="B9" s="13">
        <v>20.0</v>
      </c>
      <c r="C9" s="14">
        <v>0.0</v>
      </c>
      <c r="D9" s="10">
        <v>764546.0</v>
      </c>
      <c r="E9" s="15">
        <v>0.14</v>
      </c>
      <c r="F9" s="2"/>
    </row>
    <row r="10">
      <c r="A10" s="2"/>
      <c r="B10" s="2"/>
      <c r="C10" s="2"/>
      <c r="D10" s="2"/>
      <c r="E10" s="2"/>
      <c r="F10" s="2"/>
    </row>
    <row r="11">
      <c r="A11" s="2" t="s">
        <v>32</v>
      </c>
      <c r="B11" s="2" t="s">
        <v>33</v>
      </c>
      <c r="C11" s="2" t="s">
        <v>34</v>
      </c>
      <c r="D11" s="2"/>
      <c r="E11" s="2"/>
      <c r="F11" s="2"/>
    </row>
    <row r="12">
      <c r="A12" s="2" t="s">
        <v>35</v>
      </c>
      <c r="B12" s="16">
        <v>5486000.0</v>
      </c>
      <c r="C12" s="12">
        <v>0.074</v>
      </c>
      <c r="D12" s="2"/>
      <c r="E12" s="2"/>
      <c r="F12" s="2"/>
    </row>
    <row r="13">
      <c r="A13" s="2" t="s">
        <v>36</v>
      </c>
      <c r="B13" s="16">
        <v>2385000.0</v>
      </c>
      <c r="C13" s="12">
        <v>0.052</v>
      </c>
      <c r="D13" s="2"/>
      <c r="E13" s="2"/>
      <c r="F13" s="2"/>
    </row>
    <row r="14">
      <c r="A14" s="10" t="s">
        <v>37</v>
      </c>
      <c r="B14" s="16">
        <v>4465450.0</v>
      </c>
      <c r="C14" s="15">
        <v>0.052</v>
      </c>
      <c r="D14" s="2"/>
      <c r="E14" s="2"/>
      <c r="F14" s="2"/>
    </row>
    <row r="15">
      <c r="A15" s="2"/>
      <c r="B15" s="2"/>
      <c r="C15" s="2"/>
      <c r="D15" s="2"/>
      <c r="E15" s="2"/>
      <c r="F15" s="2"/>
    </row>
    <row r="16">
      <c r="A16" s="2" t="s">
        <v>38</v>
      </c>
      <c r="B16" s="2" t="s">
        <v>39</v>
      </c>
      <c r="C16" s="2" t="s">
        <v>40</v>
      </c>
      <c r="D16" s="2" t="s">
        <v>41</v>
      </c>
      <c r="E16" s="2" t="s">
        <v>42</v>
      </c>
      <c r="F16" s="2"/>
    </row>
    <row r="17">
      <c r="A17" s="2" t="s">
        <v>43</v>
      </c>
      <c r="B17" s="17">
        <v>0.0</v>
      </c>
      <c r="C17" s="16">
        <v>2.84864569E8</v>
      </c>
      <c r="D17" s="12">
        <v>0.1258</v>
      </c>
      <c r="E17" s="9">
        <v>13.0</v>
      </c>
      <c r="F17" s="2"/>
    </row>
    <row r="18">
      <c r="A18" s="2" t="s">
        <v>44</v>
      </c>
      <c r="B18" s="17">
        <v>0.0</v>
      </c>
      <c r="C18" s="16">
        <v>6.64683994E8</v>
      </c>
      <c r="D18" s="12">
        <v>0.1053</v>
      </c>
      <c r="E18" s="9">
        <v>13.0</v>
      </c>
      <c r="F18" s="2"/>
    </row>
    <row r="19">
      <c r="A19" s="2"/>
      <c r="B19" s="2"/>
      <c r="C19" s="2"/>
      <c r="D19" s="2"/>
      <c r="E19" s="2"/>
      <c r="F19" s="2"/>
    </row>
    <row r="20">
      <c r="A20" s="2" t="s">
        <v>45</v>
      </c>
      <c r="B20" s="12">
        <v>0.273</v>
      </c>
      <c r="C20" s="2"/>
      <c r="D20" s="2"/>
      <c r="E20" s="2"/>
      <c r="F20" s="2"/>
    </row>
    <row r="21">
      <c r="A21" s="2"/>
      <c r="B21" s="2"/>
      <c r="C21" s="2"/>
      <c r="D21" s="2"/>
      <c r="E21" s="2"/>
      <c r="F2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33</v>
      </c>
      <c r="B1" s="19" t="s">
        <v>46</v>
      </c>
      <c r="C1" s="19" t="s">
        <v>47</v>
      </c>
      <c r="D1" s="19" t="s">
        <v>48</v>
      </c>
      <c r="E1" s="19" t="s">
        <v>49</v>
      </c>
      <c r="F1" s="19" t="s">
        <v>50</v>
      </c>
      <c r="G1" s="19" t="s">
        <v>51</v>
      </c>
      <c r="H1" s="19" t="s">
        <v>52</v>
      </c>
      <c r="I1" s="19" t="s">
        <v>53</v>
      </c>
      <c r="J1" s="19" t="s">
        <v>54</v>
      </c>
      <c r="K1" s="19" t="s">
        <v>55</v>
      </c>
      <c r="L1" s="19" t="s">
        <v>56</v>
      </c>
      <c r="M1" s="19" t="s">
        <v>57</v>
      </c>
      <c r="N1" s="19" t="s">
        <v>58</v>
      </c>
    </row>
    <row r="2">
      <c r="A2" s="18" t="s">
        <v>59</v>
      </c>
      <c r="B2" s="2"/>
      <c r="C2" s="2"/>
      <c r="D2" s="2"/>
      <c r="E2" s="2"/>
      <c r="F2" s="2"/>
      <c r="G2" s="2"/>
      <c r="H2" s="2"/>
      <c r="I2" s="2"/>
      <c r="J2" s="2"/>
      <c r="K2" s="2"/>
      <c r="L2" s="2"/>
      <c r="M2" s="2"/>
      <c r="N2" s="2"/>
    </row>
    <row r="3">
      <c r="A3" s="18" t="s">
        <v>60</v>
      </c>
      <c r="B3" s="2"/>
      <c r="C3" s="2"/>
      <c r="D3" s="2"/>
      <c r="E3" s="2"/>
      <c r="F3" s="2"/>
      <c r="G3" s="2"/>
      <c r="H3" s="2"/>
      <c r="I3" s="2"/>
      <c r="J3" s="2"/>
      <c r="K3" s="2"/>
      <c r="L3" s="2"/>
      <c r="M3" s="2"/>
      <c r="N3" s="2"/>
    </row>
    <row r="4">
      <c r="A4" s="10" t="s">
        <v>29</v>
      </c>
      <c r="B4" s="20">
        <f>Assumptions!B7</f>
        <v>50</v>
      </c>
      <c r="C4" s="20">
        <f>B4*(1+Assumptions!$C7)</f>
        <v>50</v>
      </c>
      <c r="D4" s="20">
        <f>C4*(1+Assumptions!$C7)</f>
        <v>50</v>
      </c>
      <c r="E4" s="20">
        <f>D4*(1+Assumptions!$C7)</f>
        <v>50</v>
      </c>
      <c r="F4" s="20">
        <f>E4*(1+Assumptions!$C7)</f>
        <v>50</v>
      </c>
      <c r="G4" s="20">
        <f>F4*(1+Assumptions!$C7)</f>
        <v>50</v>
      </c>
      <c r="H4" s="20">
        <f>G4*(1+Assumptions!$C7)</f>
        <v>50</v>
      </c>
      <c r="I4" s="20">
        <f>H4*(1+Assumptions!$C7)</f>
        <v>50</v>
      </c>
      <c r="J4" s="20">
        <f>I4*(1+Assumptions!$C7)</f>
        <v>50</v>
      </c>
      <c r="K4" s="20">
        <f>J4*(1+Assumptions!$C7)</f>
        <v>50</v>
      </c>
      <c r="L4" s="20">
        <f>K4*(1+Assumptions!$C7)</f>
        <v>50</v>
      </c>
      <c r="M4" s="20">
        <f>L4*(1+Assumptions!$C7)</f>
        <v>50</v>
      </c>
      <c r="N4" s="20">
        <f>M4*(1+Assumptions!$C7)</f>
        <v>50</v>
      </c>
    </row>
    <row r="5">
      <c r="A5" s="10" t="s">
        <v>30</v>
      </c>
      <c r="B5" s="20">
        <f>Assumptions!B8</f>
        <v>37</v>
      </c>
      <c r="C5" s="20">
        <f>B5*(1+Assumptions!$C8)</f>
        <v>37</v>
      </c>
      <c r="D5" s="20">
        <f>C5*(1+Assumptions!$C8)</f>
        <v>37</v>
      </c>
      <c r="E5" s="20">
        <f>D5*(1+Assumptions!$C8)</f>
        <v>37</v>
      </c>
      <c r="F5" s="20">
        <f>E5*(1+Assumptions!$C8)</f>
        <v>37</v>
      </c>
      <c r="G5" s="20">
        <f>F5*(1+Assumptions!$C8)</f>
        <v>37</v>
      </c>
      <c r="H5" s="20">
        <f>G5*(1+Assumptions!$C8)</f>
        <v>37</v>
      </c>
      <c r="I5" s="20">
        <f>H5*(1+Assumptions!$C8)</f>
        <v>37</v>
      </c>
      <c r="J5" s="20">
        <f>I5*(1+Assumptions!$C8)</f>
        <v>37</v>
      </c>
      <c r="K5" s="20">
        <f>J5*(1+Assumptions!$C8)</f>
        <v>37</v>
      </c>
      <c r="L5" s="20">
        <f>K5*(1+Assumptions!$C8)</f>
        <v>37</v>
      </c>
      <c r="M5" s="20">
        <f>L5*(1+Assumptions!$C8)</f>
        <v>37</v>
      </c>
      <c r="N5" s="20">
        <f>M5*(1+Assumptions!$C8)</f>
        <v>37</v>
      </c>
    </row>
    <row r="6">
      <c r="A6" s="10" t="s">
        <v>31</v>
      </c>
      <c r="B6" s="20">
        <f>Assumptions!B9</f>
        <v>20</v>
      </c>
      <c r="C6" s="20">
        <f>B6*(1+Assumptions!$C9)</f>
        <v>20</v>
      </c>
      <c r="D6" s="20">
        <f>C6*(1+Assumptions!$C9)</f>
        <v>20</v>
      </c>
      <c r="E6" s="20">
        <f>D6*(1+Assumptions!$C9)</f>
        <v>20</v>
      </c>
      <c r="F6" s="20">
        <f>E6*(1+Assumptions!$C9)</f>
        <v>20</v>
      </c>
      <c r="G6" s="20">
        <f>F6*(1+Assumptions!$C9)</f>
        <v>20</v>
      </c>
      <c r="H6" s="20">
        <f>G6*(1+Assumptions!$C9)</f>
        <v>20</v>
      </c>
      <c r="I6" s="20">
        <f>H6*(1+Assumptions!$C9)</f>
        <v>20</v>
      </c>
      <c r="J6" s="20">
        <f>I6*(1+Assumptions!$C9)</f>
        <v>20</v>
      </c>
      <c r="K6" s="20">
        <f>J6*(1+Assumptions!$C9)</f>
        <v>20</v>
      </c>
      <c r="L6" s="20">
        <f>K6*(1+Assumptions!$C9)</f>
        <v>20</v>
      </c>
      <c r="M6" s="20">
        <f>L6*(1+Assumptions!$C9)</f>
        <v>20</v>
      </c>
      <c r="N6" s="20">
        <f>M6*(1+Assumptions!$C9)</f>
        <v>20</v>
      </c>
    </row>
    <row r="7">
      <c r="A7" s="2"/>
      <c r="B7" s="2"/>
      <c r="C7" s="2"/>
      <c r="D7" s="2"/>
      <c r="E7" s="2"/>
      <c r="F7" s="2"/>
      <c r="G7" s="2"/>
      <c r="H7" s="2"/>
      <c r="I7" s="2"/>
      <c r="J7" s="2"/>
      <c r="K7" s="2"/>
      <c r="L7" s="2"/>
      <c r="M7" s="2"/>
      <c r="N7" s="2"/>
    </row>
    <row r="8">
      <c r="A8" s="18" t="s">
        <v>61</v>
      </c>
      <c r="B8" s="2"/>
      <c r="C8" s="2"/>
      <c r="D8" s="2"/>
      <c r="E8" s="2"/>
      <c r="F8" s="2"/>
      <c r="G8" s="2"/>
      <c r="H8" s="2"/>
      <c r="I8" s="2"/>
      <c r="J8" s="2"/>
      <c r="K8" s="2"/>
      <c r="L8" s="2"/>
      <c r="M8" s="2"/>
      <c r="N8" s="2"/>
    </row>
    <row r="9">
      <c r="A9" s="10" t="s">
        <v>29</v>
      </c>
      <c r="B9" s="17">
        <f>Assumptions!D7</f>
        <v>894450</v>
      </c>
      <c r="C9" s="21">
        <f>B9*(1+Assumptions!$E7)</f>
        <v>988367.25</v>
      </c>
      <c r="D9" s="21">
        <f>C9*(1+Assumptions!$E7)</f>
        <v>1092145.811</v>
      </c>
      <c r="E9" s="21">
        <f>D9*(1+Assumptions!$E7)</f>
        <v>1206821.121</v>
      </c>
      <c r="F9" s="21">
        <f>E9*(1+Assumptions!$E7)</f>
        <v>1333537.339</v>
      </c>
      <c r="G9" s="21">
        <f>F9*(1+Assumptions!$E7)</f>
        <v>1473558.76</v>
      </c>
      <c r="H9" s="21">
        <f>G9*(1+Assumptions!$E7)</f>
        <v>1628282.43</v>
      </c>
      <c r="I9" s="21">
        <f>H9*(1+Assumptions!$E7)</f>
        <v>1799252.085</v>
      </c>
      <c r="J9" s="21">
        <f>I9*(1+Assumptions!$E7)</f>
        <v>1988173.554</v>
      </c>
      <c r="K9" s="21">
        <f>J9*(1+Assumptions!$E7)</f>
        <v>2196931.777</v>
      </c>
      <c r="L9" s="21">
        <f>K9*(1+Assumptions!$E7)</f>
        <v>2427609.613</v>
      </c>
      <c r="M9" s="21">
        <f>L9*(1+Assumptions!$E7)</f>
        <v>2682508.623</v>
      </c>
      <c r="N9" s="21">
        <f>M9*(1+Assumptions!$E7)</f>
        <v>2964172.028</v>
      </c>
    </row>
    <row r="10">
      <c r="A10" s="10" t="s">
        <v>30</v>
      </c>
      <c r="B10" s="17">
        <f>Assumptions!D8</f>
        <v>945243</v>
      </c>
      <c r="C10" s="21">
        <f>B10*(1+Assumptions!$E8)</f>
        <v>1075686.534</v>
      </c>
      <c r="D10" s="21">
        <f>C10*(1+Assumptions!$E8)</f>
        <v>1224131.276</v>
      </c>
      <c r="E10" s="21">
        <f>D10*(1+Assumptions!$E8)</f>
        <v>1393061.392</v>
      </c>
      <c r="F10" s="21">
        <f>E10*(1+Assumptions!$E8)</f>
        <v>1585303.864</v>
      </c>
      <c r="G10" s="21">
        <f>F10*(1+Assumptions!$E8)</f>
        <v>1804075.797</v>
      </c>
      <c r="H10" s="21">
        <f>G10*(1+Assumptions!$E8)</f>
        <v>2053038.257</v>
      </c>
      <c r="I10" s="21">
        <f>H10*(1+Assumptions!$E8)</f>
        <v>2336357.536</v>
      </c>
      <c r="J10" s="21">
        <f>I10*(1+Assumptions!$E8)</f>
        <v>2658774.876</v>
      </c>
      <c r="K10" s="21">
        <f>J10*(1+Assumptions!$E8)</f>
        <v>3025685.809</v>
      </c>
      <c r="L10" s="21">
        <f>K10*(1+Assumptions!$E8)</f>
        <v>3443230.451</v>
      </c>
      <c r="M10" s="21">
        <f>L10*(1+Assumptions!$E8)</f>
        <v>3918396.253</v>
      </c>
      <c r="N10" s="21">
        <f>M10*(1+Assumptions!$E8)</f>
        <v>4459134.936</v>
      </c>
    </row>
    <row r="11">
      <c r="A11" s="10" t="s">
        <v>31</v>
      </c>
      <c r="B11" s="17">
        <f>Assumptions!D9</f>
        <v>764546</v>
      </c>
      <c r="C11" s="21">
        <f>B11*(1+Assumptions!$E9)</f>
        <v>871582.44</v>
      </c>
      <c r="D11" s="21">
        <f>C11*(1+Assumptions!$E9)</f>
        <v>993603.9816</v>
      </c>
      <c r="E11" s="21">
        <f>D11*(1+Assumptions!$E9)</f>
        <v>1132708.539</v>
      </c>
      <c r="F11" s="21">
        <f>E11*(1+Assumptions!$E9)</f>
        <v>1291287.734</v>
      </c>
      <c r="G11" s="21">
        <f>F11*(1+Assumptions!$E9)</f>
        <v>1472068.017</v>
      </c>
      <c r="H11" s="21">
        <f>G11*(1+Assumptions!$E9)</f>
        <v>1678157.54</v>
      </c>
      <c r="I11" s="21">
        <f>H11*(1+Assumptions!$E9)</f>
        <v>1913099.595</v>
      </c>
      <c r="J11" s="21">
        <f>I11*(1+Assumptions!$E9)</f>
        <v>2180933.539</v>
      </c>
      <c r="K11" s="21">
        <f>J11*(1+Assumptions!$E9)</f>
        <v>2486264.234</v>
      </c>
      <c r="L11" s="21">
        <f>K11*(1+Assumptions!$E9)</f>
        <v>2834341.227</v>
      </c>
      <c r="M11" s="21">
        <f>L11*(1+Assumptions!$E9)</f>
        <v>3231148.999</v>
      </c>
      <c r="N11" s="21">
        <f>M11*(1+Assumptions!$E9)</f>
        <v>3683509.858</v>
      </c>
    </row>
    <row r="12">
      <c r="A12" s="2"/>
      <c r="B12" s="2"/>
      <c r="C12" s="2"/>
      <c r="D12" s="2"/>
      <c r="E12" s="2"/>
      <c r="F12" s="2"/>
      <c r="G12" s="2"/>
      <c r="H12" s="2"/>
      <c r="I12" s="2"/>
      <c r="J12" s="2"/>
      <c r="K12" s="2"/>
      <c r="L12" s="2"/>
      <c r="M12" s="2"/>
      <c r="N12" s="2"/>
    </row>
    <row r="13">
      <c r="A13" s="18" t="s">
        <v>62</v>
      </c>
      <c r="B13" s="2"/>
      <c r="C13" s="2"/>
      <c r="D13" s="2"/>
      <c r="E13" s="2"/>
      <c r="F13" s="2"/>
      <c r="G13" s="2"/>
      <c r="H13" s="2"/>
      <c r="I13" s="2"/>
      <c r="J13" s="2"/>
      <c r="K13" s="2"/>
      <c r="L13" s="2"/>
      <c r="M13" s="2"/>
      <c r="N13" s="2"/>
    </row>
    <row r="14">
      <c r="A14" s="10" t="s">
        <v>29</v>
      </c>
      <c r="B14" s="20">
        <f t="shared" ref="B14:N14" si="1">B4*B9</f>
        <v>44722500</v>
      </c>
      <c r="C14" s="20">
        <f t="shared" si="1"/>
        <v>49418362.5</v>
      </c>
      <c r="D14" s="20">
        <f t="shared" si="1"/>
        <v>54607290.56</v>
      </c>
      <c r="E14" s="20">
        <f t="shared" si="1"/>
        <v>60341056.07</v>
      </c>
      <c r="F14" s="20">
        <f t="shared" si="1"/>
        <v>66676866.96</v>
      </c>
      <c r="G14" s="20">
        <f t="shared" si="1"/>
        <v>73677937.99</v>
      </c>
      <c r="H14" s="20">
        <f t="shared" si="1"/>
        <v>81414121.48</v>
      </c>
      <c r="I14" s="20">
        <f t="shared" si="1"/>
        <v>89962604.23</v>
      </c>
      <c r="J14" s="20">
        <f t="shared" si="1"/>
        <v>99408677.68</v>
      </c>
      <c r="K14" s="20">
        <f t="shared" si="1"/>
        <v>109846588.8</v>
      </c>
      <c r="L14" s="20">
        <f t="shared" si="1"/>
        <v>121380480.7</v>
      </c>
      <c r="M14" s="20">
        <f t="shared" si="1"/>
        <v>134125431.1</v>
      </c>
      <c r="N14" s="20">
        <f t="shared" si="1"/>
        <v>148208601.4</v>
      </c>
    </row>
    <row r="15">
      <c r="A15" s="10" t="s">
        <v>30</v>
      </c>
      <c r="B15" s="20">
        <f t="shared" ref="B15:N15" si="2">B5*B10</f>
        <v>34973991</v>
      </c>
      <c r="C15" s="20">
        <f t="shared" si="2"/>
        <v>39800401.76</v>
      </c>
      <c r="D15" s="20">
        <f t="shared" si="2"/>
        <v>45292857.2</v>
      </c>
      <c r="E15" s="20">
        <f t="shared" si="2"/>
        <v>51543271.49</v>
      </c>
      <c r="F15" s="20">
        <f t="shared" si="2"/>
        <v>58656242.96</v>
      </c>
      <c r="G15" s="20">
        <f t="shared" si="2"/>
        <v>66750804.49</v>
      </c>
      <c r="H15" s="20">
        <f t="shared" si="2"/>
        <v>75962415.51</v>
      </c>
      <c r="I15" s="20">
        <f t="shared" si="2"/>
        <v>86445228.85</v>
      </c>
      <c r="J15" s="20">
        <f t="shared" si="2"/>
        <v>98374670.43</v>
      </c>
      <c r="K15" s="20">
        <f t="shared" si="2"/>
        <v>111950374.9</v>
      </c>
      <c r="L15" s="20">
        <f t="shared" si="2"/>
        <v>127399526.7</v>
      </c>
      <c r="M15" s="20">
        <f t="shared" si="2"/>
        <v>144980661.4</v>
      </c>
      <c r="N15" s="20">
        <f t="shared" si="2"/>
        <v>164987992.6</v>
      </c>
    </row>
    <row r="16">
      <c r="A16" s="10" t="s">
        <v>31</v>
      </c>
      <c r="B16" s="20">
        <f t="shared" ref="B16:N16" si="3">B6*B11</f>
        <v>15290920</v>
      </c>
      <c r="C16" s="20">
        <f t="shared" si="3"/>
        <v>17431648.8</v>
      </c>
      <c r="D16" s="20">
        <f t="shared" si="3"/>
        <v>19872079.63</v>
      </c>
      <c r="E16" s="20">
        <f t="shared" si="3"/>
        <v>22654170.78</v>
      </c>
      <c r="F16" s="20">
        <f t="shared" si="3"/>
        <v>25825754.69</v>
      </c>
      <c r="G16" s="20">
        <f t="shared" si="3"/>
        <v>29441360.35</v>
      </c>
      <c r="H16" s="20">
        <f t="shared" si="3"/>
        <v>33563150.79</v>
      </c>
      <c r="I16" s="20">
        <f t="shared" si="3"/>
        <v>38261991.91</v>
      </c>
      <c r="J16" s="20">
        <f t="shared" si="3"/>
        <v>43618670.77</v>
      </c>
      <c r="K16" s="20">
        <f t="shared" si="3"/>
        <v>49725284.68</v>
      </c>
      <c r="L16" s="20">
        <f t="shared" si="3"/>
        <v>56686824.54</v>
      </c>
      <c r="M16" s="20">
        <f t="shared" si="3"/>
        <v>64622979.97</v>
      </c>
      <c r="N16" s="20">
        <f t="shared" si="3"/>
        <v>73670197.17</v>
      </c>
    </row>
    <row r="17">
      <c r="A17" s="2" t="s">
        <v>63</v>
      </c>
      <c r="B17" s="20">
        <f t="shared" ref="B17:N17" si="4">SUM(B14:B16)</f>
        <v>94987411</v>
      </c>
      <c r="C17" s="20">
        <f t="shared" si="4"/>
        <v>106650413.1</v>
      </c>
      <c r="D17" s="20">
        <f t="shared" si="4"/>
        <v>119772227.4</v>
      </c>
      <c r="E17" s="20">
        <f t="shared" si="4"/>
        <v>134538498.3</v>
      </c>
      <c r="F17" s="20">
        <f t="shared" si="4"/>
        <v>151158864.6</v>
      </c>
      <c r="G17" s="20">
        <f t="shared" si="4"/>
        <v>169870102.8</v>
      </c>
      <c r="H17" s="20">
        <f t="shared" si="4"/>
        <v>190939687.8</v>
      </c>
      <c r="I17" s="20">
        <f t="shared" si="4"/>
        <v>214669825</v>
      </c>
      <c r="J17" s="20">
        <f t="shared" si="4"/>
        <v>241402018.9</v>
      </c>
      <c r="K17" s="20">
        <f t="shared" si="4"/>
        <v>271522248.5</v>
      </c>
      <c r="L17" s="20">
        <f t="shared" si="4"/>
        <v>305466831.9</v>
      </c>
      <c r="M17" s="20">
        <f t="shared" si="4"/>
        <v>343729072.5</v>
      </c>
      <c r="N17" s="20">
        <f t="shared" si="4"/>
        <v>386866791.2</v>
      </c>
    </row>
    <row r="18">
      <c r="A18" s="2"/>
      <c r="B18" s="2"/>
      <c r="C18" s="2"/>
      <c r="D18" s="2"/>
      <c r="E18" s="2"/>
      <c r="F18" s="2"/>
      <c r="G18" s="2"/>
      <c r="H18" s="2"/>
      <c r="I18" s="2"/>
      <c r="J18" s="2"/>
      <c r="K18" s="2"/>
      <c r="L18" s="2"/>
      <c r="M18" s="2"/>
      <c r="N18" s="2"/>
    </row>
    <row r="19">
      <c r="A19" s="18" t="s">
        <v>32</v>
      </c>
      <c r="B19" s="2"/>
      <c r="C19" s="2"/>
      <c r="D19" s="2"/>
      <c r="E19" s="2"/>
      <c r="F19" s="2"/>
      <c r="G19" s="2"/>
      <c r="H19" s="2"/>
      <c r="I19" s="2"/>
      <c r="J19" s="2"/>
      <c r="K19" s="2"/>
      <c r="L19" s="2"/>
      <c r="M19" s="2"/>
      <c r="N19" s="2"/>
    </row>
    <row r="20">
      <c r="A20" s="2" t="s">
        <v>64</v>
      </c>
      <c r="B20" s="20">
        <f>Assumptions!B12</f>
        <v>5486000</v>
      </c>
      <c r="C20" s="20">
        <f>B20*(1+Assumptions!$C12)</f>
        <v>5891964</v>
      </c>
      <c r="D20" s="20">
        <f>C20*(1+Assumptions!$C12)</f>
        <v>6327969.336</v>
      </c>
      <c r="E20" s="20">
        <f>D20*(1+Assumptions!$C12)</f>
        <v>6796239.067</v>
      </c>
      <c r="F20" s="20">
        <f>E20*(1+Assumptions!$C12)</f>
        <v>7299160.758</v>
      </c>
      <c r="G20" s="20">
        <f>F20*(1+Assumptions!$C12)</f>
        <v>7839298.654</v>
      </c>
      <c r="H20" s="20">
        <f>G20*(1+Assumptions!$C12)</f>
        <v>8419406.754</v>
      </c>
      <c r="I20" s="20">
        <f>H20*(1+Assumptions!$C12)</f>
        <v>9042442.854</v>
      </c>
      <c r="J20" s="20">
        <f>I20*(1+Assumptions!$C12)</f>
        <v>9711583.625</v>
      </c>
      <c r="K20" s="20">
        <f>J20*(1+Assumptions!$C12)</f>
        <v>10430240.81</v>
      </c>
      <c r="L20" s="20">
        <f>K20*(1+Assumptions!$C12)</f>
        <v>11202078.63</v>
      </c>
      <c r="M20" s="20">
        <f>L20*(1+Assumptions!$C12)</f>
        <v>12031032.45</v>
      </c>
      <c r="N20" s="20">
        <f>M20*(1+Assumptions!$C12)</f>
        <v>12921328.85</v>
      </c>
    </row>
    <row r="21">
      <c r="A21" s="2" t="s">
        <v>65</v>
      </c>
      <c r="B21" s="20">
        <f>Assumptions!B13</f>
        <v>2385000</v>
      </c>
      <c r="C21" s="20">
        <f>B21*(1+Assumptions!$C13)</f>
        <v>2509020</v>
      </c>
      <c r="D21" s="20">
        <f>C21*(1+Assumptions!$C13)</f>
        <v>2639489.04</v>
      </c>
      <c r="E21" s="20">
        <f>D21*(1+Assumptions!$C13)</f>
        <v>2776742.47</v>
      </c>
      <c r="F21" s="20">
        <f>E21*(1+Assumptions!$C13)</f>
        <v>2921133.079</v>
      </c>
      <c r="G21" s="20">
        <f>F21*(1+Assumptions!$C13)</f>
        <v>3073031.999</v>
      </c>
      <c r="H21" s="20">
        <f>G21*(1+Assumptions!$C13)</f>
        <v>3232829.663</v>
      </c>
      <c r="I21" s="20">
        <f>H21*(1+Assumptions!$C13)</f>
        <v>3400936.805</v>
      </c>
      <c r="J21" s="20">
        <f>I21*(1+Assumptions!$C13)</f>
        <v>3577785.519</v>
      </c>
      <c r="K21" s="20">
        <f>J21*(1+Assumptions!$C13)</f>
        <v>3763830.366</v>
      </c>
      <c r="L21" s="20">
        <f>K21*(1+Assumptions!$C13)</f>
        <v>3959549.545</v>
      </c>
      <c r="M21" s="20">
        <f>L21*(1+Assumptions!$C13)</f>
        <v>4165446.121</v>
      </c>
      <c r="N21" s="20">
        <f>M21*(1+Assumptions!$C13)</f>
        <v>4382049.319</v>
      </c>
    </row>
    <row r="22">
      <c r="A22" s="10" t="s">
        <v>37</v>
      </c>
      <c r="B22" s="20">
        <f>Assumptions!B14</f>
        <v>4465450</v>
      </c>
      <c r="C22" s="20">
        <f>B22*(1+Assumptions!$C14)</f>
        <v>4697653.4</v>
      </c>
      <c r="D22" s="20">
        <f>C22*(1+Assumptions!$C14)</f>
        <v>4941931.377</v>
      </c>
      <c r="E22" s="20">
        <f>D22*(1+Assumptions!$C14)</f>
        <v>5198911.808</v>
      </c>
      <c r="F22" s="20">
        <f>E22*(1+Assumptions!$C14)</f>
        <v>5469255.222</v>
      </c>
      <c r="G22" s="20">
        <f>F22*(1+Assumptions!$C14)</f>
        <v>5753656.494</v>
      </c>
      <c r="H22" s="20">
        <f>G22*(1+Assumptions!$C14)</f>
        <v>6052846.632</v>
      </c>
      <c r="I22" s="20">
        <f>H22*(1+Assumptions!$C14)</f>
        <v>6367594.657</v>
      </c>
      <c r="J22" s="20">
        <f>I22*(1+Assumptions!$C14)</f>
        <v>6698709.579</v>
      </c>
      <c r="K22" s="20">
        <f>J22*(1+Assumptions!$C14)</f>
        <v>7047042.477</v>
      </c>
      <c r="L22" s="20">
        <f>K22*(1+Assumptions!$C14)</f>
        <v>7413488.686</v>
      </c>
      <c r="M22" s="20">
        <f>L22*(1+Assumptions!$C14)</f>
        <v>7798990.097</v>
      </c>
      <c r="N22" s="20">
        <f>M22*(1+Assumptions!$C14)</f>
        <v>8204537.582</v>
      </c>
    </row>
    <row r="23">
      <c r="A23" s="18" t="s">
        <v>63</v>
      </c>
      <c r="B23" s="20">
        <f t="shared" ref="B23:N23" si="5">SUM(B20:B22)</f>
        <v>12336450</v>
      </c>
      <c r="C23" s="20">
        <f t="shared" si="5"/>
        <v>13098637.4</v>
      </c>
      <c r="D23" s="20">
        <f t="shared" si="5"/>
        <v>13909389.75</v>
      </c>
      <c r="E23" s="20">
        <f t="shared" si="5"/>
        <v>14771893.35</v>
      </c>
      <c r="F23" s="20">
        <f t="shared" si="5"/>
        <v>15689549.06</v>
      </c>
      <c r="G23" s="20">
        <f t="shared" si="5"/>
        <v>16665987.15</v>
      </c>
      <c r="H23" s="20">
        <f t="shared" si="5"/>
        <v>17705083.05</v>
      </c>
      <c r="I23" s="20">
        <f t="shared" si="5"/>
        <v>18810974.32</v>
      </c>
      <c r="J23" s="20">
        <f t="shared" si="5"/>
        <v>19988078.72</v>
      </c>
      <c r="K23" s="20">
        <f t="shared" si="5"/>
        <v>21241113.66</v>
      </c>
      <c r="L23" s="20">
        <f t="shared" si="5"/>
        <v>22575116.86</v>
      </c>
      <c r="M23" s="20">
        <f t="shared" si="5"/>
        <v>23995468.67</v>
      </c>
      <c r="N23" s="20">
        <f t="shared" si="5"/>
        <v>25507915.76</v>
      </c>
    </row>
    <row r="24">
      <c r="A24" s="2"/>
      <c r="B24" s="2"/>
      <c r="C24" s="2"/>
      <c r="D24" s="2"/>
      <c r="E24" s="2"/>
      <c r="F24" s="2"/>
      <c r="G24" s="2"/>
      <c r="H24" s="2"/>
      <c r="I24" s="2"/>
      <c r="J24" s="2"/>
      <c r="K24" s="2"/>
      <c r="L24" s="2"/>
      <c r="M24" s="2"/>
      <c r="N24" s="2"/>
    </row>
    <row r="25">
      <c r="A25" s="18" t="s">
        <v>21</v>
      </c>
      <c r="B25" s="20">
        <f>Assumptions!$B1/Assumptions!$B4</f>
        <v>73042197.15</v>
      </c>
      <c r="C25" s="20">
        <f>Assumptions!$B1/Assumptions!$B4</f>
        <v>73042197.15</v>
      </c>
      <c r="D25" s="20">
        <f>Assumptions!$B1/Assumptions!$B4</f>
        <v>73042197.15</v>
      </c>
      <c r="E25" s="20">
        <f>Assumptions!$B1/Assumptions!$B4</f>
        <v>73042197.15</v>
      </c>
      <c r="F25" s="20">
        <f>Assumptions!$B1/Assumptions!$B4</f>
        <v>73042197.15</v>
      </c>
      <c r="G25" s="20">
        <f>Assumptions!$B1/Assumptions!$B4</f>
        <v>73042197.15</v>
      </c>
      <c r="H25" s="20">
        <f>Assumptions!$B1/Assumptions!$B4</f>
        <v>73042197.15</v>
      </c>
      <c r="I25" s="20">
        <f>Assumptions!$B1/Assumptions!$B4</f>
        <v>73042197.15</v>
      </c>
      <c r="J25" s="20">
        <f>Assumptions!$B1/Assumptions!$B4</f>
        <v>73042197.15</v>
      </c>
      <c r="K25" s="20">
        <f>Assumptions!$B1/Assumptions!$B4</f>
        <v>73042197.15</v>
      </c>
      <c r="L25" s="20">
        <f>Assumptions!$B1/Assumptions!$B4</f>
        <v>73042197.15</v>
      </c>
      <c r="M25" s="20">
        <f>Assumptions!$B1/Assumptions!$B4</f>
        <v>73042197.15</v>
      </c>
      <c r="N25" s="20">
        <f>Assumptions!$B1/Assumptions!$B4</f>
        <v>73042197.15</v>
      </c>
    </row>
    <row r="26">
      <c r="A26" s="2"/>
      <c r="B26" s="2"/>
      <c r="C26" s="2"/>
      <c r="D26" s="2"/>
      <c r="E26" s="2"/>
      <c r="F26" s="2"/>
      <c r="G26" s="2"/>
      <c r="H26" s="2"/>
      <c r="I26" s="2"/>
      <c r="J26" s="2"/>
      <c r="K26" s="2"/>
      <c r="L26" s="2"/>
      <c r="M26" s="2"/>
      <c r="N26" s="2"/>
    </row>
    <row r="27">
      <c r="A27" s="18" t="s">
        <v>66</v>
      </c>
      <c r="B27" s="2"/>
      <c r="C27" s="2"/>
      <c r="D27" s="2"/>
      <c r="E27" s="2"/>
      <c r="F27" s="2"/>
      <c r="G27" s="2"/>
      <c r="H27" s="2"/>
      <c r="I27" s="2"/>
      <c r="J27" s="2"/>
      <c r="K27" s="2"/>
      <c r="L27" s="2"/>
      <c r="M27" s="2"/>
      <c r="N27" s="2"/>
    </row>
    <row r="28">
      <c r="A28" s="10" t="s">
        <v>43</v>
      </c>
      <c r="B28" s="21">
        <f>Assumptions!$C17*Assumptions!$D17</f>
        <v>35835962.78</v>
      </c>
      <c r="C28" s="21">
        <f>Assumptions!$C17*Assumptions!$D17</f>
        <v>35835962.78</v>
      </c>
      <c r="D28" s="21">
        <f>Assumptions!$C17*Assumptions!$D17</f>
        <v>35835962.78</v>
      </c>
      <c r="E28" s="21">
        <f>Assumptions!$C17*Assumptions!$D17</f>
        <v>35835962.78</v>
      </c>
      <c r="F28" s="21">
        <f>Assumptions!$C17*Assumptions!$D17</f>
        <v>35835962.78</v>
      </c>
      <c r="G28" s="21">
        <f>Assumptions!$C17*Assumptions!$D17</f>
        <v>35835962.78</v>
      </c>
      <c r="H28" s="21">
        <f>Assumptions!$C17*Assumptions!$D17</f>
        <v>35835962.78</v>
      </c>
      <c r="I28" s="21">
        <f>Assumptions!$C17*Assumptions!$D17</f>
        <v>35835962.78</v>
      </c>
      <c r="J28" s="21">
        <f>Assumptions!$C17*Assumptions!$D17</f>
        <v>35835962.78</v>
      </c>
      <c r="K28" s="21">
        <f>Assumptions!$C17*Assumptions!$D17</f>
        <v>35835962.78</v>
      </c>
      <c r="L28" s="21">
        <f>Assumptions!$C17*Assumptions!$D17</f>
        <v>35835962.78</v>
      </c>
      <c r="M28" s="21">
        <f>Assumptions!$C17*Assumptions!$D17</f>
        <v>35835962.78</v>
      </c>
      <c r="N28" s="21">
        <f>Assumptions!$C17*Assumptions!$D17</f>
        <v>35835962.78</v>
      </c>
    </row>
    <row r="29">
      <c r="A29" s="10" t="s">
        <v>44</v>
      </c>
      <c r="B29" s="21">
        <f>Assumptions!$C18*Assumptions!$D17</f>
        <v>83617246.45</v>
      </c>
      <c r="C29" s="21">
        <f>Assumptions!$C18*Assumptions!$D17</f>
        <v>83617246.45</v>
      </c>
      <c r="D29" s="21">
        <f>Assumptions!$C18*Assumptions!$D17</f>
        <v>83617246.45</v>
      </c>
      <c r="E29" s="21">
        <f>Assumptions!$C18*Assumptions!$D17</f>
        <v>83617246.45</v>
      </c>
      <c r="F29" s="21">
        <f>Assumptions!$C18*Assumptions!$D17</f>
        <v>83617246.45</v>
      </c>
      <c r="G29" s="21">
        <f>Assumptions!$C18*Assumptions!$D17</f>
        <v>83617246.45</v>
      </c>
      <c r="H29" s="21">
        <f>Assumptions!$C18*Assumptions!$D17</f>
        <v>83617246.45</v>
      </c>
      <c r="I29" s="21">
        <f>Assumptions!$C18*Assumptions!$D17</f>
        <v>83617246.45</v>
      </c>
      <c r="J29" s="21">
        <f>Assumptions!$C18*Assumptions!$D17</f>
        <v>83617246.45</v>
      </c>
      <c r="K29" s="21">
        <f>Assumptions!$C18*Assumptions!$D17</f>
        <v>83617246.45</v>
      </c>
      <c r="L29" s="21">
        <f>Assumptions!$C18*Assumptions!$D17</f>
        <v>83617246.45</v>
      </c>
      <c r="M29" s="21">
        <f>Assumptions!$C18*Assumptions!$D17</f>
        <v>83617246.45</v>
      </c>
      <c r="N29" s="21">
        <f>Assumptions!$C18*Assumptions!$D17</f>
        <v>83617246.45</v>
      </c>
    </row>
    <row r="30">
      <c r="A30" s="18" t="s">
        <v>63</v>
      </c>
      <c r="B30" s="21">
        <f t="shared" ref="B30:N30" si="6">SUM(B28:B29)</f>
        <v>119453209.2</v>
      </c>
      <c r="C30" s="21">
        <f t="shared" si="6"/>
        <v>119453209.2</v>
      </c>
      <c r="D30" s="21">
        <f t="shared" si="6"/>
        <v>119453209.2</v>
      </c>
      <c r="E30" s="21">
        <f t="shared" si="6"/>
        <v>119453209.2</v>
      </c>
      <c r="F30" s="21">
        <f t="shared" si="6"/>
        <v>119453209.2</v>
      </c>
      <c r="G30" s="21">
        <f t="shared" si="6"/>
        <v>119453209.2</v>
      </c>
      <c r="H30" s="21">
        <f t="shared" si="6"/>
        <v>119453209.2</v>
      </c>
      <c r="I30" s="21">
        <f t="shared" si="6"/>
        <v>119453209.2</v>
      </c>
      <c r="J30" s="21">
        <f t="shared" si="6"/>
        <v>119453209.2</v>
      </c>
      <c r="K30" s="21">
        <f t="shared" si="6"/>
        <v>119453209.2</v>
      </c>
      <c r="L30" s="21">
        <f t="shared" si="6"/>
        <v>119453209.2</v>
      </c>
      <c r="M30" s="21">
        <f t="shared" si="6"/>
        <v>119453209.2</v>
      </c>
      <c r="N30" s="21">
        <f t="shared" si="6"/>
        <v>119453209.2</v>
      </c>
    </row>
    <row r="31">
      <c r="A31" s="2"/>
      <c r="B31" s="2"/>
      <c r="C31" s="2"/>
      <c r="D31" s="2"/>
      <c r="E31" s="2"/>
      <c r="F31" s="2"/>
      <c r="G31" s="2"/>
      <c r="H31" s="2"/>
      <c r="I31" s="2"/>
      <c r="J31" s="2"/>
      <c r="K31" s="2"/>
      <c r="L31" s="2"/>
      <c r="M31" s="2"/>
      <c r="N3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19" t="s">
        <v>46</v>
      </c>
      <c r="C1" s="19" t="s">
        <v>47</v>
      </c>
      <c r="D1" s="19" t="s">
        <v>48</v>
      </c>
      <c r="E1" s="19" t="s">
        <v>49</v>
      </c>
      <c r="F1" s="19" t="s">
        <v>50</v>
      </c>
      <c r="G1" s="19" t="s">
        <v>51</v>
      </c>
      <c r="H1" s="19" t="s">
        <v>52</v>
      </c>
      <c r="I1" s="19" t="s">
        <v>53</v>
      </c>
      <c r="J1" s="19" t="s">
        <v>54</v>
      </c>
      <c r="K1" s="19" t="s">
        <v>55</v>
      </c>
      <c r="L1" s="19" t="s">
        <v>56</v>
      </c>
      <c r="M1" s="19" t="s">
        <v>57</v>
      </c>
      <c r="N1" s="19" t="s">
        <v>58</v>
      </c>
    </row>
    <row r="2">
      <c r="A2" s="18" t="s">
        <v>24</v>
      </c>
      <c r="B2" s="20">
        <f>'Calcs-1'!B17</f>
        <v>94987411</v>
      </c>
      <c r="C2" s="20">
        <f>'Calcs-1'!C17</f>
        <v>106650413.1</v>
      </c>
      <c r="D2" s="20">
        <f>'Calcs-1'!D17</f>
        <v>119772227.4</v>
      </c>
      <c r="E2" s="20">
        <f>'Calcs-1'!E17</f>
        <v>134538498.3</v>
      </c>
      <c r="F2" s="20">
        <f>'Calcs-1'!F17</f>
        <v>151158864.6</v>
      </c>
      <c r="G2" s="20">
        <f>'Calcs-1'!G17</f>
        <v>169870102.8</v>
      </c>
      <c r="H2" s="20">
        <f>'Calcs-1'!H17</f>
        <v>190939687.8</v>
      </c>
      <c r="I2" s="20">
        <f>'Calcs-1'!I17</f>
        <v>214669825</v>
      </c>
      <c r="J2" s="20">
        <f>'Calcs-1'!J17</f>
        <v>241402018.9</v>
      </c>
      <c r="K2" s="20">
        <f>'Calcs-1'!K17</f>
        <v>271522248.5</v>
      </c>
      <c r="L2" s="20">
        <f>'Calcs-1'!L17</f>
        <v>305466831.9</v>
      </c>
      <c r="M2" s="20">
        <f>'Calcs-1'!M17</f>
        <v>343729072.5</v>
      </c>
      <c r="N2" s="20">
        <f>'Calcs-1'!N17</f>
        <v>386866791.2</v>
      </c>
    </row>
    <row r="3">
      <c r="A3" s="18" t="s">
        <v>32</v>
      </c>
      <c r="B3" s="20">
        <f>'Calcs-1'!B23</f>
        <v>12336450</v>
      </c>
      <c r="C3" s="20">
        <f>'Calcs-1'!C23</f>
        <v>13098637.4</v>
      </c>
      <c r="D3" s="20">
        <f>'Calcs-1'!D23</f>
        <v>13909389.75</v>
      </c>
      <c r="E3" s="20">
        <f>'Calcs-1'!E23</f>
        <v>14771893.35</v>
      </c>
      <c r="F3" s="20">
        <f>'Calcs-1'!F23</f>
        <v>15689549.06</v>
      </c>
      <c r="G3" s="20">
        <f>'Calcs-1'!G23</f>
        <v>16665987.15</v>
      </c>
      <c r="H3" s="20">
        <f>'Calcs-1'!H23</f>
        <v>17705083.05</v>
      </c>
      <c r="I3" s="20">
        <f>'Calcs-1'!I23</f>
        <v>18810974.32</v>
      </c>
      <c r="J3" s="20">
        <f>'Calcs-1'!J23</f>
        <v>19988078.72</v>
      </c>
      <c r="K3" s="20">
        <f>'Calcs-1'!K23</f>
        <v>21241113.66</v>
      </c>
      <c r="L3" s="20">
        <f>'Calcs-1'!L23</f>
        <v>22575116.86</v>
      </c>
      <c r="M3" s="20">
        <f>'Calcs-1'!M23</f>
        <v>23995468.67</v>
      </c>
      <c r="N3" s="20">
        <f>'Calcs-1'!N23</f>
        <v>25507915.76</v>
      </c>
    </row>
    <row r="4">
      <c r="A4" s="18" t="s">
        <v>67</v>
      </c>
      <c r="B4" s="20">
        <f t="shared" ref="B4:N4" si="1">B2-B3</f>
        <v>82650961</v>
      </c>
      <c r="C4" s="20">
        <f t="shared" si="1"/>
        <v>93551775.66</v>
      </c>
      <c r="D4" s="20">
        <f t="shared" si="1"/>
        <v>105862837.6</v>
      </c>
      <c r="E4" s="20">
        <f t="shared" si="1"/>
        <v>119766605</v>
      </c>
      <c r="F4" s="20">
        <f t="shared" si="1"/>
        <v>135469315.6</v>
      </c>
      <c r="G4" s="20">
        <f t="shared" si="1"/>
        <v>153204115.7</v>
      </c>
      <c r="H4" s="20">
        <f t="shared" si="1"/>
        <v>173234604.7</v>
      </c>
      <c r="I4" s="20">
        <f t="shared" si="1"/>
        <v>195858850.7</v>
      </c>
      <c r="J4" s="20">
        <f t="shared" si="1"/>
        <v>221413940.2</v>
      </c>
      <c r="K4" s="20">
        <f t="shared" si="1"/>
        <v>250281134.8</v>
      </c>
      <c r="L4" s="20">
        <f t="shared" si="1"/>
        <v>282891715</v>
      </c>
      <c r="M4" s="20">
        <f t="shared" si="1"/>
        <v>319733603.8</v>
      </c>
      <c r="N4" s="20">
        <f t="shared" si="1"/>
        <v>361358875.5</v>
      </c>
    </row>
    <row r="5">
      <c r="A5" s="18" t="s">
        <v>21</v>
      </c>
      <c r="B5" s="20">
        <f>'Calcs-1'!B25</f>
        <v>73042197.15</v>
      </c>
      <c r="C5" s="20">
        <f>'Calcs-1'!C25</f>
        <v>73042197.15</v>
      </c>
      <c r="D5" s="20">
        <f>'Calcs-1'!D25</f>
        <v>73042197.15</v>
      </c>
      <c r="E5" s="20">
        <f>'Calcs-1'!E25</f>
        <v>73042197.15</v>
      </c>
      <c r="F5" s="20">
        <f>'Calcs-1'!F25</f>
        <v>73042197.15</v>
      </c>
      <c r="G5" s="20">
        <f>'Calcs-1'!G25</f>
        <v>73042197.15</v>
      </c>
      <c r="H5" s="20">
        <f>'Calcs-1'!H25</f>
        <v>73042197.15</v>
      </c>
      <c r="I5" s="20">
        <f>'Calcs-1'!I25</f>
        <v>73042197.15</v>
      </c>
      <c r="J5" s="20">
        <f>'Calcs-1'!J25</f>
        <v>73042197.15</v>
      </c>
      <c r="K5" s="20">
        <f>'Calcs-1'!K25</f>
        <v>73042197.15</v>
      </c>
      <c r="L5" s="20">
        <f>'Calcs-1'!L25</f>
        <v>73042197.15</v>
      </c>
      <c r="M5" s="20">
        <f>'Calcs-1'!M25</f>
        <v>73042197.15</v>
      </c>
      <c r="N5" s="20">
        <f>'Calcs-1'!N25</f>
        <v>73042197.15</v>
      </c>
    </row>
    <row r="6">
      <c r="A6" s="18" t="s">
        <v>68</v>
      </c>
      <c r="B6" s="20">
        <f t="shared" ref="B6:N6" si="2">B4-B5</f>
        <v>9608763.846</v>
      </c>
      <c r="C6" s="20">
        <f t="shared" si="2"/>
        <v>20509578.5</v>
      </c>
      <c r="D6" s="20">
        <f t="shared" si="2"/>
        <v>32820640.49</v>
      </c>
      <c r="E6" s="20">
        <f t="shared" si="2"/>
        <v>46724407.85</v>
      </c>
      <c r="F6" s="20">
        <f t="shared" si="2"/>
        <v>62427118.4</v>
      </c>
      <c r="G6" s="20">
        <f t="shared" si="2"/>
        <v>80161918.52</v>
      </c>
      <c r="H6" s="20">
        <f t="shared" si="2"/>
        <v>100192407.6</v>
      </c>
      <c r="I6" s="20">
        <f t="shared" si="2"/>
        <v>122816653.5</v>
      </c>
      <c r="J6" s="20">
        <f t="shared" si="2"/>
        <v>148371743</v>
      </c>
      <c r="K6" s="20">
        <f t="shared" si="2"/>
        <v>177238937.7</v>
      </c>
      <c r="L6" s="20">
        <f t="shared" si="2"/>
        <v>209849517.9</v>
      </c>
      <c r="M6" s="20">
        <f t="shared" si="2"/>
        <v>246691406.7</v>
      </c>
      <c r="N6" s="20">
        <f t="shared" si="2"/>
        <v>288316678.3</v>
      </c>
    </row>
    <row r="7">
      <c r="A7" s="18" t="s">
        <v>69</v>
      </c>
      <c r="B7" s="20">
        <f>'Calcs-1'!B30</f>
        <v>119453209.2</v>
      </c>
      <c r="C7" s="20">
        <f>'Calcs-1'!C30</f>
        <v>119453209.2</v>
      </c>
      <c r="D7" s="20">
        <f>'Calcs-1'!D30</f>
        <v>119453209.2</v>
      </c>
      <c r="E7" s="20">
        <f>'Calcs-1'!E30</f>
        <v>119453209.2</v>
      </c>
      <c r="F7" s="20">
        <f>'Calcs-1'!F30</f>
        <v>119453209.2</v>
      </c>
      <c r="G7" s="20">
        <f>'Calcs-1'!G30</f>
        <v>119453209.2</v>
      </c>
      <c r="H7" s="20">
        <f>'Calcs-1'!H30</f>
        <v>119453209.2</v>
      </c>
      <c r="I7" s="20">
        <f>'Calcs-1'!I30</f>
        <v>119453209.2</v>
      </c>
      <c r="J7" s="20">
        <f>'Calcs-1'!J30</f>
        <v>119453209.2</v>
      </c>
      <c r="K7" s="20">
        <f>'Calcs-1'!K30</f>
        <v>119453209.2</v>
      </c>
      <c r="L7" s="20">
        <f>'Calcs-1'!L30</f>
        <v>119453209.2</v>
      </c>
      <c r="M7" s="20">
        <f>'Calcs-1'!M30</f>
        <v>119453209.2</v>
      </c>
      <c r="N7" s="20">
        <f>'Calcs-1'!N30</f>
        <v>119453209.2</v>
      </c>
    </row>
    <row r="8">
      <c r="A8" s="18" t="s">
        <v>70</v>
      </c>
      <c r="B8" s="20">
        <f t="shared" ref="B8:N8" si="3">B6-B7</f>
        <v>-109844445.4</v>
      </c>
      <c r="C8" s="20">
        <f t="shared" si="3"/>
        <v>-98943630.72</v>
      </c>
      <c r="D8" s="20">
        <f t="shared" si="3"/>
        <v>-86632568.74</v>
      </c>
      <c r="E8" s="20">
        <f t="shared" si="3"/>
        <v>-72728801.38</v>
      </c>
      <c r="F8" s="20">
        <f t="shared" si="3"/>
        <v>-57026090.83</v>
      </c>
      <c r="G8" s="20">
        <f t="shared" si="3"/>
        <v>-39291290.7</v>
      </c>
      <c r="H8" s="20">
        <f t="shared" si="3"/>
        <v>-19260801.65</v>
      </c>
      <c r="I8" s="20">
        <f t="shared" si="3"/>
        <v>3363444.294</v>
      </c>
      <c r="J8" s="20">
        <f t="shared" si="3"/>
        <v>28918533.78</v>
      </c>
      <c r="K8" s="20">
        <f t="shared" si="3"/>
        <v>57785728.43</v>
      </c>
      <c r="L8" s="20">
        <f t="shared" si="3"/>
        <v>90396308.65</v>
      </c>
      <c r="M8" s="20">
        <f t="shared" si="3"/>
        <v>127238197.4</v>
      </c>
      <c r="N8" s="20">
        <f t="shared" si="3"/>
        <v>168863469.1</v>
      </c>
    </row>
    <row r="9">
      <c r="A9" s="18" t="s">
        <v>45</v>
      </c>
      <c r="B9" s="20">
        <f>IF(B8&lt;0,0,B8*Assumptions!$B20)</f>
        <v>0</v>
      </c>
      <c r="C9" s="20">
        <f>IF(C8&lt;0,0,C8*Assumptions!$B20)</f>
        <v>0</v>
      </c>
      <c r="D9" s="20">
        <f>IF(D8&lt;0,0,D8*Assumptions!$B20)</f>
        <v>0</v>
      </c>
      <c r="E9" s="20">
        <f>IF(E8&lt;0,0,E8*Assumptions!$B20)</f>
        <v>0</v>
      </c>
      <c r="F9" s="20">
        <f>IF(F8&lt;0,0,F8*Assumptions!$B20)</f>
        <v>0</v>
      </c>
      <c r="G9" s="20">
        <f>IF(G8&lt;0,0,G8*Assumptions!$B20)</f>
        <v>0</v>
      </c>
      <c r="H9" s="20">
        <f>IF(H8&lt;0,0,H8*Assumptions!$B20)</f>
        <v>0</v>
      </c>
      <c r="I9" s="20">
        <f>IF(I8&lt;0,0,I8*Assumptions!$B20)</f>
        <v>918220.2922</v>
      </c>
      <c r="J9" s="20">
        <f>IF(J8&lt;0,0,J8*Assumptions!$B20)</f>
        <v>7894759.722</v>
      </c>
      <c r="K9" s="20">
        <f>IF(K8&lt;0,0,K8*Assumptions!$B20)</f>
        <v>15775503.86</v>
      </c>
      <c r="L9" s="20">
        <f>IF(L8&lt;0,0,L8*Assumptions!$B20)</f>
        <v>24678192.26</v>
      </c>
      <c r="M9" s="20">
        <f>IF(M8&lt;0,0,M8*Assumptions!$B20)</f>
        <v>34736027.9</v>
      </c>
      <c r="N9" s="20">
        <f>IF(N8&lt;0,0,N8*Assumptions!$B20)</f>
        <v>46099727.06</v>
      </c>
    </row>
    <row r="10">
      <c r="A10" s="18" t="s">
        <v>71</v>
      </c>
      <c r="B10" s="20">
        <f t="shared" ref="B10:N10" si="4">B8-B9</f>
        <v>-109844445.4</v>
      </c>
      <c r="C10" s="20">
        <f t="shared" si="4"/>
        <v>-98943630.72</v>
      </c>
      <c r="D10" s="20">
        <f t="shared" si="4"/>
        <v>-86632568.74</v>
      </c>
      <c r="E10" s="20">
        <f t="shared" si="4"/>
        <v>-72728801.38</v>
      </c>
      <c r="F10" s="20">
        <f t="shared" si="4"/>
        <v>-57026090.83</v>
      </c>
      <c r="G10" s="20">
        <f t="shared" si="4"/>
        <v>-39291290.7</v>
      </c>
      <c r="H10" s="20">
        <f t="shared" si="4"/>
        <v>-19260801.65</v>
      </c>
      <c r="I10" s="20">
        <f t="shared" si="4"/>
        <v>2445224.002</v>
      </c>
      <c r="J10" s="20">
        <f t="shared" si="4"/>
        <v>21023774.06</v>
      </c>
      <c r="K10" s="20">
        <f t="shared" si="4"/>
        <v>42010224.57</v>
      </c>
      <c r="L10" s="20">
        <f t="shared" si="4"/>
        <v>65718116.39</v>
      </c>
      <c r="M10" s="20">
        <f t="shared" si="4"/>
        <v>92502169.53</v>
      </c>
      <c r="N10" s="20">
        <f t="shared" si="4"/>
        <v>122763742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19" t="s">
        <v>72</v>
      </c>
      <c r="C1" s="19" t="s">
        <v>46</v>
      </c>
      <c r="D1" s="19" t="s">
        <v>47</v>
      </c>
      <c r="E1" s="19" t="s">
        <v>48</v>
      </c>
      <c r="F1" s="19" t="s">
        <v>49</v>
      </c>
      <c r="G1" s="19" t="s">
        <v>50</v>
      </c>
      <c r="H1" s="19" t="s">
        <v>51</v>
      </c>
      <c r="I1" s="19" t="s">
        <v>52</v>
      </c>
      <c r="J1" s="19" t="s">
        <v>53</v>
      </c>
      <c r="K1" s="19" t="s">
        <v>54</v>
      </c>
      <c r="L1" s="19" t="s">
        <v>55</v>
      </c>
      <c r="M1" s="19" t="s">
        <v>56</v>
      </c>
      <c r="N1" s="19" t="s">
        <v>57</v>
      </c>
      <c r="O1" s="19" t="s">
        <v>58</v>
      </c>
    </row>
    <row r="2">
      <c r="A2" s="18" t="s">
        <v>68</v>
      </c>
      <c r="B2" s="20">
        <v>0.0</v>
      </c>
      <c r="C2" s="20">
        <f>'Profit and Loss'!B6</f>
        <v>9608763.846</v>
      </c>
      <c r="D2" s="20">
        <f>'Profit and Loss'!C6</f>
        <v>20509578.5</v>
      </c>
      <c r="E2" s="20">
        <f>'Profit and Loss'!D6</f>
        <v>32820640.49</v>
      </c>
      <c r="F2" s="20">
        <f>'Profit and Loss'!E6</f>
        <v>46724407.85</v>
      </c>
      <c r="G2" s="20">
        <f>'Profit and Loss'!F6</f>
        <v>62427118.4</v>
      </c>
      <c r="H2" s="20">
        <f>'Profit and Loss'!G6</f>
        <v>80161918.52</v>
      </c>
      <c r="I2" s="20">
        <f>'Profit and Loss'!H6</f>
        <v>100192407.6</v>
      </c>
      <c r="J2" s="20">
        <f>'Profit and Loss'!I6</f>
        <v>122816653.5</v>
      </c>
      <c r="K2" s="20">
        <f>'Profit and Loss'!J6</f>
        <v>148371743</v>
      </c>
      <c r="L2" s="20">
        <f>'Profit and Loss'!K6</f>
        <v>177238937.7</v>
      </c>
      <c r="M2" s="20">
        <f>'Profit and Loss'!L6</f>
        <v>209849517.9</v>
      </c>
      <c r="N2" s="20">
        <f>'Profit and Loss'!M6</f>
        <v>246691406.7</v>
      </c>
      <c r="O2" s="20">
        <f>'Profit and Loss'!N6</f>
        <v>288316678.3</v>
      </c>
    </row>
    <row r="3">
      <c r="A3" s="18" t="s">
        <v>73</v>
      </c>
      <c r="B3" s="17">
        <v>0.0</v>
      </c>
      <c r="C3" s="21">
        <f>C2*Assumptions!$B20</f>
        <v>2623192.53</v>
      </c>
      <c r="D3" s="21">
        <f>D2*Assumptions!$B20</f>
        <v>5599114.932</v>
      </c>
      <c r="E3" s="21">
        <f>E2*Assumptions!$B20</f>
        <v>8960034.853</v>
      </c>
      <c r="F3" s="21">
        <f>F2*Assumptions!$B20</f>
        <v>12755763.34</v>
      </c>
      <c r="G3" s="21">
        <f>G2*Assumptions!$B20</f>
        <v>17042603.32</v>
      </c>
      <c r="H3" s="21">
        <f>H2*Assumptions!$B20</f>
        <v>21884203.76</v>
      </c>
      <c r="I3" s="21">
        <f>I2*Assumptions!$B20</f>
        <v>27352527.27</v>
      </c>
      <c r="J3" s="21">
        <f>J2*Assumptions!$B20</f>
        <v>33528946.41</v>
      </c>
      <c r="K3" s="21">
        <f>K2*Assumptions!$B20</f>
        <v>40505485.84</v>
      </c>
      <c r="L3" s="21">
        <f>L2*Assumptions!$B20</f>
        <v>48386229.98</v>
      </c>
      <c r="M3" s="21">
        <f>M2*Assumptions!$B20</f>
        <v>57288918.38</v>
      </c>
      <c r="N3" s="21">
        <f>N2*Assumptions!$B20</f>
        <v>67346754.02</v>
      </c>
      <c r="O3" s="21">
        <f>O2*Assumptions!$B20</f>
        <v>78710453.18</v>
      </c>
    </row>
    <row r="4">
      <c r="A4" s="18" t="s">
        <v>74</v>
      </c>
      <c r="B4" s="20">
        <v>0.0</v>
      </c>
      <c r="C4" s="20">
        <f t="shared" ref="C4:O4" si="1">C2-C3</f>
        <v>6985571.316</v>
      </c>
      <c r="D4" s="20">
        <f t="shared" si="1"/>
        <v>14910463.57</v>
      </c>
      <c r="E4" s="20">
        <f t="shared" si="1"/>
        <v>23860605.64</v>
      </c>
      <c r="F4" s="20">
        <f t="shared" si="1"/>
        <v>33968644.5</v>
      </c>
      <c r="G4" s="20">
        <f t="shared" si="1"/>
        <v>45384515.07</v>
      </c>
      <c r="H4" s="20">
        <f t="shared" si="1"/>
        <v>58277714.77</v>
      </c>
      <c r="I4" s="20">
        <f t="shared" si="1"/>
        <v>72839880.31</v>
      </c>
      <c r="J4" s="20">
        <f t="shared" si="1"/>
        <v>89287707.11</v>
      </c>
      <c r="K4" s="20">
        <f t="shared" si="1"/>
        <v>107866257.2</v>
      </c>
      <c r="L4" s="20">
        <f t="shared" si="1"/>
        <v>128852707.7</v>
      </c>
      <c r="M4" s="20">
        <f t="shared" si="1"/>
        <v>152560599.5</v>
      </c>
      <c r="N4" s="20">
        <f t="shared" si="1"/>
        <v>179344652.6</v>
      </c>
      <c r="O4" s="20">
        <f t="shared" si="1"/>
        <v>209606225.1</v>
      </c>
    </row>
  </sheetData>
  <drawing r:id="rId1"/>
</worksheet>
</file>