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Assumptions" sheetId="2" r:id="rId5"/>
    <sheet state="visible" name="Calcs-1" sheetId="3" r:id="rId6"/>
    <sheet state="visible" name="Profit and Loss" sheetId="4" r:id="rId7"/>
    <sheet state="visible" name="NOPAT" sheetId="5" r:id="rId8"/>
  </sheets>
  <definedNames/>
  <calcPr/>
</workbook>
</file>

<file path=xl/sharedStrings.xml><?xml version="1.0" encoding="utf-8"?>
<sst xmlns="http://schemas.openxmlformats.org/spreadsheetml/2006/main" count="126" uniqueCount="76">
  <si>
    <t>Description</t>
  </si>
  <si>
    <t>A solar farm project is undertaken by BlueSky Ltd. Construction of the project is expected to be completed in 1 year, starting at the beginning of year 0. This project is retained by BlueSky Ltd. for 15 years and then transfered to the government for 0 cost. This project earns revenues by selling solar electricity to customers.</t>
  </si>
  <si>
    <t>For this project, initial investment includes costs incurred for purchase of fixed assets and cost incurred for construction (labour wages, electricity, petrol, raw material, etc.).This initial investment sums up to Rs. 233,753,995. The company took 3 loans to finance this project. First loan was taken from HDFC of Rs. 70,126,199 for a period of 15 years at interest rate of 10.93%. The second loan was taken from ICICI of Rs. 58,438,499 for a period of 15 years at interest rate of 8.20%. The third loan was taken from IDFC of Rs. 105,189,298 for a period of 15 years at interest rate of 7.36%.</t>
  </si>
  <si>
    <t>Revenue</t>
  </si>
  <si>
    <t>Revenue is generated by selling solar electricity to Government, Private Households and Corporates.</t>
  </si>
  <si>
    <t>Revenue amounts and trends for the next 15 years are expected to be as follows-</t>
  </si>
  <si>
    <t>Government-</t>
  </si>
  <si>
    <t>It is estimated that 206,505 Watts of electricity will be sold to Government in Y1 and this number increases by 13.4% per annum. Selling price will be Rs. 40 per Watt and it is expected that the price per unit will increase by 4.7% per annum.</t>
  </si>
  <si>
    <t>Private Household-</t>
  </si>
  <si>
    <t>It is estimated that 246,205 Watts of electricity will be sold to Private Households in Y1 and this number increases by 12.6% per annum. Selling price will be Rs. 43 per Watt and it is expected that the price per unit will increase by 3.8% per annum.</t>
  </si>
  <si>
    <t>Corporate-</t>
  </si>
  <si>
    <t>It is estimated that 223,453 Watts of electricity will be sold to Corporates in Y1 and this number increases by 10.43% per annum. Selling price will be Rs. 46 per Watt and it is expected that the price per unit will increase by 4.5% per annum.</t>
  </si>
  <si>
    <t>Operating cost</t>
  </si>
  <si>
    <t>The costs incurred per annum once the project is completed are-</t>
  </si>
  <si>
    <t>Salary of Rs. 1,530,503. The salary increases by 8.3% every year.</t>
  </si>
  <si>
    <t>Maintenance cost of Rs. 2,535,460 is incurred per annum. This amount increases by 4.1% every year.</t>
  </si>
  <si>
    <t>Tax is expected to be levied at 26.1%.</t>
  </si>
  <si>
    <t>Make a Profit and loss statement for the Project for a period of 15 years and calculate NOPAT for the same period.</t>
  </si>
  <si>
    <t>Intial Investment</t>
  </si>
  <si>
    <t>in Rs</t>
  </si>
  <si>
    <t>Depreciation</t>
  </si>
  <si>
    <t>Life of all the asset</t>
  </si>
  <si>
    <t>years</t>
  </si>
  <si>
    <t>Sales</t>
  </si>
  <si>
    <t>Units</t>
  </si>
  <si>
    <t>Growth in number</t>
  </si>
  <si>
    <t>Price</t>
  </si>
  <si>
    <t>Growth in price</t>
  </si>
  <si>
    <t>Government</t>
  </si>
  <si>
    <t>Private Household</t>
  </si>
  <si>
    <t>Corporate</t>
  </si>
  <si>
    <t>Operating Cost</t>
  </si>
  <si>
    <t>Amount (in Rs)</t>
  </si>
  <si>
    <t>Growth %</t>
  </si>
  <si>
    <t>Salary to Staff</t>
  </si>
  <si>
    <t>Maintenance Cost</t>
  </si>
  <si>
    <t>Loan Details</t>
  </si>
  <si>
    <t>Year</t>
  </si>
  <si>
    <t>Amount</t>
  </si>
  <si>
    <t>Interest Rate Per annum</t>
  </si>
  <si>
    <t>Period (in years)</t>
  </si>
  <si>
    <t>Loan from HDFC</t>
  </si>
  <si>
    <t>Loan from ICICI</t>
  </si>
  <si>
    <t>Loan from IDFC</t>
  </si>
  <si>
    <t>Tax</t>
  </si>
  <si>
    <t>Y-1</t>
  </si>
  <si>
    <t>Y-2</t>
  </si>
  <si>
    <t>Y-3</t>
  </si>
  <si>
    <t>Y-4</t>
  </si>
  <si>
    <t>Y-5</t>
  </si>
  <si>
    <t>Y-6</t>
  </si>
  <si>
    <t>Y-7</t>
  </si>
  <si>
    <t>Y-8</t>
  </si>
  <si>
    <t>Y-9</t>
  </si>
  <si>
    <t>Y-10</t>
  </si>
  <si>
    <t>Y-11</t>
  </si>
  <si>
    <t>Y-12</t>
  </si>
  <si>
    <t>Y-13</t>
  </si>
  <si>
    <t>Y-14</t>
  </si>
  <si>
    <t>Y-15</t>
  </si>
  <si>
    <t>Sales from Toll</t>
  </si>
  <si>
    <t>Solar Electricity Sellers</t>
  </si>
  <si>
    <t>Electricity Price</t>
  </si>
  <si>
    <t>Total Sales from Electricity</t>
  </si>
  <si>
    <t>Total</t>
  </si>
  <si>
    <t>Salaries</t>
  </si>
  <si>
    <t>Maintenance</t>
  </si>
  <si>
    <t xml:space="preserve">Interest </t>
  </si>
  <si>
    <t>EBITDA</t>
  </si>
  <si>
    <t>EBIT</t>
  </si>
  <si>
    <t>Interest</t>
  </si>
  <si>
    <t>EBT</t>
  </si>
  <si>
    <t>EAT/PAT</t>
  </si>
  <si>
    <t>Y-0</t>
  </si>
  <si>
    <t>Taxes</t>
  </si>
  <si>
    <t>NOPAT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</si>
</sst>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Arial"/>
    </font>
    <font>
      <color theme="1"/>
      <name val="Arial"/>
    </font>
    <font>
      <b/>
      <color theme="1"/>
      <name val="Arial"/>
      <scheme val="minor"/>
    </font>
    <font>
      <color theme="1"/>
      <name val="Arial"/>
      <scheme val="minor"/>
    </font>
    <font>
      <b/>
      <color theme="1"/>
      <name val="Arial"/>
    </font>
    <font>
      <sz val="9.0"/>
      <color rgb="FF1F1F1F"/>
      <name val="Arial"/>
    </font>
    <font>
      <sz val="10.0"/>
      <color rgb="FF1F1F1F"/>
      <name val="Arial"/>
    </font>
    <font>
      <sz val="10.0"/>
      <color theme="1"/>
      <name val="Arial"/>
    </font>
  </fonts>
  <fills count="4">
    <fill>
      <patternFill patternType="none"/>
    </fill>
    <fill>
      <patternFill patternType="lightGray"/>
    </fill>
    <fill>
      <patternFill patternType="solid">
        <fgColor rgb="FFFFFFFF"/>
        <bgColor rgb="FFFFFFFF"/>
      </patternFill>
    </fill>
    <fill>
      <patternFill patternType="solid">
        <fgColor rgb="FFB7B7B7"/>
        <bgColor rgb="FFB7B7B7"/>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vertical="bottom"/>
    </xf>
    <xf borderId="0" fillId="0" fontId="2" numFmtId="0" xfId="0" applyAlignment="1" applyFont="1">
      <alignment readingOrder="0" shrinkToFit="0" vertical="bottom" wrapText="1"/>
    </xf>
    <xf borderId="0" fillId="2" fontId="2" numFmtId="0" xfId="0" applyAlignment="1" applyFill="1" applyFont="1">
      <alignment readingOrder="0" shrinkToFit="0" vertical="bottom" wrapText="1"/>
    </xf>
    <xf borderId="0" fillId="0" fontId="3" numFmtId="0" xfId="0" applyAlignment="1" applyFon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2" fontId="2" numFmtId="3" xfId="0" applyAlignment="1" applyFont="1" applyNumberFormat="1">
      <alignment vertical="bottom"/>
    </xf>
    <xf borderId="0" fillId="0" fontId="2" numFmtId="3" xfId="0" applyAlignment="1" applyFont="1" applyNumberFormat="1">
      <alignment vertical="bottom"/>
    </xf>
    <xf borderId="0" fillId="2" fontId="5" numFmtId="0" xfId="0" applyAlignment="1" applyFont="1">
      <alignment readingOrder="0" shrinkToFit="0" vertical="bottom" wrapText="1"/>
    </xf>
    <xf borderId="0" fillId="0" fontId="2" numFmtId="0" xfId="0" applyAlignment="1" applyFont="1">
      <alignment readingOrder="0" shrinkToFit="0" vertical="bottom" wrapText="0"/>
    </xf>
    <xf borderId="0" fillId="2" fontId="6" numFmtId="3"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2" fontId="7" numFmtId="3" xfId="0" applyAlignment="1" applyFont="1" applyNumberFormat="1">
      <alignment horizontal="right" readingOrder="0" vertical="bottom"/>
    </xf>
    <xf borderId="0" fillId="0" fontId="2" numFmtId="10" xfId="0" applyAlignment="1" applyFont="1" applyNumberFormat="1">
      <alignment horizontal="right" readingOrder="0" vertical="bottom"/>
    </xf>
    <xf borderId="0" fillId="2" fontId="8" numFmtId="3" xfId="0" applyAlignment="1" applyFont="1" applyNumberFormat="1">
      <alignment horizontal="right" readingOrder="0" vertical="bottom"/>
    </xf>
    <xf borderId="0" fillId="0" fontId="2" numFmtId="3" xfId="0" applyAlignment="1" applyFont="1" applyNumberFormat="1">
      <alignment horizontal="right" readingOrder="0" vertical="bottom"/>
    </xf>
    <xf borderId="0" fillId="0" fontId="2" numFmtId="0" xfId="0" applyAlignment="1" applyFont="1">
      <alignment horizontal="right" vertical="bottom"/>
    </xf>
    <xf borderId="0" fillId="0" fontId="2" numFmtId="3" xfId="0" applyAlignment="1" applyFont="1" applyNumberFormat="1">
      <alignment readingOrder="0" vertical="bottom"/>
    </xf>
    <xf borderId="0" fillId="0" fontId="2" numFmtId="10" xfId="0" applyAlignment="1" applyFont="1" applyNumberFormat="1">
      <alignment readingOrder="0" vertical="bottom"/>
    </xf>
    <xf borderId="0" fillId="0" fontId="5" numFmtId="0" xfId="0" applyAlignment="1" applyFont="1">
      <alignment vertical="bottom"/>
    </xf>
    <xf borderId="0" fillId="3" fontId="5" numFmtId="0" xfId="0" applyAlignment="1" applyFill="1" applyFont="1">
      <alignment vertical="bottom"/>
    </xf>
    <xf borderId="0" fillId="0" fontId="5" numFmtId="0" xfId="0" applyAlignment="1" applyFont="1">
      <alignment readingOrder="0" shrinkToFit="0" vertical="bottom" wrapText="0"/>
    </xf>
    <xf borderId="0" fillId="0" fontId="2" numFmtId="3" xfId="0" applyAlignment="1" applyFont="1" applyNumberFormat="1">
      <alignment horizontal="right" vertical="bottom"/>
    </xf>
    <xf borderId="0" fillId="0" fontId="5" numFmtId="0" xfId="0" applyAlignment="1" applyFont="1">
      <alignment readingOrder="0" vertical="bottom"/>
    </xf>
    <xf borderId="0" fillId="0" fontId="2" numFmtId="1" xfId="0" applyAlignment="1" applyFont="1" applyNumberFormat="1">
      <alignment horizontal="right" vertical="bottom"/>
    </xf>
    <xf borderId="0" fillId="0" fontId="2" numFmtId="1"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5"/>
  </cols>
  <sheetData>
    <row r="1">
      <c r="A1" s="1" t="s">
        <v>0</v>
      </c>
      <c r="B1" s="2"/>
      <c r="C1" s="2"/>
      <c r="D1" s="2"/>
      <c r="E1" s="2"/>
      <c r="F1" s="2"/>
      <c r="G1" s="2"/>
      <c r="H1" s="2"/>
      <c r="I1" s="2"/>
      <c r="J1" s="2"/>
      <c r="K1" s="2"/>
      <c r="L1" s="2"/>
      <c r="M1" s="2"/>
      <c r="N1" s="2"/>
      <c r="O1" s="2"/>
      <c r="P1" s="2"/>
      <c r="Q1" s="2"/>
      <c r="R1" s="2"/>
      <c r="S1" s="2"/>
      <c r="T1" s="2"/>
      <c r="U1" s="2"/>
      <c r="V1" s="2"/>
      <c r="W1" s="2"/>
      <c r="X1" s="2"/>
      <c r="Y1" s="2"/>
      <c r="Z1" s="2"/>
    </row>
    <row r="2" ht="27.75" customHeight="1">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4" t="s">
        <v>6</v>
      </c>
      <c r="B7" s="2"/>
      <c r="C7" s="2"/>
      <c r="D7" s="2"/>
      <c r="E7" s="2"/>
      <c r="F7" s="2"/>
      <c r="G7" s="2"/>
      <c r="H7" s="2"/>
      <c r="I7" s="2"/>
      <c r="J7" s="2"/>
      <c r="K7" s="2"/>
      <c r="L7" s="2"/>
      <c r="M7" s="2"/>
      <c r="N7" s="2"/>
      <c r="O7" s="2"/>
      <c r="P7" s="2"/>
      <c r="Q7" s="2"/>
      <c r="R7" s="2"/>
      <c r="S7" s="2"/>
      <c r="T7" s="2"/>
      <c r="U7" s="2"/>
      <c r="V7" s="2"/>
      <c r="W7" s="2"/>
      <c r="X7" s="2"/>
      <c r="Y7" s="2"/>
      <c r="Z7" s="2"/>
    </row>
    <row r="8">
      <c r="A8" s="4" t="s">
        <v>7</v>
      </c>
      <c r="B8" s="2"/>
      <c r="C8" s="2"/>
      <c r="D8" s="2"/>
      <c r="E8" s="2"/>
      <c r="F8" s="5"/>
      <c r="K8" s="2"/>
      <c r="L8" s="2"/>
      <c r="M8" s="2"/>
      <c r="N8" s="2"/>
      <c r="O8" s="2"/>
      <c r="P8" s="2"/>
      <c r="Q8" s="2"/>
      <c r="R8" s="2"/>
      <c r="S8" s="2"/>
      <c r="T8" s="2"/>
      <c r="U8" s="2"/>
      <c r="V8" s="2"/>
      <c r="W8" s="2"/>
      <c r="X8" s="2"/>
      <c r="Y8" s="2"/>
      <c r="Z8" s="2"/>
    </row>
    <row r="9">
      <c r="A9" s="4" t="s">
        <v>8</v>
      </c>
      <c r="B9" s="2"/>
      <c r="C9" s="2"/>
      <c r="D9" s="2"/>
      <c r="E9" s="2"/>
      <c r="H9" s="6"/>
      <c r="I9" s="7"/>
      <c r="K9" s="2"/>
      <c r="L9" s="2"/>
      <c r="M9" s="2"/>
      <c r="N9" s="2"/>
      <c r="O9" s="2"/>
      <c r="P9" s="2"/>
      <c r="Q9" s="2"/>
      <c r="R9" s="2"/>
      <c r="S9" s="2"/>
      <c r="T9" s="2"/>
      <c r="U9" s="2"/>
      <c r="V9" s="2"/>
      <c r="W9" s="2"/>
      <c r="X9" s="2"/>
      <c r="Y9" s="2"/>
      <c r="Z9" s="2"/>
    </row>
    <row r="10">
      <c r="A10" s="4" t="s">
        <v>9</v>
      </c>
      <c r="B10" s="2"/>
      <c r="C10" s="2"/>
      <c r="D10" s="2"/>
      <c r="E10" s="2"/>
      <c r="H10" s="6"/>
      <c r="I10" s="7"/>
      <c r="K10" s="8"/>
      <c r="L10" s="2"/>
      <c r="M10" s="2"/>
      <c r="N10" s="2"/>
      <c r="O10" s="2"/>
      <c r="P10" s="2"/>
      <c r="Q10" s="2"/>
      <c r="R10" s="2"/>
      <c r="S10" s="2"/>
      <c r="T10" s="2"/>
      <c r="U10" s="2"/>
      <c r="V10" s="2"/>
      <c r="W10" s="2"/>
      <c r="X10" s="2"/>
      <c r="Y10" s="2"/>
      <c r="Z10" s="2"/>
    </row>
    <row r="11">
      <c r="A11" s="4" t="s">
        <v>10</v>
      </c>
      <c r="B11" s="2"/>
      <c r="C11" s="2"/>
      <c r="D11" s="2"/>
      <c r="E11" s="2"/>
      <c r="I11" s="7"/>
      <c r="K11" s="2"/>
      <c r="L11" s="9"/>
      <c r="M11" s="2"/>
      <c r="N11" s="2"/>
      <c r="O11" s="2"/>
      <c r="P11" s="2"/>
      <c r="Q11" s="2"/>
      <c r="R11" s="2"/>
      <c r="S11" s="2"/>
      <c r="T11" s="2"/>
      <c r="U11" s="2"/>
      <c r="V11" s="2"/>
      <c r="W11" s="2"/>
      <c r="X11" s="2"/>
      <c r="Y11" s="2"/>
      <c r="Z11" s="2"/>
    </row>
    <row r="12">
      <c r="A12" s="4" t="s">
        <v>11</v>
      </c>
      <c r="B12" s="2"/>
      <c r="C12" s="2"/>
      <c r="D12" s="2"/>
      <c r="E12" s="2"/>
      <c r="K12" s="2"/>
      <c r="L12" s="2"/>
      <c r="M12" s="2"/>
      <c r="N12" s="2"/>
      <c r="O12" s="2"/>
      <c r="P12" s="2"/>
      <c r="Q12" s="2"/>
      <c r="R12" s="2"/>
      <c r="S12" s="2"/>
      <c r="T12" s="2"/>
      <c r="U12" s="2"/>
      <c r="V12" s="2"/>
      <c r="W12" s="2"/>
      <c r="X12" s="2"/>
      <c r="Y12" s="2"/>
      <c r="Z12" s="2"/>
    </row>
    <row r="13">
      <c r="A13" s="4" t="s">
        <v>12</v>
      </c>
      <c r="B13" s="2"/>
      <c r="C13" s="2"/>
      <c r="D13" s="2"/>
      <c r="E13" s="2"/>
      <c r="F13" s="5"/>
      <c r="G13" s="7"/>
      <c r="K13" s="2"/>
      <c r="L13" s="2"/>
      <c r="M13" s="2"/>
      <c r="N13" s="2"/>
      <c r="O13" s="2"/>
      <c r="P13" s="2"/>
      <c r="Q13" s="2"/>
      <c r="R13" s="2"/>
      <c r="S13" s="2"/>
      <c r="T13" s="2"/>
      <c r="U13" s="2"/>
      <c r="V13" s="2"/>
      <c r="W13" s="2"/>
      <c r="X13" s="2"/>
      <c r="Y13" s="2"/>
      <c r="Z13" s="2"/>
    </row>
    <row r="14">
      <c r="A14" s="10" t="s">
        <v>13</v>
      </c>
      <c r="B14" s="2"/>
      <c r="C14" s="2"/>
      <c r="D14" s="2"/>
      <c r="E14" s="2"/>
      <c r="K14" s="2"/>
      <c r="L14" s="2"/>
      <c r="M14" s="2"/>
      <c r="N14" s="2"/>
      <c r="O14" s="2"/>
      <c r="P14" s="2"/>
      <c r="Q14" s="2"/>
      <c r="R14" s="2"/>
      <c r="S14" s="2"/>
      <c r="T14" s="2"/>
      <c r="U14" s="2"/>
      <c r="V14" s="2"/>
      <c r="W14" s="2"/>
      <c r="X14" s="2"/>
      <c r="Y14" s="2"/>
      <c r="Z14" s="2"/>
    </row>
    <row r="15">
      <c r="A15" s="4"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4"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11"/>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v>
      </c>
      <c r="B1" s="12">
        <v>2.33753995E8</v>
      </c>
      <c r="C1" s="2" t="s">
        <v>19</v>
      </c>
      <c r="D1" s="2"/>
      <c r="E1" s="2"/>
      <c r="F1" s="2"/>
    </row>
    <row r="2">
      <c r="A2" s="2"/>
      <c r="B2" s="2"/>
      <c r="C2" s="2"/>
      <c r="D2" s="2"/>
      <c r="E2" s="2"/>
      <c r="F2" s="2"/>
    </row>
    <row r="3">
      <c r="A3" s="2" t="s">
        <v>20</v>
      </c>
      <c r="B3" s="2"/>
      <c r="C3" s="2"/>
      <c r="D3" s="2"/>
      <c r="E3" s="2"/>
      <c r="F3" s="2"/>
    </row>
    <row r="4">
      <c r="A4" s="2" t="s">
        <v>21</v>
      </c>
      <c r="B4" s="13">
        <v>15.0</v>
      </c>
      <c r="C4" s="2" t="s">
        <v>22</v>
      </c>
      <c r="D4" s="2"/>
      <c r="E4" s="2"/>
      <c r="F4" s="2"/>
    </row>
    <row r="5">
      <c r="A5" s="2"/>
      <c r="B5" s="2"/>
      <c r="C5" s="2"/>
      <c r="D5" s="2"/>
      <c r="E5" s="2"/>
      <c r="F5" s="2"/>
    </row>
    <row r="6">
      <c r="A6" s="2" t="s">
        <v>23</v>
      </c>
      <c r="B6" s="14" t="s">
        <v>24</v>
      </c>
      <c r="C6" s="2" t="s">
        <v>25</v>
      </c>
      <c r="D6" s="14" t="s">
        <v>26</v>
      </c>
      <c r="E6" s="11" t="s">
        <v>27</v>
      </c>
      <c r="F6" s="2"/>
    </row>
    <row r="7">
      <c r="A7" s="14" t="s">
        <v>28</v>
      </c>
      <c r="B7" s="15">
        <v>206505.0</v>
      </c>
      <c r="C7" s="16">
        <v>0.134</v>
      </c>
      <c r="D7" s="13">
        <v>40.0</v>
      </c>
      <c r="E7" s="16">
        <v>0.047</v>
      </c>
      <c r="F7" s="2"/>
    </row>
    <row r="8">
      <c r="A8" s="14" t="s">
        <v>29</v>
      </c>
      <c r="B8" s="15">
        <v>246205.0</v>
      </c>
      <c r="C8" s="16">
        <v>0.126</v>
      </c>
      <c r="D8" s="13">
        <v>43.0</v>
      </c>
      <c r="E8" s="16">
        <v>0.038</v>
      </c>
      <c r="F8" s="2"/>
    </row>
    <row r="9">
      <c r="A9" s="14" t="s">
        <v>30</v>
      </c>
      <c r="B9" s="17">
        <v>223453.0</v>
      </c>
      <c r="C9" s="16">
        <v>0.1043</v>
      </c>
      <c r="D9" s="13">
        <v>46.0</v>
      </c>
      <c r="E9" s="16">
        <v>0.045</v>
      </c>
      <c r="F9" s="2"/>
    </row>
    <row r="10">
      <c r="A10" s="2"/>
      <c r="B10" s="2"/>
      <c r="C10" s="2"/>
      <c r="D10" s="2"/>
      <c r="E10" s="2"/>
      <c r="F10" s="2"/>
    </row>
    <row r="11">
      <c r="A11" s="2" t="s">
        <v>31</v>
      </c>
      <c r="B11" s="2" t="s">
        <v>32</v>
      </c>
      <c r="C11" s="2" t="s">
        <v>33</v>
      </c>
      <c r="D11" s="2"/>
      <c r="E11" s="2"/>
      <c r="F11" s="2"/>
    </row>
    <row r="12">
      <c r="A12" s="2" t="s">
        <v>34</v>
      </c>
      <c r="B12" s="18">
        <v>1530503.0</v>
      </c>
      <c r="C12" s="16">
        <v>0.083</v>
      </c>
      <c r="D12" s="2"/>
      <c r="E12" s="2"/>
      <c r="F12" s="2"/>
    </row>
    <row r="13">
      <c r="A13" s="2" t="s">
        <v>35</v>
      </c>
      <c r="B13" s="18">
        <v>2535460.0</v>
      </c>
      <c r="C13" s="16">
        <v>0.041</v>
      </c>
      <c r="D13" s="2"/>
      <c r="E13" s="2"/>
      <c r="F13" s="2"/>
    </row>
    <row r="14">
      <c r="A14" s="2"/>
      <c r="B14" s="2"/>
      <c r="C14" s="2"/>
      <c r="D14" s="2"/>
      <c r="E14" s="2"/>
      <c r="F14" s="2"/>
    </row>
    <row r="15">
      <c r="A15" s="2" t="s">
        <v>36</v>
      </c>
      <c r="B15" s="2" t="s">
        <v>37</v>
      </c>
      <c r="C15" s="2" t="s">
        <v>38</v>
      </c>
      <c r="D15" s="2" t="s">
        <v>39</v>
      </c>
      <c r="E15" s="2" t="s">
        <v>40</v>
      </c>
      <c r="F15" s="2"/>
    </row>
    <row r="16">
      <c r="A16" s="2" t="s">
        <v>41</v>
      </c>
      <c r="B16" s="19">
        <v>0.0</v>
      </c>
      <c r="C16" s="18">
        <v>7.0126199E7</v>
      </c>
      <c r="D16" s="16">
        <v>0.1093</v>
      </c>
      <c r="E16" s="13">
        <v>15.0</v>
      </c>
      <c r="F16" s="2"/>
    </row>
    <row r="17">
      <c r="A17" s="2" t="s">
        <v>42</v>
      </c>
      <c r="B17" s="19">
        <v>0.0</v>
      </c>
      <c r="C17" s="18">
        <v>5.8438499E7</v>
      </c>
      <c r="D17" s="16">
        <v>0.082</v>
      </c>
      <c r="E17" s="13">
        <v>15.0</v>
      </c>
      <c r="F17" s="2"/>
    </row>
    <row r="18">
      <c r="A18" s="14" t="s">
        <v>43</v>
      </c>
      <c r="B18" s="14">
        <v>0.0</v>
      </c>
      <c r="C18" s="20">
        <v>1.05189298E8</v>
      </c>
      <c r="D18" s="21">
        <v>0.0736</v>
      </c>
      <c r="E18" s="13">
        <v>15.0</v>
      </c>
      <c r="F18" s="2"/>
    </row>
    <row r="19">
      <c r="A19" s="2"/>
      <c r="B19" s="16"/>
      <c r="C19" s="2"/>
      <c r="D19" s="2"/>
      <c r="E19" s="2"/>
      <c r="F19" s="2"/>
    </row>
    <row r="20">
      <c r="A20" s="2" t="s">
        <v>44</v>
      </c>
      <c r="B20" s="16">
        <v>0.261</v>
      </c>
      <c r="C20" s="2"/>
      <c r="D20" s="2"/>
      <c r="E20" s="2"/>
      <c r="F20" s="2"/>
    </row>
    <row r="21">
      <c r="A21" s="2"/>
      <c r="B21" s="16"/>
      <c r="C21" s="2"/>
      <c r="D21" s="2"/>
      <c r="E21" s="2"/>
      <c r="F21" s="2"/>
    </row>
    <row r="22">
      <c r="A22" s="2"/>
      <c r="B22" s="2"/>
      <c r="C22" s="2"/>
      <c r="D22" s="2"/>
      <c r="E22" s="2"/>
      <c r="F22"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32</v>
      </c>
      <c r="B1" s="23" t="s">
        <v>45</v>
      </c>
      <c r="C1" s="23" t="s">
        <v>46</v>
      </c>
      <c r="D1" s="23" t="s">
        <v>47</v>
      </c>
      <c r="E1" s="23" t="s">
        <v>48</v>
      </c>
      <c r="F1" s="23" t="s">
        <v>49</v>
      </c>
      <c r="G1" s="23" t="s">
        <v>50</v>
      </c>
      <c r="H1" s="23" t="s">
        <v>51</v>
      </c>
      <c r="I1" s="23" t="s">
        <v>52</v>
      </c>
      <c r="J1" s="23" t="s">
        <v>53</v>
      </c>
      <c r="K1" s="23" t="s">
        <v>54</v>
      </c>
      <c r="L1" s="23" t="s">
        <v>55</v>
      </c>
      <c r="M1" s="23" t="s">
        <v>56</v>
      </c>
      <c r="N1" s="23" t="s">
        <v>57</v>
      </c>
      <c r="O1" s="23" t="s">
        <v>58</v>
      </c>
      <c r="P1" s="23" t="s">
        <v>59</v>
      </c>
    </row>
    <row r="2">
      <c r="A2" s="22" t="s">
        <v>60</v>
      </c>
      <c r="B2" s="2"/>
      <c r="C2" s="2"/>
      <c r="D2" s="2"/>
      <c r="E2" s="2"/>
      <c r="F2" s="2"/>
      <c r="G2" s="2"/>
      <c r="H2" s="2"/>
      <c r="I2" s="2"/>
      <c r="J2" s="2"/>
      <c r="K2" s="2"/>
      <c r="L2" s="2"/>
      <c r="M2" s="2"/>
      <c r="N2" s="2"/>
      <c r="O2" s="2"/>
      <c r="P2" s="2"/>
    </row>
    <row r="3">
      <c r="A3" s="24" t="s">
        <v>61</v>
      </c>
      <c r="B3" s="2"/>
      <c r="C3" s="2"/>
      <c r="D3" s="2"/>
      <c r="E3" s="2"/>
      <c r="F3" s="2"/>
      <c r="G3" s="2"/>
      <c r="H3" s="2"/>
      <c r="I3" s="2"/>
      <c r="J3" s="2"/>
      <c r="K3" s="2"/>
      <c r="L3" s="2"/>
      <c r="M3" s="2"/>
      <c r="N3" s="2"/>
      <c r="O3" s="2"/>
      <c r="P3" s="2"/>
    </row>
    <row r="4">
      <c r="A4" s="14" t="s">
        <v>28</v>
      </c>
      <c r="B4" s="25">
        <f>Assumptions!B7</f>
        <v>206505</v>
      </c>
      <c r="C4" s="25">
        <f>B4*(1+Assumptions!$C7)</f>
        <v>234176.67</v>
      </c>
      <c r="D4" s="25">
        <f>C4*(1+Assumptions!$C7)</f>
        <v>265556.3438</v>
      </c>
      <c r="E4" s="25">
        <f>D4*(1+Assumptions!$C7)</f>
        <v>301140.8938</v>
      </c>
      <c r="F4" s="25">
        <f>E4*(1+Assumptions!$C7)</f>
        <v>341493.7736</v>
      </c>
      <c r="G4" s="25">
        <f>F4*(1+Assumptions!$C7)</f>
        <v>387253.9393</v>
      </c>
      <c r="H4" s="25">
        <f>G4*(1+Assumptions!$C7)</f>
        <v>439145.9672</v>
      </c>
      <c r="I4" s="25">
        <f>H4*(1+Assumptions!$C7)</f>
        <v>497991.5268</v>
      </c>
      <c r="J4" s="25">
        <f>I4*(1+Assumptions!$C7)</f>
        <v>564722.3913</v>
      </c>
      <c r="K4" s="25">
        <f>J4*(1+Assumptions!$C7)</f>
        <v>640395.1918</v>
      </c>
      <c r="L4" s="25">
        <f>K4*(1+Assumptions!$C7)</f>
        <v>726208.1475</v>
      </c>
      <c r="M4" s="25">
        <f>L4*(1+Assumptions!$C7)</f>
        <v>823520.0392</v>
      </c>
      <c r="N4" s="25">
        <f>M4*(1+Assumptions!$C7)</f>
        <v>933871.7245</v>
      </c>
      <c r="O4" s="25">
        <f>N4*(1+Assumptions!$C7)</f>
        <v>1059010.536</v>
      </c>
      <c r="P4" s="25">
        <f>O4*(1+Assumptions!$C7)</f>
        <v>1200917.947</v>
      </c>
    </row>
    <row r="5">
      <c r="A5" s="14" t="s">
        <v>29</v>
      </c>
      <c r="B5" s="25">
        <f>Assumptions!B8</f>
        <v>246205</v>
      </c>
      <c r="C5" s="25">
        <f>B5*(1+Assumptions!$C8)</f>
        <v>277226.83</v>
      </c>
      <c r="D5" s="25">
        <f>C5*(1+Assumptions!$C8)</f>
        <v>312157.4106</v>
      </c>
      <c r="E5" s="25">
        <f>D5*(1+Assumptions!$C8)</f>
        <v>351489.2443</v>
      </c>
      <c r="F5" s="25">
        <f>E5*(1+Assumptions!$C8)</f>
        <v>395776.8891</v>
      </c>
      <c r="G5" s="25">
        <f>F5*(1+Assumptions!$C8)</f>
        <v>445644.7771</v>
      </c>
      <c r="H5" s="25">
        <f>G5*(1+Assumptions!$C8)</f>
        <v>501796.019</v>
      </c>
      <c r="I5" s="25">
        <f>H5*(1+Assumptions!$C8)</f>
        <v>565022.3174</v>
      </c>
      <c r="J5" s="25">
        <f>I5*(1+Assumptions!$C8)</f>
        <v>636215.1294</v>
      </c>
      <c r="K5" s="25">
        <f>J5*(1+Assumptions!$C8)</f>
        <v>716378.2357</v>
      </c>
      <c r="L5" s="25">
        <f>K5*(1+Assumptions!$C8)</f>
        <v>806641.8934</v>
      </c>
      <c r="M5" s="25">
        <f>L5*(1+Assumptions!$C8)</f>
        <v>908278.772</v>
      </c>
      <c r="N5" s="25">
        <f>M5*(1+Assumptions!$C8)</f>
        <v>1022721.897</v>
      </c>
      <c r="O5" s="25">
        <f>N5*(1+Assumptions!$C8)</f>
        <v>1151584.856</v>
      </c>
      <c r="P5" s="25">
        <f>O5*(1+Assumptions!$C8)</f>
        <v>1296684.548</v>
      </c>
    </row>
    <row r="6">
      <c r="A6" s="14" t="s">
        <v>30</v>
      </c>
      <c r="B6" s="25">
        <f>Assumptions!B9</f>
        <v>223453</v>
      </c>
      <c r="C6" s="25">
        <f>B6*(1+Assumptions!$C9)</f>
        <v>246759.1479</v>
      </c>
      <c r="D6" s="25">
        <f>C6*(1+Assumptions!$C9)</f>
        <v>272496.127</v>
      </c>
      <c r="E6" s="25">
        <f>D6*(1+Assumptions!$C9)</f>
        <v>300917.4731</v>
      </c>
      <c r="F6" s="25">
        <f>E6*(1+Assumptions!$C9)</f>
        <v>332303.1655</v>
      </c>
      <c r="G6" s="25">
        <f>F6*(1+Assumptions!$C9)</f>
        <v>366962.3857</v>
      </c>
      <c r="H6" s="25">
        <f>G6*(1+Assumptions!$C9)</f>
        <v>405236.5625</v>
      </c>
      <c r="I6" s="25">
        <f>H6*(1+Assumptions!$C9)</f>
        <v>447502.736</v>
      </c>
      <c r="J6" s="25">
        <f>I6*(1+Assumptions!$C9)</f>
        <v>494177.2713</v>
      </c>
      <c r="K6" s="25">
        <f>J6*(1+Assumptions!$C9)</f>
        <v>545719.9607</v>
      </c>
      <c r="L6" s="25">
        <f>K6*(1+Assumptions!$C9)</f>
        <v>602638.5526</v>
      </c>
      <c r="M6" s="25">
        <f>L6*(1+Assumptions!$C9)</f>
        <v>665493.7537</v>
      </c>
      <c r="N6" s="25">
        <f>M6*(1+Assumptions!$C9)</f>
        <v>734904.7522</v>
      </c>
      <c r="O6" s="25">
        <f>N6*(1+Assumptions!$C9)</f>
        <v>811555.3178</v>
      </c>
      <c r="P6" s="25">
        <f>O6*(1+Assumptions!$C9)</f>
        <v>896200.5375</v>
      </c>
    </row>
    <row r="7">
      <c r="A7" s="2"/>
      <c r="B7" s="2"/>
      <c r="C7" s="2"/>
      <c r="D7" s="2"/>
      <c r="E7" s="2"/>
      <c r="F7" s="2"/>
      <c r="G7" s="2"/>
      <c r="H7" s="2"/>
      <c r="I7" s="2"/>
      <c r="J7" s="2"/>
      <c r="K7" s="2"/>
      <c r="L7" s="2"/>
      <c r="M7" s="2"/>
      <c r="N7" s="2"/>
      <c r="O7" s="2"/>
      <c r="P7" s="2"/>
    </row>
    <row r="8">
      <c r="A8" s="26" t="s">
        <v>62</v>
      </c>
      <c r="B8" s="2"/>
      <c r="C8" s="2"/>
      <c r="D8" s="2"/>
      <c r="E8" s="2"/>
      <c r="F8" s="2"/>
      <c r="G8" s="2"/>
      <c r="H8" s="2"/>
      <c r="I8" s="2"/>
      <c r="J8" s="2"/>
      <c r="K8" s="2"/>
      <c r="L8" s="2"/>
      <c r="M8" s="2"/>
      <c r="N8" s="2"/>
      <c r="O8" s="2"/>
      <c r="P8" s="2"/>
    </row>
    <row r="9">
      <c r="A9" s="14" t="s">
        <v>28</v>
      </c>
      <c r="B9" s="19">
        <f>Assumptions!D7</f>
        <v>40</v>
      </c>
      <c r="C9" s="27">
        <f>B9*(1+Assumptions!$E7)</f>
        <v>41.88</v>
      </c>
      <c r="D9" s="27">
        <f>C9*(1+Assumptions!$E7)</f>
        <v>43.84836</v>
      </c>
      <c r="E9" s="27">
        <f>D9*(1+Assumptions!$E7)</f>
        <v>45.90923292</v>
      </c>
      <c r="F9" s="27">
        <f>E9*(1+Assumptions!$E7)</f>
        <v>48.06696687</v>
      </c>
      <c r="G9" s="27">
        <f>F9*(1+Assumptions!$E7)</f>
        <v>50.32611431</v>
      </c>
      <c r="H9" s="27">
        <f>G9*(1+Assumptions!$E7)</f>
        <v>52.69144168</v>
      </c>
      <c r="I9" s="27">
        <f>H9*(1+Assumptions!$E7)</f>
        <v>55.16793944</v>
      </c>
      <c r="J9" s="27">
        <f>I9*(1+Assumptions!$E7)</f>
        <v>57.7608326</v>
      </c>
      <c r="K9" s="27">
        <f>J9*(1+Assumptions!$E7)</f>
        <v>60.47559173</v>
      </c>
      <c r="L9" s="27">
        <f>K9*(1+Assumptions!$E7)</f>
        <v>63.31794454</v>
      </c>
      <c r="M9" s="27">
        <f>L9*(1+Assumptions!$E7)</f>
        <v>66.29388793</v>
      </c>
      <c r="N9" s="27">
        <f>M9*(1+Assumptions!$E7)</f>
        <v>69.40970066</v>
      </c>
      <c r="O9" s="27">
        <f>N9*(1+Assumptions!$E7)</f>
        <v>72.6719566</v>
      </c>
      <c r="P9" s="27">
        <f>O9*(1+Assumptions!$E7)</f>
        <v>76.08753856</v>
      </c>
    </row>
    <row r="10">
      <c r="A10" s="14" t="s">
        <v>29</v>
      </c>
      <c r="B10" s="19">
        <f>Assumptions!D8</f>
        <v>43</v>
      </c>
      <c r="C10" s="27">
        <f>B10*(1+Assumptions!$E8)</f>
        <v>44.634</v>
      </c>
      <c r="D10" s="27">
        <f>C10*(1+Assumptions!$E8)</f>
        <v>46.330092</v>
      </c>
      <c r="E10" s="27">
        <f>D10*(1+Assumptions!$E8)</f>
        <v>48.0906355</v>
      </c>
      <c r="F10" s="27">
        <f>E10*(1+Assumptions!$E8)</f>
        <v>49.91807964</v>
      </c>
      <c r="G10" s="27">
        <f>F10*(1+Assumptions!$E8)</f>
        <v>51.81496667</v>
      </c>
      <c r="H10" s="27">
        <f>G10*(1+Assumptions!$E8)</f>
        <v>53.7839354</v>
      </c>
      <c r="I10" s="27">
        <f>H10*(1+Assumptions!$E8)</f>
        <v>55.82772495</v>
      </c>
      <c r="J10" s="27">
        <f>I10*(1+Assumptions!$E8)</f>
        <v>57.9491785</v>
      </c>
      <c r="K10" s="27">
        <f>J10*(1+Assumptions!$E8)</f>
        <v>60.15124728</v>
      </c>
      <c r="L10" s="27">
        <f>K10*(1+Assumptions!$E8)</f>
        <v>62.43699468</v>
      </c>
      <c r="M10" s="27">
        <f>L10*(1+Assumptions!$E8)</f>
        <v>64.80960048</v>
      </c>
      <c r="N10" s="27">
        <f>M10*(1+Assumptions!$E8)</f>
        <v>67.27236529</v>
      </c>
      <c r="O10" s="27">
        <f>N10*(1+Assumptions!$E8)</f>
        <v>69.82871517</v>
      </c>
      <c r="P10" s="27">
        <f>O10*(1+Assumptions!$E8)</f>
        <v>72.48220635</v>
      </c>
    </row>
    <row r="11">
      <c r="A11" s="14" t="s">
        <v>30</v>
      </c>
      <c r="B11" s="19">
        <f>Assumptions!D9</f>
        <v>46</v>
      </c>
      <c r="C11" s="27">
        <f>B11*(1+Assumptions!$E9)</f>
        <v>48.07</v>
      </c>
      <c r="D11" s="27">
        <f>C11*(1+Assumptions!$E9)</f>
        <v>50.23315</v>
      </c>
      <c r="E11" s="27">
        <f>D11*(1+Assumptions!$E9)</f>
        <v>52.49364175</v>
      </c>
      <c r="F11" s="27">
        <f>E11*(1+Assumptions!$E9)</f>
        <v>54.85585563</v>
      </c>
      <c r="G11" s="27">
        <f>F11*(1+Assumptions!$E9)</f>
        <v>57.32436913</v>
      </c>
      <c r="H11" s="27">
        <f>G11*(1+Assumptions!$E9)</f>
        <v>59.90396574</v>
      </c>
      <c r="I11" s="27">
        <f>H11*(1+Assumptions!$E9)</f>
        <v>62.5996442</v>
      </c>
      <c r="J11" s="27">
        <f>I11*(1+Assumptions!$E9)</f>
        <v>65.41662819</v>
      </c>
      <c r="K11" s="27">
        <f>J11*(1+Assumptions!$E9)</f>
        <v>68.36037646</v>
      </c>
      <c r="L11" s="27">
        <f>K11*(1+Assumptions!$E9)</f>
        <v>71.4365934</v>
      </c>
      <c r="M11" s="27">
        <f>L11*(1+Assumptions!$E9)</f>
        <v>74.6512401</v>
      </c>
      <c r="N11" s="27">
        <f>M11*(1+Assumptions!$E9)</f>
        <v>78.01054591</v>
      </c>
      <c r="O11" s="27">
        <f>N11*(1+Assumptions!$E9)</f>
        <v>81.52102047</v>
      </c>
      <c r="P11" s="27">
        <f>O11*(1+Assumptions!$E9)</f>
        <v>85.18946639</v>
      </c>
    </row>
    <row r="12">
      <c r="A12" s="2"/>
      <c r="B12" s="2"/>
      <c r="C12" s="2"/>
      <c r="D12" s="2"/>
      <c r="E12" s="2"/>
      <c r="F12" s="2"/>
      <c r="G12" s="2"/>
      <c r="H12" s="2"/>
      <c r="I12" s="2"/>
      <c r="J12" s="2"/>
      <c r="K12" s="2"/>
      <c r="L12" s="2"/>
      <c r="M12" s="2"/>
      <c r="N12" s="2"/>
      <c r="O12" s="2"/>
      <c r="P12" s="2"/>
    </row>
    <row r="13">
      <c r="A13" s="24" t="s">
        <v>63</v>
      </c>
      <c r="B13" s="2"/>
      <c r="C13" s="2"/>
      <c r="D13" s="2"/>
      <c r="E13" s="2"/>
      <c r="F13" s="2"/>
      <c r="G13" s="2"/>
      <c r="H13" s="2"/>
      <c r="I13" s="2"/>
      <c r="J13" s="2"/>
      <c r="K13" s="2"/>
      <c r="L13" s="2"/>
      <c r="M13" s="2"/>
      <c r="N13" s="2"/>
      <c r="O13" s="2"/>
      <c r="P13" s="2"/>
    </row>
    <row r="14">
      <c r="A14" s="14" t="s">
        <v>28</v>
      </c>
      <c r="B14" s="25">
        <f t="shared" ref="B14:P14" si="1">B4*B9</f>
        <v>8260200</v>
      </c>
      <c r="C14" s="25">
        <f t="shared" si="1"/>
        <v>9807318.94</v>
      </c>
      <c r="D14" s="25">
        <f t="shared" si="1"/>
        <v>11644210.16</v>
      </c>
      <c r="E14" s="25">
        <f t="shared" si="1"/>
        <v>13825147.44</v>
      </c>
      <c r="F14" s="25">
        <f t="shared" si="1"/>
        <v>16414569.9</v>
      </c>
      <c r="G14" s="25">
        <f t="shared" si="1"/>
        <v>19488986.02</v>
      </c>
      <c r="H14" s="25">
        <f t="shared" si="1"/>
        <v>23139234.12</v>
      </c>
      <c r="I14" s="25">
        <f t="shared" si="1"/>
        <v>27473166.39</v>
      </c>
      <c r="J14" s="25">
        <f t="shared" si="1"/>
        <v>32618835.51</v>
      </c>
      <c r="K14" s="25">
        <f t="shared" si="1"/>
        <v>38728278.16</v>
      </c>
      <c r="L14" s="25">
        <f t="shared" si="1"/>
        <v>45982007.21</v>
      </c>
      <c r="M14" s="25">
        <f t="shared" si="1"/>
        <v>54594345.19</v>
      </c>
      <c r="N14" s="25">
        <f t="shared" si="1"/>
        <v>64819756.86</v>
      </c>
      <c r="O14" s="25">
        <f t="shared" si="1"/>
        <v>76960367.68</v>
      </c>
      <c r="P14" s="25">
        <f t="shared" si="1"/>
        <v>91374890.62</v>
      </c>
    </row>
    <row r="15">
      <c r="A15" s="14" t="s">
        <v>29</v>
      </c>
      <c r="B15" s="25">
        <f t="shared" ref="B15:P15" si="2">B5*B10</f>
        <v>10586815</v>
      </c>
      <c r="C15" s="25">
        <f t="shared" si="2"/>
        <v>12373742.33</v>
      </c>
      <c r="D15" s="25">
        <f t="shared" si="2"/>
        <v>14462281.55</v>
      </c>
      <c r="E15" s="25">
        <f t="shared" si="2"/>
        <v>16903341.13</v>
      </c>
      <c r="F15" s="25">
        <f t="shared" si="2"/>
        <v>19756422.27</v>
      </c>
      <c r="G15" s="25">
        <f t="shared" si="2"/>
        <v>23091069.27</v>
      </c>
      <c r="H15" s="25">
        <f t="shared" si="2"/>
        <v>26988564.67</v>
      </c>
      <c r="I15" s="25">
        <f t="shared" si="2"/>
        <v>31543910.53</v>
      </c>
      <c r="J15" s="25">
        <f t="shared" si="2"/>
        <v>36868144.1</v>
      </c>
      <c r="K15" s="25">
        <f t="shared" si="2"/>
        <v>43091044.41</v>
      </c>
      <c r="L15" s="25">
        <f t="shared" si="2"/>
        <v>50364295.61</v>
      </c>
      <c r="M15" s="25">
        <f t="shared" si="2"/>
        <v>58865184.34</v>
      </c>
      <c r="N15" s="25">
        <f t="shared" si="2"/>
        <v>68800921.07</v>
      </c>
      <c r="O15" s="25">
        <f t="shared" si="2"/>
        <v>80413690.93</v>
      </c>
      <c r="P15" s="25">
        <f t="shared" si="2"/>
        <v>93986557</v>
      </c>
    </row>
    <row r="16">
      <c r="A16" s="14" t="s">
        <v>30</v>
      </c>
      <c r="B16" s="25">
        <f t="shared" ref="B16:P16" si="3">B6*B11</f>
        <v>10278838</v>
      </c>
      <c r="C16" s="25">
        <f t="shared" si="3"/>
        <v>11861712.24</v>
      </c>
      <c r="D16" s="25">
        <f t="shared" si="3"/>
        <v>13688338.82</v>
      </c>
      <c r="E16" s="25">
        <f t="shared" si="3"/>
        <v>15796254.03</v>
      </c>
      <c r="F16" s="25">
        <f t="shared" si="3"/>
        <v>18228774.47</v>
      </c>
      <c r="G16" s="25">
        <f t="shared" si="3"/>
        <v>21035887.25</v>
      </c>
      <c r="H16" s="25">
        <f t="shared" si="3"/>
        <v>24275277.16</v>
      </c>
      <c r="I16" s="25">
        <f t="shared" si="3"/>
        <v>28013512.05</v>
      </c>
      <c r="J16" s="25">
        <f t="shared" si="3"/>
        <v>32327410.82</v>
      </c>
      <c r="K16" s="25">
        <f t="shared" si="3"/>
        <v>37305621.96</v>
      </c>
      <c r="L16" s="25">
        <f t="shared" si="3"/>
        <v>43050445.25</v>
      </c>
      <c r="M16" s="25">
        <f t="shared" si="3"/>
        <v>49679933.99</v>
      </c>
      <c r="N16" s="25">
        <f t="shared" si="3"/>
        <v>57330320.91</v>
      </c>
      <c r="O16" s="25">
        <f t="shared" si="3"/>
        <v>66158817.68</v>
      </c>
      <c r="P16" s="25">
        <f t="shared" si="3"/>
        <v>76346845.57</v>
      </c>
    </row>
    <row r="17">
      <c r="A17" s="2" t="s">
        <v>64</v>
      </c>
      <c r="B17" s="25">
        <f t="shared" ref="B17:P17" si="4">SUM(B14:B16)</f>
        <v>29125853</v>
      </c>
      <c r="C17" s="25">
        <f t="shared" si="4"/>
        <v>34042773.51</v>
      </c>
      <c r="D17" s="25">
        <f t="shared" si="4"/>
        <v>39794830.54</v>
      </c>
      <c r="E17" s="25">
        <f t="shared" si="4"/>
        <v>46524742.59</v>
      </c>
      <c r="F17" s="25">
        <f t="shared" si="4"/>
        <v>54399766.65</v>
      </c>
      <c r="G17" s="25">
        <f t="shared" si="4"/>
        <v>63615942.54</v>
      </c>
      <c r="H17" s="25">
        <f t="shared" si="4"/>
        <v>74403075.95</v>
      </c>
      <c r="I17" s="25">
        <f t="shared" si="4"/>
        <v>87030588.97</v>
      </c>
      <c r="J17" s="25">
        <f t="shared" si="4"/>
        <v>101814390.4</v>
      </c>
      <c r="K17" s="25">
        <f t="shared" si="4"/>
        <v>119124944.5</v>
      </c>
      <c r="L17" s="25">
        <f t="shared" si="4"/>
        <v>139396748.1</v>
      </c>
      <c r="M17" s="25">
        <f t="shared" si="4"/>
        <v>163139463.5</v>
      </c>
      <c r="N17" s="25">
        <f t="shared" si="4"/>
        <v>190950998.8</v>
      </c>
      <c r="O17" s="25">
        <f t="shared" si="4"/>
        <v>223532876.3</v>
      </c>
      <c r="P17" s="25">
        <f t="shared" si="4"/>
        <v>261708293.2</v>
      </c>
    </row>
    <row r="18">
      <c r="A18" s="2"/>
      <c r="B18" s="2"/>
      <c r="C18" s="2"/>
      <c r="D18" s="2"/>
      <c r="E18" s="2"/>
      <c r="F18" s="2"/>
      <c r="G18" s="2"/>
      <c r="H18" s="2"/>
      <c r="I18" s="2"/>
      <c r="J18" s="2"/>
      <c r="K18" s="2"/>
      <c r="L18" s="2"/>
      <c r="M18" s="2"/>
      <c r="N18" s="2"/>
      <c r="O18" s="2"/>
      <c r="P18" s="2"/>
    </row>
    <row r="19">
      <c r="A19" s="22" t="s">
        <v>31</v>
      </c>
      <c r="B19" s="2"/>
      <c r="C19" s="2"/>
      <c r="D19" s="2"/>
      <c r="E19" s="2"/>
      <c r="F19" s="2"/>
      <c r="G19" s="2"/>
      <c r="H19" s="2"/>
      <c r="I19" s="2"/>
      <c r="J19" s="2"/>
      <c r="K19" s="2"/>
      <c r="L19" s="2"/>
      <c r="M19" s="2"/>
      <c r="N19" s="2"/>
      <c r="O19" s="2"/>
      <c r="P19" s="2"/>
    </row>
    <row r="20">
      <c r="A20" s="2" t="s">
        <v>65</v>
      </c>
      <c r="B20" s="25">
        <f>Assumptions!B12</f>
        <v>1530503</v>
      </c>
      <c r="C20" s="25">
        <f>B20*(1+Assumptions!$C12)</f>
        <v>1657534.749</v>
      </c>
      <c r="D20" s="25">
        <f>C20*(1+Assumptions!$C12)</f>
        <v>1795110.133</v>
      </c>
      <c r="E20" s="25">
        <f>D20*(1+Assumptions!$C12)</f>
        <v>1944104.274</v>
      </c>
      <c r="F20" s="25">
        <f>E20*(1+Assumptions!$C12)</f>
        <v>2105464.929</v>
      </c>
      <c r="G20" s="25">
        <f>F20*(1+Assumptions!$C12)</f>
        <v>2280218.518</v>
      </c>
      <c r="H20" s="25">
        <f>G20*(1+Assumptions!$C12)</f>
        <v>2469476.655</v>
      </c>
      <c r="I20" s="25">
        <f>H20*(1+Assumptions!$C12)</f>
        <v>2674443.217</v>
      </c>
      <c r="J20" s="25">
        <f>I20*(1+Assumptions!$C12)</f>
        <v>2896422.005</v>
      </c>
      <c r="K20" s="25">
        <f>J20*(1+Assumptions!$C12)</f>
        <v>3136825.031</v>
      </c>
      <c r="L20" s="25">
        <f>K20*(1+Assumptions!$C12)</f>
        <v>3397181.508</v>
      </c>
      <c r="M20" s="25">
        <f>L20*(1+Assumptions!$C12)</f>
        <v>3679147.574</v>
      </c>
      <c r="N20" s="25">
        <f>M20*(1+Assumptions!$C12)</f>
        <v>3984516.822</v>
      </c>
      <c r="O20" s="25">
        <f>N20*(1+Assumptions!$C12)</f>
        <v>4315231.719</v>
      </c>
      <c r="P20" s="25">
        <f>O20*(1+Assumptions!$C12)</f>
        <v>4673395.951</v>
      </c>
    </row>
    <row r="21">
      <c r="A21" s="2" t="s">
        <v>66</v>
      </c>
      <c r="B21" s="25">
        <f>Assumptions!B13</f>
        <v>2535460</v>
      </c>
      <c r="C21" s="25">
        <f>B21*(1+Assumptions!$C13)</f>
        <v>2639413.86</v>
      </c>
      <c r="D21" s="25">
        <f>C21*(1+Assumptions!$C13)</f>
        <v>2747629.828</v>
      </c>
      <c r="E21" s="25">
        <f>D21*(1+Assumptions!$C13)</f>
        <v>2860282.651</v>
      </c>
      <c r="F21" s="25">
        <f>E21*(1+Assumptions!$C13)</f>
        <v>2977554.24</v>
      </c>
      <c r="G21" s="25">
        <f>F21*(1+Assumptions!$C13)</f>
        <v>3099633.964</v>
      </c>
      <c r="H21" s="25">
        <f>G21*(1+Assumptions!$C13)</f>
        <v>3226718.956</v>
      </c>
      <c r="I21" s="25">
        <f>H21*(1+Assumptions!$C13)</f>
        <v>3359014.433</v>
      </c>
      <c r="J21" s="25">
        <f>I21*(1+Assumptions!$C13)</f>
        <v>3496734.025</v>
      </c>
      <c r="K21" s="25">
        <f>J21*(1+Assumptions!$C13)</f>
        <v>3640100.12</v>
      </c>
      <c r="L21" s="25">
        <f>K21*(1+Assumptions!$C13)</f>
        <v>3789344.225</v>
      </c>
      <c r="M21" s="25">
        <f>L21*(1+Assumptions!$C13)</f>
        <v>3944707.338</v>
      </c>
      <c r="N21" s="25">
        <f>M21*(1+Assumptions!$C13)</f>
        <v>4106440.339</v>
      </c>
      <c r="O21" s="25">
        <f>N21*(1+Assumptions!$C13)</f>
        <v>4274804.393</v>
      </c>
      <c r="P21" s="25">
        <f>O21*(1+Assumptions!$C13)</f>
        <v>4450071.373</v>
      </c>
    </row>
    <row r="22">
      <c r="A22" s="22" t="s">
        <v>64</v>
      </c>
      <c r="B22" s="25">
        <f t="shared" ref="B22:P22" si="5">SUM(B20:B21)</f>
        <v>4065963</v>
      </c>
      <c r="C22" s="25">
        <f t="shared" si="5"/>
        <v>4296948.609</v>
      </c>
      <c r="D22" s="25">
        <f t="shared" si="5"/>
        <v>4542739.961</v>
      </c>
      <c r="E22" s="25">
        <f t="shared" si="5"/>
        <v>4804386.925</v>
      </c>
      <c r="F22" s="25">
        <f t="shared" si="5"/>
        <v>5083019.169</v>
      </c>
      <c r="G22" s="25">
        <f t="shared" si="5"/>
        <v>5379852.482</v>
      </c>
      <c r="H22" s="25">
        <f t="shared" si="5"/>
        <v>5696195.611</v>
      </c>
      <c r="I22" s="25">
        <f t="shared" si="5"/>
        <v>6033457.651</v>
      </c>
      <c r="J22" s="25">
        <f t="shared" si="5"/>
        <v>6393156.03</v>
      </c>
      <c r="K22" s="25">
        <f t="shared" si="5"/>
        <v>6776925.151</v>
      </c>
      <c r="L22" s="25">
        <f t="shared" si="5"/>
        <v>7186525.734</v>
      </c>
      <c r="M22" s="25">
        <f t="shared" si="5"/>
        <v>7623854.912</v>
      </c>
      <c r="N22" s="25">
        <f t="shared" si="5"/>
        <v>8090957.162</v>
      </c>
      <c r="O22" s="25">
        <f t="shared" si="5"/>
        <v>8590036.112</v>
      </c>
      <c r="P22" s="25">
        <f t="shared" si="5"/>
        <v>9123467.325</v>
      </c>
    </row>
    <row r="23">
      <c r="A23" s="2"/>
      <c r="B23" s="2"/>
      <c r="C23" s="2"/>
      <c r="D23" s="2"/>
      <c r="E23" s="2"/>
      <c r="F23" s="2"/>
      <c r="G23" s="2"/>
      <c r="H23" s="2"/>
      <c r="I23" s="2"/>
      <c r="J23" s="2"/>
      <c r="K23" s="2"/>
      <c r="L23" s="2"/>
      <c r="M23" s="2"/>
      <c r="N23" s="2"/>
      <c r="O23" s="2"/>
      <c r="P23" s="2"/>
    </row>
    <row r="24">
      <c r="A24" s="22" t="s">
        <v>20</v>
      </c>
      <c r="B24" s="25">
        <f>Assumptions!$B1/Assumptions!$B4</f>
        <v>15583599.67</v>
      </c>
      <c r="C24" s="25">
        <f>Assumptions!$B1/Assumptions!$B4</f>
        <v>15583599.67</v>
      </c>
      <c r="D24" s="25">
        <f>Assumptions!$B1/Assumptions!$B4</f>
        <v>15583599.67</v>
      </c>
      <c r="E24" s="25">
        <f>Assumptions!$B1/Assumptions!$B4</f>
        <v>15583599.67</v>
      </c>
      <c r="F24" s="25">
        <f>Assumptions!$B1/Assumptions!$B4</f>
        <v>15583599.67</v>
      </c>
      <c r="G24" s="25">
        <f>Assumptions!$B1/Assumptions!$B4</f>
        <v>15583599.67</v>
      </c>
      <c r="H24" s="25">
        <f>Assumptions!$B1/Assumptions!$B4</f>
        <v>15583599.67</v>
      </c>
      <c r="I24" s="25">
        <f>Assumptions!$B1/Assumptions!$B4</f>
        <v>15583599.67</v>
      </c>
      <c r="J24" s="25">
        <f>Assumptions!$B1/Assumptions!$B4</f>
        <v>15583599.67</v>
      </c>
      <c r="K24" s="25">
        <f>Assumptions!$B1/Assumptions!$B4</f>
        <v>15583599.67</v>
      </c>
      <c r="L24" s="25">
        <f>Assumptions!$B1/Assumptions!$B4</f>
        <v>15583599.67</v>
      </c>
      <c r="M24" s="25">
        <f>Assumptions!$B1/Assumptions!$B4</f>
        <v>15583599.67</v>
      </c>
      <c r="N24" s="25">
        <f>Assumptions!$B1/Assumptions!$B4</f>
        <v>15583599.67</v>
      </c>
      <c r="O24" s="25">
        <f>Assumptions!$B1/Assumptions!$B4</f>
        <v>15583599.67</v>
      </c>
      <c r="P24" s="25">
        <f>Assumptions!$B1/Assumptions!$B4</f>
        <v>15583599.67</v>
      </c>
    </row>
    <row r="25">
      <c r="A25" s="2"/>
      <c r="B25" s="2"/>
      <c r="C25" s="2"/>
      <c r="D25" s="2"/>
      <c r="E25" s="2"/>
      <c r="F25" s="2"/>
      <c r="G25" s="2"/>
      <c r="H25" s="2"/>
      <c r="I25" s="2"/>
      <c r="J25" s="2"/>
      <c r="K25" s="2"/>
      <c r="L25" s="2"/>
      <c r="M25" s="2"/>
      <c r="N25" s="2"/>
      <c r="O25" s="2"/>
      <c r="P25" s="2"/>
    </row>
    <row r="26">
      <c r="A26" s="22" t="s">
        <v>67</v>
      </c>
      <c r="B26" s="2"/>
      <c r="C26" s="2"/>
      <c r="D26" s="2"/>
      <c r="E26" s="2"/>
      <c r="F26" s="2"/>
      <c r="G26" s="2"/>
      <c r="H26" s="2"/>
      <c r="I26" s="2"/>
      <c r="J26" s="2"/>
      <c r="K26" s="2"/>
      <c r="L26" s="2"/>
      <c r="M26" s="2"/>
      <c r="N26" s="2"/>
      <c r="O26" s="2"/>
      <c r="P26" s="2"/>
    </row>
    <row r="27">
      <c r="A27" s="2" t="s">
        <v>41</v>
      </c>
      <c r="B27" s="27">
        <f>Assumptions!$C17*Assumptions!$D17</f>
        <v>4791956.918</v>
      </c>
      <c r="C27" s="27">
        <f>Assumptions!$C17*Assumptions!$D17</f>
        <v>4791956.918</v>
      </c>
      <c r="D27" s="27">
        <f>Assumptions!$C17*Assumptions!$D17</f>
        <v>4791956.918</v>
      </c>
      <c r="E27" s="27">
        <f>Assumptions!$C17*Assumptions!$D17</f>
        <v>4791956.918</v>
      </c>
      <c r="F27" s="27">
        <f>Assumptions!$C17*Assumptions!$D17</f>
        <v>4791956.918</v>
      </c>
      <c r="G27" s="27">
        <f>Assumptions!$C17*Assumptions!$D17</f>
        <v>4791956.918</v>
      </c>
      <c r="H27" s="27">
        <f>Assumptions!$C17*Assumptions!$D17</f>
        <v>4791956.918</v>
      </c>
      <c r="I27" s="27">
        <f>Assumptions!$C17*Assumptions!$D17</f>
        <v>4791956.918</v>
      </c>
      <c r="J27" s="27">
        <f>Assumptions!$C17*Assumptions!$D17</f>
        <v>4791956.918</v>
      </c>
      <c r="K27" s="27">
        <f>Assumptions!$C17*Assumptions!$D17</f>
        <v>4791956.918</v>
      </c>
      <c r="L27" s="27">
        <f>Assumptions!$C17*Assumptions!$D17</f>
        <v>4791956.918</v>
      </c>
      <c r="M27" s="27">
        <f>Assumptions!$C17*Assumptions!$D17</f>
        <v>4791956.918</v>
      </c>
      <c r="N27" s="27">
        <f>Assumptions!$C17*Assumptions!$D17</f>
        <v>4791956.918</v>
      </c>
      <c r="O27" s="27">
        <f>Assumptions!$C17*Assumptions!$D17</f>
        <v>4791956.918</v>
      </c>
      <c r="P27" s="27">
        <f>Assumptions!$C17*Assumptions!$D17</f>
        <v>4791956.918</v>
      </c>
    </row>
    <row r="28">
      <c r="A28" s="2" t="s">
        <v>42</v>
      </c>
      <c r="B28" s="27">
        <f>Assumptions!$C18*Assumptions!$D17</f>
        <v>8625522.436</v>
      </c>
      <c r="C28" s="27">
        <f>Assumptions!$C18*Assumptions!$D17</f>
        <v>8625522.436</v>
      </c>
      <c r="D28" s="27">
        <f>Assumptions!$C18*Assumptions!$D17</f>
        <v>8625522.436</v>
      </c>
      <c r="E28" s="27">
        <f>Assumptions!$C18*Assumptions!$D17</f>
        <v>8625522.436</v>
      </c>
      <c r="F28" s="27">
        <f>Assumptions!$C18*Assumptions!$D17</f>
        <v>8625522.436</v>
      </c>
      <c r="G28" s="27">
        <f>Assumptions!$C18*Assumptions!$D17</f>
        <v>8625522.436</v>
      </c>
      <c r="H28" s="27">
        <f>Assumptions!$C18*Assumptions!$D17</f>
        <v>8625522.436</v>
      </c>
      <c r="I28" s="27">
        <f>Assumptions!$C18*Assumptions!$D17</f>
        <v>8625522.436</v>
      </c>
      <c r="J28" s="27">
        <f>Assumptions!$C18*Assumptions!$D17</f>
        <v>8625522.436</v>
      </c>
      <c r="K28" s="27">
        <f>Assumptions!$C18*Assumptions!$D17</f>
        <v>8625522.436</v>
      </c>
      <c r="L28" s="27">
        <f>Assumptions!$C18*Assumptions!$D17</f>
        <v>8625522.436</v>
      </c>
      <c r="M28" s="27">
        <f>Assumptions!$C18*Assumptions!$D17</f>
        <v>8625522.436</v>
      </c>
      <c r="N28" s="27">
        <f>Assumptions!$C18*Assumptions!$D17</f>
        <v>8625522.436</v>
      </c>
      <c r="O28" s="27">
        <f>Assumptions!$C18*Assumptions!$D17</f>
        <v>8625522.436</v>
      </c>
      <c r="P28" s="27">
        <f>Assumptions!$C18*Assumptions!$D17</f>
        <v>8625522.436</v>
      </c>
    </row>
    <row r="29">
      <c r="A29" s="14" t="s">
        <v>43</v>
      </c>
      <c r="B29" s="28">
        <f>Assumptions!$C18*Assumptions!$D18</f>
        <v>7741932.333</v>
      </c>
      <c r="C29" s="28">
        <f>Assumptions!$C18*Assumptions!$D18</f>
        <v>7741932.333</v>
      </c>
      <c r="D29" s="28">
        <f>Assumptions!$C18*Assumptions!$D18</f>
        <v>7741932.333</v>
      </c>
      <c r="E29" s="28">
        <f>Assumptions!$C18*Assumptions!$D18</f>
        <v>7741932.333</v>
      </c>
      <c r="F29" s="28">
        <f>Assumptions!$C18*Assumptions!$D18</f>
        <v>7741932.333</v>
      </c>
      <c r="G29" s="28">
        <f>Assumptions!$C18*Assumptions!$D18</f>
        <v>7741932.333</v>
      </c>
      <c r="H29" s="28">
        <f>Assumptions!$C18*Assumptions!$D18</f>
        <v>7741932.333</v>
      </c>
      <c r="I29" s="28">
        <f>Assumptions!$C18*Assumptions!$D18</f>
        <v>7741932.333</v>
      </c>
      <c r="J29" s="28">
        <f>Assumptions!$C18*Assumptions!$D18</f>
        <v>7741932.333</v>
      </c>
      <c r="K29" s="28">
        <f>Assumptions!$C18*Assumptions!$D18</f>
        <v>7741932.333</v>
      </c>
      <c r="L29" s="28">
        <f>Assumptions!$C18*Assumptions!$D18</f>
        <v>7741932.333</v>
      </c>
      <c r="M29" s="28">
        <f>Assumptions!$C18*Assumptions!$D18</f>
        <v>7741932.333</v>
      </c>
      <c r="N29" s="28">
        <f>Assumptions!$C18*Assumptions!$D18</f>
        <v>7741932.333</v>
      </c>
      <c r="O29" s="28">
        <f>Assumptions!$C18*Assumptions!$D18</f>
        <v>7741932.333</v>
      </c>
      <c r="P29" s="28">
        <f>Assumptions!$C18*Assumptions!$D18</f>
        <v>7741932.333</v>
      </c>
    </row>
    <row r="30">
      <c r="A30" s="22" t="s">
        <v>64</v>
      </c>
      <c r="B30" s="27">
        <f t="shared" ref="B30:P30" si="6">SUM(B27:B29)</f>
        <v>21159411.69</v>
      </c>
      <c r="C30" s="27">
        <f t="shared" si="6"/>
        <v>21159411.69</v>
      </c>
      <c r="D30" s="27">
        <f t="shared" si="6"/>
        <v>21159411.69</v>
      </c>
      <c r="E30" s="27">
        <f t="shared" si="6"/>
        <v>21159411.69</v>
      </c>
      <c r="F30" s="27">
        <f t="shared" si="6"/>
        <v>21159411.69</v>
      </c>
      <c r="G30" s="27">
        <f t="shared" si="6"/>
        <v>21159411.69</v>
      </c>
      <c r="H30" s="27">
        <f t="shared" si="6"/>
        <v>21159411.69</v>
      </c>
      <c r="I30" s="27">
        <f t="shared" si="6"/>
        <v>21159411.69</v>
      </c>
      <c r="J30" s="27">
        <f t="shared" si="6"/>
        <v>21159411.69</v>
      </c>
      <c r="K30" s="27">
        <f t="shared" si="6"/>
        <v>21159411.69</v>
      </c>
      <c r="L30" s="27">
        <f t="shared" si="6"/>
        <v>21159411.69</v>
      </c>
      <c r="M30" s="27">
        <f t="shared" si="6"/>
        <v>21159411.69</v>
      </c>
      <c r="N30" s="27">
        <f t="shared" si="6"/>
        <v>21159411.69</v>
      </c>
      <c r="O30" s="27">
        <f t="shared" si="6"/>
        <v>21159411.69</v>
      </c>
      <c r="P30" s="27">
        <f t="shared" si="6"/>
        <v>21159411.69</v>
      </c>
    </row>
    <row r="31">
      <c r="A31" s="2"/>
      <c r="B31" s="2"/>
      <c r="C31" s="2"/>
      <c r="D31" s="2"/>
      <c r="E31" s="2"/>
      <c r="F31" s="2"/>
      <c r="G31" s="2"/>
      <c r="H31" s="2"/>
      <c r="I31" s="2"/>
      <c r="J31" s="2"/>
      <c r="K31" s="2"/>
      <c r="L31" s="2"/>
      <c r="M31" s="2"/>
      <c r="N31" s="2"/>
      <c r="O31" s="2"/>
      <c r="P31" s="2"/>
    </row>
    <row r="32">
      <c r="A32" s="2"/>
      <c r="B32" s="2"/>
      <c r="C32" s="2"/>
      <c r="D32" s="2"/>
      <c r="E32" s="2"/>
      <c r="F32" s="2"/>
      <c r="G32" s="2"/>
      <c r="H32" s="2"/>
      <c r="I32" s="2"/>
      <c r="J32" s="2"/>
      <c r="K32" s="2"/>
      <c r="L32" s="2"/>
      <c r="M32" s="2"/>
      <c r="N32"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23" t="s">
        <v>45</v>
      </c>
      <c r="C1" s="23" t="s">
        <v>46</v>
      </c>
      <c r="D1" s="23" t="s">
        <v>47</v>
      </c>
      <c r="E1" s="23" t="s">
        <v>48</v>
      </c>
      <c r="F1" s="23" t="s">
        <v>49</v>
      </c>
      <c r="G1" s="23" t="s">
        <v>50</v>
      </c>
      <c r="H1" s="23" t="s">
        <v>51</v>
      </c>
      <c r="I1" s="23" t="s">
        <v>52</v>
      </c>
      <c r="J1" s="23" t="s">
        <v>53</v>
      </c>
      <c r="K1" s="23" t="s">
        <v>54</v>
      </c>
      <c r="L1" s="23" t="s">
        <v>55</v>
      </c>
      <c r="M1" s="23" t="s">
        <v>56</v>
      </c>
      <c r="N1" s="23" t="s">
        <v>57</v>
      </c>
      <c r="O1" s="23" t="s">
        <v>58</v>
      </c>
      <c r="P1" s="23" t="s">
        <v>59</v>
      </c>
    </row>
    <row r="2">
      <c r="A2" s="22" t="s">
        <v>23</v>
      </c>
      <c r="B2" s="25">
        <f>'Calcs-1'!B17</f>
        <v>29125853</v>
      </c>
      <c r="C2" s="25">
        <f>'Calcs-1'!C17</f>
        <v>34042773.51</v>
      </c>
      <c r="D2" s="25">
        <f>'Calcs-1'!D17</f>
        <v>39794830.54</v>
      </c>
      <c r="E2" s="25">
        <f>'Calcs-1'!E17</f>
        <v>46524742.59</v>
      </c>
      <c r="F2" s="25">
        <f>'Calcs-1'!F17</f>
        <v>54399766.65</v>
      </c>
      <c r="G2" s="25">
        <f>'Calcs-1'!G17</f>
        <v>63615942.54</v>
      </c>
      <c r="H2" s="25">
        <f>'Calcs-1'!H17</f>
        <v>74403075.95</v>
      </c>
      <c r="I2" s="25">
        <f>'Calcs-1'!I17</f>
        <v>87030588.97</v>
      </c>
      <c r="J2" s="25">
        <f>'Calcs-1'!J17</f>
        <v>101814390.4</v>
      </c>
      <c r="K2" s="25">
        <f>'Calcs-1'!K17</f>
        <v>119124944.5</v>
      </c>
      <c r="L2" s="25">
        <f>'Calcs-1'!L17</f>
        <v>139396748.1</v>
      </c>
      <c r="M2" s="25">
        <f>'Calcs-1'!M17</f>
        <v>163139463.5</v>
      </c>
      <c r="N2" s="25">
        <f>'Calcs-1'!N17</f>
        <v>190950998.8</v>
      </c>
      <c r="O2" s="25">
        <f>'Calcs-1'!O17</f>
        <v>223532876.3</v>
      </c>
      <c r="P2" s="25">
        <f>'Calcs-1'!P17</f>
        <v>261708293.2</v>
      </c>
    </row>
    <row r="3">
      <c r="A3" s="22" t="s">
        <v>31</v>
      </c>
      <c r="B3" s="25">
        <f>'Calcs-1'!B22</f>
        <v>4065963</v>
      </c>
      <c r="C3" s="25">
        <f>'Calcs-1'!C22</f>
        <v>4296948.609</v>
      </c>
      <c r="D3" s="25">
        <f>'Calcs-1'!D22</f>
        <v>4542739.961</v>
      </c>
      <c r="E3" s="25">
        <f>'Calcs-1'!E22</f>
        <v>4804386.925</v>
      </c>
      <c r="F3" s="25">
        <f>'Calcs-1'!F22</f>
        <v>5083019.169</v>
      </c>
      <c r="G3" s="25">
        <f>'Calcs-1'!G22</f>
        <v>5379852.482</v>
      </c>
      <c r="H3" s="25">
        <f>'Calcs-1'!H22</f>
        <v>5696195.611</v>
      </c>
      <c r="I3" s="25">
        <f>'Calcs-1'!I22</f>
        <v>6033457.651</v>
      </c>
      <c r="J3" s="25">
        <f>'Calcs-1'!J22</f>
        <v>6393156.03</v>
      </c>
      <c r="K3" s="25">
        <f>'Calcs-1'!K22</f>
        <v>6776925.151</v>
      </c>
      <c r="L3" s="25">
        <f>'Calcs-1'!L22</f>
        <v>7186525.734</v>
      </c>
      <c r="M3" s="25">
        <f>'Calcs-1'!M22</f>
        <v>7623854.912</v>
      </c>
      <c r="N3" s="25">
        <f>'Calcs-1'!N22</f>
        <v>8090957.162</v>
      </c>
      <c r="O3" s="25">
        <f>'Calcs-1'!O22</f>
        <v>8590036.112</v>
      </c>
      <c r="P3" s="25">
        <f>'Calcs-1'!P22</f>
        <v>9123467.325</v>
      </c>
    </row>
    <row r="4">
      <c r="A4" s="22" t="s">
        <v>68</v>
      </c>
      <c r="B4" s="25">
        <f t="shared" ref="B4:P4" si="1">B2-B3</f>
        <v>25059890</v>
      </c>
      <c r="C4" s="25">
        <f t="shared" si="1"/>
        <v>29745824.9</v>
      </c>
      <c r="D4" s="25">
        <f t="shared" si="1"/>
        <v>35252090.57</v>
      </c>
      <c r="E4" s="25">
        <f t="shared" si="1"/>
        <v>41720355.67</v>
      </c>
      <c r="F4" s="25">
        <f t="shared" si="1"/>
        <v>49316747.48</v>
      </c>
      <c r="G4" s="25">
        <f t="shared" si="1"/>
        <v>58236090.06</v>
      </c>
      <c r="H4" s="25">
        <f t="shared" si="1"/>
        <v>68706880.34</v>
      </c>
      <c r="I4" s="25">
        <f t="shared" si="1"/>
        <v>80997131.32</v>
      </c>
      <c r="J4" s="25">
        <f t="shared" si="1"/>
        <v>95421234.4</v>
      </c>
      <c r="K4" s="25">
        <f t="shared" si="1"/>
        <v>112348019.4</v>
      </c>
      <c r="L4" s="25">
        <f t="shared" si="1"/>
        <v>132210222.3</v>
      </c>
      <c r="M4" s="25">
        <f t="shared" si="1"/>
        <v>155515608.6</v>
      </c>
      <c r="N4" s="25">
        <f t="shared" si="1"/>
        <v>182860041.7</v>
      </c>
      <c r="O4" s="25">
        <f t="shared" si="1"/>
        <v>214942840.2</v>
      </c>
      <c r="P4" s="25">
        <f t="shared" si="1"/>
        <v>252584825.9</v>
      </c>
    </row>
    <row r="5">
      <c r="A5" s="22" t="s">
        <v>20</v>
      </c>
      <c r="B5" s="25">
        <f>'Calcs-1'!B24</f>
        <v>15583599.67</v>
      </c>
      <c r="C5" s="25">
        <f>'Calcs-1'!C24</f>
        <v>15583599.67</v>
      </c>
      <c r="D5" s="25">
        <f>'Calcs-1'!D24</f>
        <v>15583599.67</v>
      </c>
      <c r="E5" s="25">
        <f>'Calcs-1'!E24</f>
        <v>15583599.67</v>
      </c>
      <c r="F5" s="25">
        <f>'Calcs-1'!F24</f>
        <v>15583599.67</v>
      </c>
      <c r="G5" s="25">
        <f>'Calcs-1'!G24</f>
        <v>15583599.67</v>
      </c>
      <c r="H5" s="25">
        <f>'Calcs-1'!H24</f>
        <v>15583599.67</v>
      </c>
      <c r="I5" s="25">
        <f>'Calcs-1'!I24</f>
        <v>15583599.67</v>
      </c>
      <c r="J5" s="25">
        <f>'Calcs-1'!J24</f>
        <v>15583599.67</v>
      </c>
      <c r="K5" s="25">
        <f>'Calcs-1'!K24</f>
        <v>15583599.67</v>
      </c>
      <c r="L5" s="25">
        <f>'Calcs-1'!L24</f>
        <v>15583599.67</v>
      </c>
      <c r="M5" s="25">
        <f>'Calcs-1'!M24</f>
        <v>15583599.67</v>
      </c>
      <c r="N5" s="25">
        <f>'Calcs-1'!N24</f>
        <v>15583599.67</v>
      </c>
      <c r="O5" s="25">
        <f>'Calcs-1'!O24</f>
        <v>15583599.67</v>
      </c>
      <c r="P5" s="25">
        <f>'Calcs-1'!P24</f>
        <v>15583599.67</v>
      </c>
    </row>
    <row r="6">
      <c r="A6" s="22" t="s">
        <v>69</v>
      </c>
      <c r="B6" s="25">
        <f t="shared" ref="B6:P6" si="2">B4-B5</f>
        <v>9476290.333</v>
      </c>
      <c r="C6" s="25">
        <f t="shared" si="2"/>
        <v>14162225.23</v>
      </c>
      <c r="D6" s="25">
        <f t="shared" si="2"/>
        <v>19668490.91</v>
      </c>
      <c r="E6" s="25">
        <f t="shared" si="2"/>
        <v>26136756</v>
      </c>
      <c r="F6" s="25">
        <f t="shared" si="2"/>
        <v>33733147.81</v>
      </c>
      <c r="G6" s="25">
        <f t="shared" si="2"/>
        <v>42652490.4</v>
      </c>
      <c r="H6" s="25">
        <f t="shared" si="2"/>
        <v>53123280.67</v>
      </c>
      <c r="I6" s="25">
        <f t="shared" si="2"/>
        <v>65413531.65</v>
      </c>
      <c r="J6" s="25">
        <f t="shared" si="2"/>
        <v>79837634.73</v>
      </c>
      <c r="K6" s="25">
        <f t="shared" si="2"/>
        <v>96764419.71</v>
      </c>
      <c r="L6" s="25">
        <f t="shared" si="2"/>
        <v>116626622.7</v>
      </c>
      <c r="M6" s="25">
        <f t="shared" si="2"/>
        <v>139932008.9</v>
      </c>
      <c r="N6" s="25">
        <f t="shared" si="2"/>
        <v>167276442</v>
      </c>
      <c r="O6" s="25">
        <f t="shared" si="2"/>
        <v>199359240.5</v>
      </c>
      <c r="P6" s="25">
        <f t="shared" si="2"/>
        <v>237001226.2</v>
      </c>
    </row>
    <row r="7">
      <c r="A7" s="22" t="s">
        <v>70</v>
      </c>
      <c r="B7" s="25">
        <f>'Calcs-1'!B30</f>
        <v>21159411.69</v>
      </c>
      <c r="C7" s="25">
        <f>'Calcs-1'!C30</f>
        <v>21159411.69</v>
      </c>
      <c r="D7" s="25">
        <f>'Calcs-1'!D30</f>
        <v>21159411.69</v>
      </c>
      <c r="E7" s="25">
        <f>'Calcs-1'!E30</f>
        <v>21159411.69</v>
      </c>
      <c r="F7" s="25">
        <f>'Calcs-1'!F30</f>
        <v>21159411.69</v>
      </c>
      <c r="G7" s="25">
        <f>'Calcs-1'!G30</f>
        <v>21159411.69</v>
      </c>
      <c r="H7" s="25">
        <f>'Calcs-1'!H30</f>
        <v>21159411.69</v>
      </c>
      <c r="I7" s="25">
        <f>'Calcs-1'!I30</f>
        <v>21159411.69</v>
      </c>
      <c r="J7" s="25">
        <f>'Calcs-1'!J30</f>
        <v>21159411.69</v>
      </c>
      <c r="K7" s="25">
        <f>'Calcs-1'!K30</f>
        <v>21159411.69</v>
      </c>
      <c r="L7" s="25">
        <f>'Calcs-1'!L30</f>
        <v>21159411.69</v>
      </c>
      <c r="M7" s="25">
        <f>'Calcs-1'!M30</f>
        <v>21159411.69</v>
      </c>
      <c r="N7" s="25">
        <f>'Calcs-1'!N30</f>
        <v>21159411.69</v>
      </c>
      <c r="O7" s="25">
        <f>'Calcs-1'!O30</f>
        <v>21159411.69</v>
      </c>
      <c r="P7" s="25">
        <f>'Calcs-1'!P30</f>
        <v>21159411.69</v>
      </c>
    </row>
    <row r="8">
      <c r="A8" s="22" t="s">
        <v>71</v>
      </c>
      <c r="B8" s="25">
        <f t="shared" ref="B8:P8" si="3">B6-B7</f>
        <v>-11683121.35</v>
      </c>
      <c r="C8" s="25">
        <f t="shared" si="3"/>
        <v>-6997186.453</v>
      </c>
      <c r="D8" s="25">
        <f t="shared" si="3"/>
        <v>-1490920.779</v>
      </c>
      <c r="E8" s="25">
        <f t="shared" si="3"/>
        <v>4977344.315</v>
      </c>
      <c r="F8" s="25">
        <f t="shared" si="3"/>
        <v>12573736.12</v>
      </c>
      <c r="G8" s="25">
        <f t="shared" si="3"/>
        <v>21493078.71</v>
      </c>
      <c r="H8" s="25">
        <f t="shared" si="3"/>
        <v>31963868.99</v>
      </c>
      <c r="I8" s="25">
        <f t="shared" si="3"/>
        <v>44254119.97</v>
      </c>
      <c r="J8" s="25">
        <f t="shared" si="3"/>
        <v>58678223.04</v>
      </c>
      <c r="K8" s="25">
        <f t="shared" si="3"/>
        <v>75605008.02</v>
      </c>
      <c r="L8" s="25">
        <f t="shared" si="3"/>
        <v>95467210.98</v>
      </c>
      <c r="M8" s="25">
        <f t="shared" si="3"/>
        <v>118772597.3</v>
      </c>
      <c r="N8" s="25">
        <f t="shared" si="3"/>
        <v>146117030.3</v>
      </c>
      <c r="O8" s="25">
        <f t="shared" si="3"/>
        <v>178199828.8</v>
      </c>
      <c r="P8" s="25">
        <f t="shared" si="3"/>
        <v>215841814.5</v>
      </c>
    </row>
    <row r="9">
      <c r="A9" s="22" t="s">
        <v>44</v>
      </c>
      <c r="B9" s="25">
        <f>if(B8&lt;0,0,B8*Assumptions!$B20)</f>
        <v>0</v>
      </c>
      <c r="C9" s="25">
        <f>if(C8&lt;0,0,C8*Assumptions!$B20)</f>
        <v>0</v>
      </c>
      <c r="D9" s="25">
        <f>if(D8&lt;0,0,D8*Assumptions!$B20)</f>
        <v>0</v>
      </c>
      <c r="E9" s="25">
        <f>if(E8&lt;0,0,E8*Assumptions!$B20)</f>
        <v>1299086.866</v>
      </c>
      <c r="F9" s="25">
        <f>if(F8&lt;0,0,F8*Assumptions!$B20)</f>
        <v>3281745.128</v>
      </c>
      <c r="G9" s="25">
        <f>if(G8&lt;0,0,G8*Assumptions!$B20)</f>
        <v>5609693.543</v>
      </c>
      <c r="H9" s="25">
        <f>if(H8&lt;0,0,H8*Assumptions!$B20)</f>
        <v>8342569.805</v>
      </c>
      <c r="I9" s="25">
        <f>if(I8&lt;0,0,I8*Assumptions!$B20)</f>
        <v>11550325.31</v>
      </c>
      <c r="J9" s="25">
        <f>if(J8&lt;0,0,J8*Assumptions!$B20)</f>
        <v>15315016.21</v>
      </c>
      <c r="K9" s="25">
        <f>if(K8&lt;0,0,K8*Assumptions!$B20)</f>
        <v>19732907.09</v>
      </c>
      <c r="L9" s="25">
        <f>if(L8&lt;0,0,L8*Assumptions!$B20)</f>
        <v>24916942.07</v>
      </c>
      <c r="M9" s="25">
        <f>if(M8&lt;0,0,M8*Assumptions!$B20)</f>
        <v>30999647.88</v>
      </c>
      <c r="N9" s="25">
        <f>if(N8&lt;0,0,N8*Assumptions!$B20)</f>
        <v>38136544.91</v>
      </c>
      <c r="O9" s="25">
        <f>if(O8&lt;0,0,O8*Assumptions!$B20)</f>
        <v>46510155.32</v>
      </c>
      <c r="P9" s="25">
        <f>if(P8&lt;0,0,P8*Assumptions!$B20)</f>
        <v>56334713.59</v>
      </c>
    </row>
    <row r="10">
      <c r="A10" s="22" t="s">
        <v>72</v>
      </c>
      <c r="B10" s="25">
        <f t="shared" ref="B10:P10" si="4">B8-B9</f>
        <v>-11683121.35</v>
      </c>
      <c r="C10" s="25">
        <f t="shared" si="4"/>
        <v>-6997186.453</v>
      </c>
      <c r="D10" s="25">
        <f t="shared" si="4"/>
        <v>-1490920.779</v>
      </c>
      <c r="E10" s="25">
        <f t="shared" si="4"/>
        <v>3678257.449</v>
      </c>
      <c r="F10" s="25">
        <f t="shared" si="4"/>
        <v>9291990.995</v>
      </c>
      <c r="G10" s="25">
        <f t="shared" si="4"/>
        <v>15883385.17</v>
      </c>
      <c r="H10" s="25">
        <f t="shared" si="4"/>
        <v>23621299.18</v>
      </c>
      <c r="I10" s="25">
        <f t="shared" si="4"/>
        <v>32703794.65</v>
      </c>
      <c r="J10" s="25">
        <f t="shared" si="4"/>
        <v>43363206.83</v>
      </c>
      <c r="K10" s="25">
        <f t="shared" si="4"/>
        <v>55872100.93</v>
      </c>
      <c r="L10" s="25">
        <f t="shared" si="4"/>
        <v>70550268.91</v>
      </c>
      <c r="M10" s="25">
        <f t="shared" si="4"/>
        <v>87772949.37</v>
      </c>
      <c r="N10" s="25">
        <f t="shared" si="4"/>
        <v>107980485.4</v>
      </c>
      <c r="O10" s="25">
        <f t="shared" si="4"/>
        <v>131689673.5</v>
      </c>
      <c r="P10" s="25">
        <f t="shared" si="4"/>
        <v>159507100.9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23" t="s">
        <v>73</v>
      </c>
      <c r="C1" s="23" t="s">
        <v>45</v>
      </c>
      <c r="D1" s="23" t="s">
        <v>46</v>
      </c>
      <c r="E1" s="23" t="s">
        <v>47</v>
      </c>
      <c r="F1" s="23" t="s">
        <v>48</v>
      </c>
      <c r="G1" s="23" t="s">
        <v>49</v>
      </c>
      <c r="H1" s="23" t="s">
        <v>50</v>
      </c>
      <c r="I1" s="23" t="s">
        <v>51</v>
      </c>
      <c r="J1" s="23" t="s">
        <v>52</v>
      </c>
      <c r="K1" s="23" t="s">
        <v>53</v>
      </c>
      <c r="L1" s="23" t="s">
        <v>54</v>
      </c>
      <c r="M1" s="23" t="s">
        <v>55</v>
      </c>
      <c r="N1" s="23" t="s">
        <v>56</v>
      </c>
      <c r="O1" s="23" t="s">
        <v>57</v>
      </c>
    </row>
    <row r="2">
      <c r="A2" s="22" t="s">
        <v>69</v>
      </c>
      <c r="B2" s="25">
        <v>0.0</v>
      </c>
      <c r="C2" s="25">
        <f>'Profit and Loss'!B6</f>
        <v>9476290.333</v>
      </c>
      <c r="D2" s="25">
        <f>'Profit and Loss'!C6</f>
        <v>14162225.23</v>
      </c>
      <c r="E2" s="25">
        <f>'Profit and Loss'!D6</f>
        <v>19668490.91</v>
      </c>
      <c r="F2" s="25">
        <f>'Profit and Loss'!E6</f>
        <v>26136756</v>
      </c>
      <c r="G2" s="25">
        <f>'Profit and Loss'!F6</f>
        <v>33733147.81</v>
      </c>
      <c r="H2" s="25">
        <f>'Profit and Loss'!G6</f>
        <v>42652490.4</v>
      </c>
      <c r="I2" s="25">
        <f>'Profit and Loss'!H6</f>
        <v>53123280.67</v>
      </c>
      <c r="J2" s="25">
        <f>'Profit and Loss'!I6</f>
        <v>65413531.65</v>
      </c>
      <c r="K2" s="25">
        <f>'Profit and Loss'!J6</f>
        <v>79837634.73</v>
      </c>
      <c r="L2" s="25">
        <f>'Profit and Loss'!K6</f>
        <v>96764419.71</v>
      </c>
      <c r="M2" s="25">
        <f>'Profit and Loss'!L6</f>
        <v>116626622.7</v>
      </c>
      <c r="N2" s="25">
        <f>'Profit and Loss'!M6</f>
        <v>139932008.9</v>
      </c>
      <c r="O2" s="25">
        <f>'Profit and Loss'!N6</f>
        <v>167276442</v>
      </c>
    </row>
    <row r="3">
      <c r="A3" s="22" t="s">
        <v>74</v>
      </c>
      <c r="B3" s="19">
        <v>0.0</v>
      </c>
      <c r="C3" s="27">
        <f>C2*Assumptions!$B20</f>
        <v>2473311.777</v>
      </c>
      <c r="D3" s="27">
        <f>D2*Assumptions!$B20</f>
        <v>3696340.786</v>
      </c>
      <c r="E3" s="27">
        <f>E2*Assumptions!$B20</f>
        <v>5133476.127</v>
      </c>
      <c r="F3" s="27">
        <f>F2*Assumptions!$B20</f>
        <v>6821693.317</v>
      </c>
      <c r="G3" s="27">
        <f>G2*Assumptions!$B20</f>
        <v>8804351.579</v>
      </c>
      <c r="H3" s="27">
        <f>H2*Assumptions!$B20</f>
        <v>11132299.99</v>
      </c>
      <c r="I3" s="27">
        <f>I2*Assumptions!$B20</f>
        <v>13865176.26</v>
      </c>
      <c r="J3" s="27">
        <f>J2*Assumptions!$B20</f>
        <v>17072931.76</v>
      </c>
      <c r="K3" s="27">
        <f>K2*Assumptions!$B20</f>
        <v>20837622.66</v>
      </c>
      <c r="L3" s="27">
        <f>L2*Assumptions!$B20</f>
        <v>25255513.54</v>
      </c>
      <c r="M3" s="27">
        <f>M2*Assumptions!$B20</f>
        <v>30439548.52</v>
      </c>
      <c r="N3" s="27">
        <f>N2*Assumptions!$B20</f>
        <v>36522254.33</v>
      </c>
      <c r="O3" s="27">
        <f>O2*Assumptions!$B20</f>
        <v>43659151.36</v>
      </c>
    </row>
    <row r="4">
      <c r="A4" s="22" t="s">
        <v>75</v>
      </c>
      <c r="B4" s="25">
        <v>0.0</v>
      </c>
      <c r="C4" s="25">
        <f t="shared" ref="C4:O4" si="1">C2-C3</f>
        <v>7002978.556</v>
      </c>
      <c r="D4" s="25">
        <f t="shared" si="1"/>
        <v>10465884.45</v>
      </c>
      <c r="E4" s="25">
        <f t="shared" si="1"/>
        <v>14535014.78</v>
      </c>
      <c r="F4" s="25">
        <f t="shared" si="1"/>
        <v>19315062.69</v>
      </c>
      <c r="G4" s="25">
        <f t="shared" si="1"/>
        <v>24928796.23</v>
      </c>
      <c r="H4" s="25">
        <f t="shared" si="1"/>
        <v>31520190.4</v>
      </c>
      <c r="I4" s="25">
        <f t="shared" si="1"/>
        <v>39258104.42</v>
      </c>
      <c r="J4" s="25">
        <f t="shared" si="1"/>
        <v>48340599.89</v>
      </c>
      <c r="K4" s="25">
        <f t="shared" si="1"/>
        <v>59000012.07</v>
      </c>
      <c r="L4" s="25">
        <f t="shared" si="1"/>
        <v>71508906.16</v>
      </c>
      <c r="M4" s="25">
        <f t="shared" si="1"/>
        <v>86187074.15</v>
      </c>
      <c r="N4" s="25">
        <f t="shared" si="1"/>
        <v>103409754.6</v>
      </c>
      <c r="O4" s="25">
        <f t="shared" si="1"/>
        <v>123617290.6</v>
      </c>
    </row>
  </sheetData>
  <drawing r:id="rId1"/>
</worksheet>
</file>