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oreSumifs" sheetId="1" r:id="rId4"/>
    <sheet state="visible" name="1-Min,Max,Sum,Count,Average" sheetId="2" r:id="rId5"/>
  </sheets>
  <definedNames/>
  <calcPr/>
</workbook>
</file>

<file path=xl/sharedStrings.xml><?xml version="1.0" encoding="utf-8"?>
<sst xmlns="http://schemas.openxmlformats.org/spreadsheetml/2006/main" count="177" uniqueCount="24">
  <si>
    <t>Product</t>
  </si>
  <si>
    <t>Region</t>
  </si>
  <si>
    <t>Sales (in Cr)</t>
  </si>
  <si>
    <t>MinIfs</t>
  </si>
  <si>
    <t>Mobile</t>
  </si>
  <si>
    <t>North</t>
  </si>
  <si>
    <t>South</t>
  </si>
  <si>
    <t>East</t>
  </si>
  <si>
    <t>West</t>
  </si>
  <si>
    <t>Monitor</t>
  </si>
  <si>
    <t>Laptop</t>
  </si>
  <si>
    <t>CPU</t>
  </si>
  <si>
    <t>RAM</t>
  </si>
  <si>
    <t>MaxIfs</t>
  </si>
  <si>
    <t>SumIfs</t>
  </si>
  <si>
    <t>AverageIfs</t>
  </si>
  <si>
    <t>CountIfs</t>
  </si>
  <si>
    <t>Check</t>
  </si>
  <si>
    <t>Min</t>
  </si>
  <si>
    <t>Max</t>
  </si>
  <si>
    <t>Sum</t>
  </si>
  <si>
    <t>Average</t>
  </si>
  <si>
    <t>Count</t>
  </si>
  <si>
    <t>Overall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</si>
</sst>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color rgb="FFFFFFFF"/>
      <name val="Arial"/>
    </font>
    <font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rgb="FF134F5C"/>
        <bgColor rgb="FF134F5C"/>
      </patternFill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3" fontId="2" numFmtId="0" xfId="0" applyAlignment="1" applyFill="1" applyFont="1">
      <alignment readingOrder="0" vertical="bottom"/>
    </xf>
    <xf borderId="0" fillId="4" fontId="3" numFmtId="0" xfId="0" applyAlignment="1" applyFill="1" applyFont="1">
      <alignment horizontal="right" readingOrder="0" vertical="bottom"/>
    </xf>
    <xf borderId="0" fillId="3" fontId="2" numFmtId="0" xfId="0" applyAlignment="1" applyFont="1">
      <alignment vertical="bottom"/>
    </xf>
    <xf borderId="0" fillId="3" fontId="1" numFmtId="0" xfId="0" applyAlignment="1" applyFont="1">
      <alignment vertical="bottom"/>
    </xf>
    <xf borderId="0" fillId="3" fontId="1" numFmtId="0" xfId="0" applyAlignment="1" applyFont="1">
      <alignment readingOrder="0" vertical="bottom"/>
    </xf>
    <xf borderId="0" fillId="3" fontId="4" numFmtId="0" xfId="0" applyFont="1"/>
    <xf borderId="0" fillId="3" fontId="4" numFmtId="0" xfId="0" applyAlignment="1" applyFont="1">
      <alignment readingOrder="0"/>
    </xf>
    <xf borderId="0" fillId="3" fontId="4" numFmtId="1" xfId="0" applyFont="1" applyNumberFormat="1"/>
    <xf borderId="0" fillId="3" fontId="1" numFmtId="1" xfId="0" applyAlignment="1" applyFont="1" applyNumberFormat="1">
      <alignment readingOrder="0" vertical="bottom"/>
    </xf>
    <xf borderId="0" fillId="0" fontId="4" numFmtId="1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2.63"/>
    <col customWidth="1" min="5" max="11" width="10.5"/>
  </cols>
  <sheetData>
    <row r="1">
      <c r="A1" s="1" t="s">
        <v>0</v>
      </c>
      <c r="B1" s="1" t="s">
        <v>1</v>
      </c>
      <c r="C1" s="1" t="s">
        <v>2</v>
      </c>
      <c r="D1" s="2"/>
      <c r="E1" s="3" t="s">
        <v>3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4" t="s">
        <v>4</v>
      </c>
      <c r="B2" s="4" t="s">
        <v>5</v>
      </c>
      <c r="C2" s="5">
        <v>23.0</v>
      </c>
      <c r="D2" s="6"/>
      <c r="E2" s="7"/>
      <c r="F2" s="8" t="s">
        <v>5</v>
      </c>
      <c r="G2" s="8" t="s">
        <v>6</v>
      </c>
      <c r="H2" s="8" t="s">
        <v>7</v>
      </c>
      <c r="I2" s="8" t="s">
        <v>8</v>
      </c>
      <c r="J2" s="8"/>
      <c r="K2" s="8"/>
      <c r="L2" s="9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>
      <c r="A3" s="4" t="s">
        <v>9</v>
      </c>
      <c r="B3" s="4" t="s">
        <v>5</v>
      </c>
      <c r="C3" s="5">
        <v>21.0</v>
      </c>
      <c r="D3" s="6"/>
      <c r="E3" s="4" t="s">
        <v>4</v>
      </c>
      <c r="F3" s="9">
        <f t="shared" ref="F3:I3" si="1">MINIFS($C$2:$C$21,$A$2:$A$21,$E3,$B$2:$B$21,F$2)</f>
        <v>23</v>
      </c>
      <c r="G3" s="9">
        <f t="shared" si="1"/>
        <v>25</v>
      </c>
      <c r="H3" s="9">
        <f t="shared" si="1"/>
        <v>10</v>
      </c>
      <c r="I3" s="9">
        <f t="shared" si="1"/>
        <v>4</v>
      </c>
      <c r="J3" s="9"/>
      <c r="K3" s="6"/>
      <c r="L3" s="9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4" t="s">
        <v>10</v>
      </c>
      <c r="B4" s="4" t="s">
        <v>5</v>
      </c>
      <c r="C4" s="5">
        <v>12.0</v>
      </c>
      <c r="D4" s="6"/>
      <c r="E4" s="4" t="s">
        <v>9</v>
      </c>
      <c r="F4" s="9">
        <f t="shared" ref="F4:I4" si="2">MINIFS($C$2:$C$21,$A$2:$A$21,$E4,$B$2:$B$21,F$2)</f>
        <v>21</v>
      </c>
      <c r="G4" s="9">
        <f t="shared" si="2"/>
        <v>19</v>
      </c>
      <c r="H4" s="9">
        <f t="shared" si="2"/>
        <v>27</v>
      </c>
      <c r="I4" s="9">
        <f t="shared" si="2"/>
        <v>12</v>
      </c>
      <c r="J4" s="9"/>
      <c r="K4" s="6"/>
      <c r="L4" s="9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4" t="s">
        <v>10</v>
      </c>
      <c r="B5" s="4" t="s">
        <v>6</v>
      </c>
      <c r="C5" s="5">
        <v>30.0</v>
      </c>
      <c r="D5" s="6"/>
      <c r="E5" s="4" t="s">
        <v>10</v>
      </c>
      <c r="F5" s="9">
        <f t="shared" ref="F5:I5" si="3">MINIFS($C$2:$C$21,$A$2:$A$21,$E5,$B$2:$B$21,F$2)</f>
        <v>12</v>
      </c>
      <c r="G5" s="9">
        <f t="shared" si="3"/>
        <v>30</v>
      </c>
      <c r="H5" s="9">
        <f t="shared" si="3"/>
        <v>15</v>
      </c>
      <c r="I5" s="9">
        <f t="shared" si="3"/>
        <v>19</v>
      </c>
      <c r="J5" s="9"/>
      <c r="K5" s="6"/>
      <c r="L5" s="9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4" t="s">
        <v>9</v>
      </c>
      <c r="B6" s="4" t="s">
        <v>7</v>
      </c>
      <c r="C6" s="5">
        <v>27.0</v>
      </c>
      <c r="D6" s="6"/>
      <c r="E6" s="4" t="s">
        <v>11</v>
      </c>
      <c r="F6" s="9">
        <f t="shared" ref="F6:I6" si="4">MINIFS($C$2:$C$21,$A$2:$A$21,$E6,$B$2:$B$21,F$2)</f>
        <v>7</v>
      </c>
      <c r="G6" s="9">
        <f t="shared" si="4"/>
        <v>32</v>
      </c>
      <c r="H6" s="9">
        <f t="shared" si="4"/>
        <v>15</v>
      </c>
      <c r="I6" s="9">
        <f t="shared" si="4"/>
        <v>10</v>
      </c>
      <c r="J6" s="9"/>
      <c r="K6" s="6"/>
      <c r="L6" s="9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4" t="s">
        <v>9</v>
      </c>
      <c r="B7" s="4" t="s">
        <v>6</v>
      </c>
      <c r="C7" s="5">
        <v>19.0</v>
      </c>
      <c r="D7" s="6"/>
      <c r="E7" s="10" t="s">
        <v>12</v>
      </c>
      <c r="F7" s="9">
        <f t="shared" ref="F7:I7" si="5">MINIFS($C$2:$C$21,$A$2:$A$21,$E7,$B$2:$B$21,F$2)</f>
        <v>20</v>
      </c>
      <c r="G7" s="9">
        <f t="shared" si="5"/>
        <v>21</v>
      </c>
      <c r="H7" s="9">
        <f t="shared" si="5"/>
        <v>25</v>
      </c>
      <c r="I7" s="9">
        <f t="shared" si="5"/>
        <v>20</v>
      </c>
      <c r="J7" s="9"/>
      <c r="K7" s="6"/>
      <c r="L7" s="9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4" t="s">
        <v>4</v>
      </c>
      <c r="B8" s="4" t="s">
        <v>6</v>
      </c>
      <c r="C8" s="5">
        <v>25.0</v>
      </c>
      <c r="D8" s="6"/>
      <c r="E8" s="9"/>
      <c r="F8" s="9"/>
      <c r="G8" s="9"/>
      <c r="H8" s="9"/>
      <c r="I8" s="9"/>
      <c r="J8" s="9"/>
      <c r="K8" s="6"/>
      <c r="L8" s="9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4" t="s">
        <v>11</v>
      </c>
      <c r="B9" s="4" t="s">
        <v>7</v>
      </c>
      <c r="C9" s="5">
        <v>15.0</v>
      </c>
      <c r="D9" s="6"/>
      <c r="E9" s="3" t="s">
        <v>13</v>
      </c>
      <c r="F9" s="2"/>
      <c r="G9" s="2"/>
      <c r="H9" s="2"/>
      <c r="I9" s="2"/>
      <c r="J9" s="9"/>
      <c r="K9" s="6"/>
      <c r="L9" s="9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>
      <c r="A10" s="4" t="s">
        <v>9</v>
      </c>
      <c r="B10" s="4" t="s">
        <v>8</v>
      </c>
      <c r="C10" s="5">
        <v>12.0</v>
      </c>
      <c r="D10" s="6"/>
      <c r="E10" s="7"/>
      <c r="F10" s="8" t="s">
        <v>5</v>
      </c>
      <c r="G10" s="8" t="s">
        <v>6</v>
      </c>
      <c r="H10" s="8" t="s">
        <v>7</v>
      </c>
      <c r="I10" s="8" t="s">
        <v>8</v>
      </c>
      <c r="J10" s="9"/>
      <c r="K10" s="6"/>
      <c r="L10" s="9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>
      <c r="A11" s="4" t="s">
        <v>12</v>
      </c>
      <c r="B11" s="4" t="s">
        <v>8</v>
      </c>
      <c r="C11" s="5">
        <v>20.0</v>
      </c>
      <c r="D11" s="6"/>
      <c r="E11" s="4" t="s">
        <v>4</v>
      </c>
      <c r="F11" s="9">
        <f t="shared" ref="F11:I11" si="6">MAXIFS($C$2:$C$21,$A$2:$A$21,$E11,$B$2:$B$21,F$10)</f>
        <v>23</v>
      </c>
      <c r="G11" s="9">
        <f t="shared" si="6"/>
        <v>25</v>
      </c>
      <c r="H11" s="9">
        <f t="shared" si="6"/>
        <v>10</v>
      </c>
      <c r="I11" s="9">
        <f t="shared" si="6"/>
        <v>4</v>
      </c>
      <c r="J11" s="9"/>
      <c r="K11" s="6"/>
      <c r="L11" s="9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</row>
    <row r="12">
      <c r="A12" s="4" t="s">
        <v>10</v>
      </c>
      <c r="B12" s="4" t="s">
        <v>8</v>
      </c>
      <c r="C12" s="5">
        <v>19.0</v>
      </c>
      <c r="D12" s="6"/>
      <c r="E12" s="4" t="s">
        <v>9</v>
      </c>
      <c r="F12" s="9">
        <f t="shared" ref="F12:I12" si="7">MAXIFS($C$2:$C$21,$A$2:$A$21,$E12,$B$2:$B$21,F$10)</f>
        <v>21</v>
      </c>
      <c r="G12" s="9">
        <f t="shared" si="7"/>
        <v>19</v>
      </c>
      <c r="H12" s="9">
        <f t="shared" si="7"/>
        <v>27</v>
      </c>
      <c r="I12" s="9">
        <f t="shared" si="7"/>
        <v>12</v>
      </c>
      <c r="J12" s="9"/>
      <c r="K12" s="6"/>
      <c r="L12" s="9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>
      <c r="A13" s="4" t="s">
        <v>10</v>
      </c>
      <c r="B13" s="3" t="s">
        <v>7</v>
      </c>
      <c r="C13" s="5">
        <v>15.0</v>
      </c>
      <c r="D13" s="6"/>
      <c r="E13" s="4" t="s">
        <v>10</v>
      </c>
      <c r="F13" s="9">
        <f t="shared" ref="F13:I13" si="8">MAXIFS($C$2:$C$21,$A$2:$A$21,$E13,$B$2:$B$21,F$10)</f>
        <v>12</v>
      </c>
      <c r="G13" s="9">
        <f t="shared" si="8"/>
        <v>30</v>
      </c>
      <c r="H13" s="9">
        <f t="shared" si="8"/>
        <v>15</v>
      </c>
      <c r="I13" s="9">
        <f t="shared" si="8"/>
        <v>19</v>
      </c>
      <c r="J13" s="8"/>
      <c r="K13" s="8"/>
      <c r="L13" s="9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>
      <c r="A14" s="4" t="s">
        <v>4</v>
      </c>
      <c r="B14" s="3" t="s">
        <v>7</v>
      </c>
      <c r="C14" s="5">
        <v>10.0</v>
      </c>
      <c r="D14" s="6"/>
      <c r="E14" s="4" t="s">
        <v>11</v>
      </c>
      <c r="F14" s="9">
        <f t="shared" ref="F14:I14" si="9">MAXIFS($C$2:$C$21,$A$2:$A$21,$E14,$B$2:$B$21,F$10)</f>
        <v>7</v>
      </c>
      <c r="G14" s="9">
        <f t="shared" si="9"/>
        <v>32</v>
      </c>
      <c r="H14" s="9">
        <f t="shared" si="9"/>
        <v>15</v>
      </c>
      <c r="I14" s="9">
        <f t="shared" si="9"/>
        <v>10</v>
      </c>
      <c r="J14" s="9"/>
      <c r="K14" s="6"/>
      <c r="L14" s="9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</row>
    <row r="15">
      <c r="A15" s="4" t="s">
        <v>4</v>
      </c>
      <c r="B15" s="4" t="s">
        <v>8</v>
      </c>
      <c r="C15" s="5">
        <v>4.0</v>
      </c>
      <c r="D15" s="6"/>
      <c r="E15" s="10" t="s">
        <v>12</v>
      </c>
      <c r="F15" s="9">
        <f t="shared" ref="F15:I15" si="10">MAXIFS($C$2:$C$21,$A$2:$A$21,$E15,$B$2:$B$21,F$10)</f>
        <v>20</v>
      </c>
      <c r="G15" s="9">
        <f t="shared" si="10"/>
        <v>21</v>
      </c>
      <c r="H15" s="9">
        <f t="shared" si="10"/>
        <v>25</v>
      </c>
      <c r="I15" s="9">
        <f t="shared" si="10"/>
        <v>20</v>
      </c>
      <c r="J15" s="9"/>
      <c r="K15" s="6"/>
      <c r="L15" s="9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>
      <c r="A16" s="4" t="s">
        <v>11</v>
      </c>
      <c r="B16" s="4" t="s">
        <v>8</v>
      </c>
      <c r="C16" s="5">
        <v>10.0</v>
      </c>
      <c r="D16" s="6"/>
      <c r="E16" s="4"/>
      <c r="F16" s="9"/>
      <c r="G16" s="9"/>
      <c r="H16" s="9"/>
      <c r="I16" s="9"/>
      <c r="J16" s="9"/>
      <c r="K16" s="6"/>
      <c r="L16" s="6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>
      <c r="A17" s="4" t="s">
        <v>11</v>
      </c>
      <c r="B17" s="4" t="s">
        <v>5</v>
      </c>
      <c r="C17" s="5">
        <v>7.0</v>
      </c>
      <c r="D17" s="6"/>
      <c r="E17" s="3" t="s">
        <v>14</v>
      </c>
      <c r="F17" s="2"/>
      <c r="G17" s="2"/>
      <c r="H17" s="2"/>
      <c r="I17" s="2"/>
      <c r="J17" s="9"/>
      <c r="K17" s="6"/>
      <c r="L17" s="6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>
      <c r="A18" s="4" t="s">
        <v>11</v>
      </c>
      <c r="B18" s="4" t="s">
        <v>6</v>
      </c>
      <c r="C18" s="5">
        <v>32.0</v>
      </c>
      <c r="D18" s="6"/>
      <c r="E18" s="7"/>
      <c r="F18" s="8" t="s">
        <v>5</v>
      </c>
      <c r="G18" s="8" t="s">
        <v>6</v>
      </c>
      <c r="H18" s="8" t="s">
        <v>7</v>
      </c>
      <c r="I18" s="8" t="s">
        <v>8</v>
      </c>
      <c r="J18" s="9"/>
      <c r="K18" s="6"/>
      <c r="L18" s="6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>
      <c r="A19" s="4" t="s">
        <v>12</v>
      </c>
      <c r="B19" s="3" t="s">
        <v>6</v>
      </c>
      <c r="C19" s="5">
        <v>21.0</v>
      </c>
      <c r="D19" s="6"/>
      <c r="E19" s="4" t="s">
        <v>4</v>
      </c>
      <c r="F19" s="9">
        <f t="shared" ref="F19:I19" si="11">SUMIFS($C$2:$C$21,$A$2:$A$21,$E19,$B$2:$B$21,F$18)</f>
        <v>23</v>
      </c>
      <c r="G19" s="9">
        <f t="shared" si="11"/>
        <v>25</v>
      </c>
      <c r="H19" s="9">
        <f t="shared" si="11"/>
        <v>10</v>
      </c>
      <c r="I19" s="9">
        <f t="shared" si="11"/>
        <v>4</v>
      </c>
      <c r="J19" s="9"/>
      <c r="K19" s="6"/>
      <c r="L19" s="6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</row>
    <row r="20">
      <c r="A20" s="4" t="s">
        <v>12</v>
      </c>
      <c r="B20" s="3" t="s">
        <v>5</v>
      </c>
      <c r="C20" s="5">
        <v>20.0</v>
      </c>
      <c r="D20" s="6"/>
      <c r="E20" s="4" t="s">
        <v>9</v>
      </c>
      <c r="F20" s="9">
        <f t="shared" ref="F20:I20" si="12">SUMIFS($C$2:$C$21,$A$2:$A$21,$E20,$B$2:$B$21,F$18)</f>
        <v>21</v>
      </c>
      <c r="G20" s="9">
        <f t="shared" si="12"/>
        <v>19</v>
      </c>
      <c r="H20" s="9">
        <f t="shared" si="12"/>
        <v>27</v>
      </c>
      <c r="I20" s="9">
        <f t="shared" si="12"/>
        <v>12</v>
      </c>
      <c r="J20" s="9"/>
      <c r="K20" s="6"/>
      <c r="L20" s="6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  <row r="21">
      <c r="A21" s="4" t="s">
        <v>12</v>
      </c>
      <c r="B21" s="3" t="s">
        <v>7</v>
      </c>
      <c r="C21" s="5">
        <v>25.0</v>
      </c>
      <c r="D21" s="6"/>
      <c r="E21" s="4" t="s">
        <v>10</v>
      </c>
      <c r="F21" s="9">
        <f t="shared" ref="F21:I21" si="13">SUMIFS($C$2:$C$21,$A$2:$A$21,$E21,$B$2:$B$21,F$18)</f>
        <v>12</v>
      </c>
      <c r="G21" s="9">
        <f t="shared" si="13"/>
        <v>30</v>
      </c>
      <c r="H21" s="9">
        <f t="shared" si="13"/>
        <v>15</v>
      </c>
      <c r="I21" s="9">
        <f t="shared" si="13"/>
        <v>19</v>
      </c>
      <c r="J21" s="9"/>
      <c r="K21" s="6"/>
      <c r="L21" s="6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>
      <c r="A22" s="2"/>
      <c r="B22" s="2"/>
      <c r="C22" s="2"/>
      <c r="D22" s="6"/>
      <c r="E22" s="4" t="s">
        <v>11</v>
      </c>
      <c r="F22" s="9">
        <f t="shared" ref="F22:I22" si="14">SUMIFS($C$2:$C$21,$A$2:$A$21,$E22,$B$2:$B$21,F$18)</f>
        <v>7</v>
      </c>
      <c r="G22" s="9">
        <f t="shared" si="14"/>
        <v>32</v>
      </c>
      <c r="H22" s="9">
        <f t="shared" si="14"/>
        <v>15</v>
      </c>
      <c r="I22" s="9">
        <f t="shared" si="14"/>
        <v>10</v>
      </c>
      <c r="J22" s="9"/>
      <c r="K22" s="6"/>
      <c r="L22" s="6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>
      <c r="A23" s="2"/>
      <c r="B23" s="2"/>
      <c r="C23" s="2"/>
      <c r="D23" s="6"/>
      <c r="E23" s="10" t="s">
        <v>12</v>
      </c>
      <c r="F23" s="9">
        <f t="shared" ref="F23:I23" si="15">SUMIFS($C$2:$C$21,$A$2:$A$21,$E23,$B$2:$B$21,F$18)</f>
        <v>20</v>
      </c>
      <c r="G23" s="9">
        <f t="shared" si="15"/>
        <v>21</v>
      </c>
      <c r="H23" s="9">
        <f t="shared" si="15"/>
        <v>25</v>
      </c>
      <c r="I23" s="9">
        <f t="shared" si="15"/>
        <v>20</v>
      </c>
      <c r="J23" s="9"/>
      <c r="K23" s="6"/>
      <c r="L23" s="6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>
      <c r="A24" s="2"/>
      <c r="B24" s="2"/>
      <c r="C24" s="2"/>
      <c r="D24" s="6"/>
      <c r="E24" s="4"/>
      <c r="F24" s="9"/>
      <c r="G24" s="9"/>
      <c r="H24" s="9"/>
      <c r="I24" s="11"/>
      <c r="J24" s="9"/>
      <c r="K24" s="6"/>
      <c r="L24" s="6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>
      <c r="A25" s="2"/>
      <c r="B25" s="2"/>
      <c r="C25" s="2"/>
      <c r="D25" s="2"/>
      <c r="E25" s="3" t="s">
        <v>15</v>
      </c>
      <c r="F25" s="2"/>
      <c r="G25" s="2"/>
      <c r="H25" s="2"/>
      <c r="I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>
      <c r="A26" s="2"/>
      <c r="B26" s="2"/>
      <c r="C26" s="2"/>
      <c r="D26" s="2"/>
      <c r="E26" s="7"/>
      <c r="F26" s="8" t="s">
        <v>5</v>
      </c>
      <c r="G26" s="8" t="s">
        <v>6</v>
      </c>
      <c r="H26" s="8" t="s">
        <v>7</v>
      </c>
      <c r="I26" s="8" t="s">
        <v>8</v>
      </c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>
      <c r="A27" s="2"/>
      <c r="B27" s="2"/>
      <c r="C27" s="2"/>
      <c r="D27" s="2"/>
      <c r="E27" s="4" t="s">
        <v>4</v>
      </c>
      <c r="F27" s="9">
        <f t="shared" ref="F27:I27" si="16">AVERAGEIFS($C$2:$C$21,$A$2:$A$21,$E27,$B$2:$B$21,F$26)</f>
        <v>23</v>
      </c>
      <c r="G27" s="9">
        <f t="shared" si="16"/>
        <v>25</v>
      </c>
      <c r="H27" s="9">
        <f t="shared" si="16"/>
        <v>10</v>
      </c>
      <c r="I27" s="9">
        <f t="shared" si="16"/>
        <v>4</v>
      </c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2"/>
      <c r="E28" s="4" t="s">
        <v>9</v>
      </c>
      <c r="F28" s="9">
        <f t="shared" ref="F28:I28" si="17">AVERAGEIFS($C$2:$C$21,$A$2:$A$21,$E28,$B$2:$B$21,F$26)</f>
        <v>21</v>
      </c>
      <c r="G28" s="9">
        <f t="shared" si="17"/>
        <v>19</v>
      </c>
      <c r="H28" s="9">
        <f t="shared" si="17"/>
        <v>27</v>
      </c>
      <c r="I28" s="9">
        <f t="shared" si="17"/>
        <v>12</v>
      </c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2"/>
      <c r="E29" s="4" t="s">
        <v>10</v>
      </c>
      <c r="F29" s="9">
        <f t="shared" ref="F29:I29" si="18">AVERAGEIFS($C$2:$C$21,$A$2:$A$21,$E29,$B$2:$B$21,F$26)</f>
        <v>12</v>
      </c>
      <c r="G29" s="9">
        <f t="shared" si="18"/>
        <v>30</v>
      </c>
      <c r="H29" s="9">
        <f t="shared" si="18"/>
        <v>15</v>
      </c>
      <c r="I29" s="9">
        <f t="shared" si="18"/>
        <v>19</v>
      </c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4" t="s">
        <v>11</v>
      </c>
      <c r="F30" s="9">
        <f t="shared" ref="F30:I30" si="19">AVERAGEIFS($C$2:$C$21,$A$2:$A$21,$E30,$B$2:$B$21,F$26)</f>
        <v>7</v>
      </c>
      <c r="G30" s="9">
        <f t="shared" si="19"/>
        <v>32</v>
      </c>
      <c r="H30" s="9">
        <f t="shared" si="19"/>
        <v>15</v>
      </c>
      <c r="I30" s="9">
        <f t="shared" si="19"/>
        <v>10</v>
      </c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10" t="s">
        <v>12</v>
      </c>
      <c r="F31" s="9">
        <f t="shared" ref="F31:I31" si="20">AVERAGEIFS($C$2:$C$21,$A$2:$A$21,$E31,$B$2:$B$21,F$26)</f>
        <v>20</v>
      </c>
      <c r="G31" s="9">
        <f t="shared" si="20"/>
        <v>21</v>
      </c>
      <c r="H31" s="9">
        <f t="shared" si="20"/>
        <v>25</v>
      </c>
      <c r="I31" s="9">
        <f t="shared" si="20"/>
        <v>20</v>
      </c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3" t="s">
        <v>16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7"/>
      <c r="F34" s="8" t="s">
        <v>5</v>
      </c>
      <c r="G34" s="8" t="s">
        <v>6</v>
      </c>
      <c r="H34" s="8" t="s">
        <v>7</v>
      </c>
      <c r="I34" s="8" t="s">
        <v>8</v>
      </c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4" t="s">
        <v>4</v>
      </c>
      <c r="F35" s="9">
        <f t="shared" ref="F35:I35" si="21">COUNTIFS($A$2:$A$21,$E35,$B$2:$B$21,F$34)</f>
        <v>1</v>
      </c>
      <c r="G35" s="9">
        <f t="shared" si="21"/>
        <v>1</v>
      </c>
      <c r="H35" s="9">
        <f t="shared" si="21"/>
        <v>1</v>
      </c>
      <c r="I35" s="9">
        <f t="shared" si="21"/>
        <v>1</v>
      </c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4" t="s">
        <v>9</v>
      </c>
      <c r="F36" s="9">
        <f t="shared" ref="F36:I36" si="22">COUNTIFS($A$2:$A$21,$E36,$B$2:$B$21,F$34)</f>
        <v>1</v>
      </c>
      <c r="G36" s="9">
        <f t="shared" si="22"/>
        <v>1</v>
      </c>
      <c r="H36" s="9">
        <f t="shared" si="22"/>
        <v>1</v>
      </c>
      <c r="I36" s="9">
        <f t="shared" si="22"/>
        <v>1</v>
      </c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4" t="s">
        <v>10</v>
      </c>
      <c r="F37" s="9">
        <f t="shared" ref="F37:I37" si="23">COUNTIFS($A$2:$A$21,$E37,$B$2:$B$21,F$34)</f>
        <v>1</v>
      </c>
      <c r="G37" s="9">
        <f t="shared" si="23"/>
        <v>1</v>
      </c>
      <c r="H37" s="9">
        <f t="shared" si="23"/>
        <v>1</v>
      </c>
      <c r="I37" s="9">
        <f t="shared" si="23"/>
        <v>1</v>
      </c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4" t="s">
        <v>11</v>
      </c>
      <c r="F38" s="9">
        <f t="shared" ref="F38:I38" si="24">COUNTIFS($A$2:$A$21,$E38,$B$2:$B$21,F$34)</f>
        <v>1</v>
      </c>
      <c r="G38" s="9">
        <f t="shared" si="24"/>
        <v>1</v>
      </c>
      <c r="H38" s="9">
        <f t="shared" si="24"/>
        <v>1</v>
      </c>
      <c r="I38" s="9">
        <f t="shared" si="24"/>
        <v>1</v>
      </c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10" t="s">
        <v>12</v>
      </c>
      <c r="F39" s="9">
        <f t="shared" ref="F39:I39" si="25">COUNTIFS($A$2:$A$21,$E39,$B$2:$B$21,F$34)</f>
        <v>1</v>
      </c>
      <c r="G39" s="9">
        <f t="shared" si="25"/>
        <v>1</v>
      </c>
      <c r="H39" s="9">
        <f t="shared" si="25"/>
        <v>1</v>
      </c>
      <c r="I39" s="9">
        <f t="shared" si="25"/>
        <v>1</v>
      </c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3" t="s">
        <v>17</v>
      </c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7"/>
      <c r="F42" s="8" t="s">
        <v>5</v>
      </c>
      <c r="G42" s="8" t="s">
        <v>6</v>
      </c>
      <c r="H42" s="8" t="s">
        <v>7</v>
      </c>
      <c r="I42" s="8" t="s">
        <v>8</v>
      </c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4" t="s">
        <v>4</v>
      </c>
      <c r="F43" s="9">
        <f t="shared" ref="F43:I43" si="26">F19-F27*F35</f>
        <v>0</v>
      </c>
      <c r="G43" s="9">
        <f t="shared" si="26"/>
        <v>0</v>
      </c>
      <c r="H43" s="9">
        <f t="shared" si="26"/>
        <v>0</v>
      </c>
      <c r="I43" s="9">
        <f t="shared" si="26"/>
        <v>0</v>
      </c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4" t="s">
        <v>9</v>
      </c>
      <c r="F44" s="9">
        <f t="shared" ref="F44:I44" si="27">F20-F28*F36</f>
        <v>0</v>
      </c>
      <c r="G44" s="9">
        <f t="shared" si="27"/>
        <v>0</v>
      </c>
      <c r="H44" s="9">
        <f t="shared" si="27"/>
        <v>0</v>
      </c>
      <c r="I44" s="9">
        <f t="shared" si="27"/>
        <v>0</v>
      </c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4" t="s">
        <v>10</v>
      </c>
      <c r="F45" s="9">
        <f t="shared" ref="F45:I45" si="28">F21-F29*F37</f>
        <v>0</v>
      </c>
      <c r="G45" s="9">
        <f t="shared" si="28"/>
        <v>0</v>
      </c>
      <c r="H45" s="9">
        <f t="shared" si="28"/>
        <v>0</v>
      </c>
      <c r="I45" s="9">
        <f t="shared" si="28"/>
        <v>0</v>
      </c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4" t="s">
        <v>11</v>
      </c>
      <c r="F46" s="9">
        <f t="shared" ref="F46:I46" si="29">F22-F30*F38</f>
        <v>0</v>
      </c>
      <c r="G46" s="9">
        <f t="shared" si="29"/>
        <v>0</v>
      </c>
      <c r="H46" s="9">
        <f t="shared" si="29"/>
        <v>0</v>
      </c>
      <c r="I46" s="9">
        <f t="shared" si="29"/>
        <v>0</v>
      </c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10" t="s">
        <v>12</v>
      </c>
      <c r="F47" s="9">
        <f t="shared" ref="F47:I47" si="30">F23-F31*F39</f>
        <v>0</v>
      </c>
      <c r="G47" s="9">
        <f t="shared" si="30"/>
        <v>0</v>
      </c>
      <c r="H47" s="9">
        <f t="shared" si="30"/>
        <v>0</v>
      </c>
      <c r="I47" s="9">
        <f t="shared" si="30"/>
        <v>0</v>
      </c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A986" s="2"/>
      <c r="B986" s="2"/>
      <c r="C986" s="2"/>
      <c r="D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A987" s="2"/>
      <c r="B987" s="2"/>
      <c r="C987" s="2"/>
      <c r="D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A988" s="2"/>
      <c r="B988" s="2"/>
      <c r="C988" s="2"/>
      <c r="D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A989" s="2"/>
      <c r="B989" s="2"/>
      <c r="C989" s="2"/>
      <c r="D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A990" s="2"/>
      <c r="B990" s="2"/>
      <c r="C990" s="2"/>
      <c r="D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A991" s="2"/>
      <c r="B991" s="2"/>
      <c r="C991" s="2"/>
      <c r="D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A992" s="2"/>
      <c r="B992" s="2"/>
      <c r="C992" s="2"/>
      <c r="D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A993" s="2"/>
      <c r="B993" s="2"/>
      <c r="C993" s="2"/>
      <c r="D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A994" s="2"/>
      <c r="B994" s="2"/>
      <c r="C994" s="2"/>
      <c r="D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A995" s="2"/>
      <c r="B995" s="2"/>
      <c r="C995" s="2"/>
      <c r="D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D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>
      <c r="D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>
      <c r="D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>
      <c r="D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  <row r="1000">
      <c r="D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2.63"/>
    <col customWidth="1" min="5" max="11" width="10.5"/>
  </cols>
  <sheetData>
    <row r="1">
      <c r="A1" s="1" t="s">
        <v>0</v>
      </c>
      <c r="B1" s="1" t="s">
        <v>1</v>
      </c>
      <c r="C1" s="1" t="s">
        <v>2</v>
      </c>
      <c r="D1" s="2"/>
      <c r="E1" s="2"/>
      <c r="F1" s="3" t="s">
        <v>18</v>
      </c>
      <c r="G1" s="3" t="s">
        <v>19</v>
      </c>
      <c r="H1" s="3" t="s">
        <v>20</v>
      </c>
      <c r="I1" s="3" t="s">
        <v>21</v>
      </c>
      <c r="J1" s="3" t="s">
        <v>22</v>
      </c>
      <c r="K1" s="3" t="s">
        <v>17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4" t="s">
        <v>4</v>
      </c>
      <c r="B2" s="4" t="s">
        <v>5</v>
      </c>
      <c r="C2" s="5">
        <v>23.0</v>
      </c>
      <c r="D2" s="6"/>
      <c r="E2" s="8" t="s">
        <v>23</v>
      </c>
      <c r="F2" s="8">
        <f>MIN($C2:$C21)</f>
        <v>4</v>
      </c>
      <c r="G2" s="8">
        <f>MAX($C2:$C21)</f>
        <v>32</v>
      </c>
      <c r="H2" s="8">
        <f>SUM($C2:$C21)</f>
        <v>367</v>
      </c>
      <c r="I2" s="12">
        <f>AVERAGE($C2:$C21)</f>
        <v>18.35</v>
      </c>
      <c r="J2" s="8">
        <f>COUNT($C2:$C21)</f>
        <v>20</v>
      </c>
      <c r="K2" s="8">
        <f t="shared" ref="K2:K11" si="1">H2-I2*J2</f>
        <v>0</v>
      </c>
      <c r="L2" s="9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>
      <c r="A3" s="4" t="s">
        <v>9</v>
      </c>
      <c r="B3" s="4" t="s">
        <v>5</v>
      </c>
      <c r="C3" s="5">
        <v>21.0</v>
      </c>
      <c r="D3" s="6"/>
      <c r="E3" s="4" t="s">
        <v>4</v>
      </c>
      <c r="F3" s="9">
        <f>MIN($C2,$C8,$C14,$C15)</f>
        <v>4</v>
      </c>
      <c r="G3" s="9">
        <f>MAX($C2,$C8,$C14,$C15)</f>
        <v>25</v>
      </c>
      <c r="H3" s="9">
        <f>SUM($C2,$C8,$C14,$C15)</f>
        <v>62</v>
      </c>
      <c r="I3" s="11">
        <f>AVERAGE($C2,$C8,$C14,$C15)</f>
        <v>15.5</v>
      </c>
      <c r="J3" s="9">
        <f>COUNT($C2,$C8,$C14,$C15)</f>
        <v>4</v>
      </c>
      <c r="K3" s="6">
        <f t="shared" si="1"/>
        <v>0</v>
      </c>
      <c r="L3" s="9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4" t="s">
        <v>10</v>
      </c>
      <c r="B4" s="4" t="s">
        <v>5</v>
      </c>
      <c r="C4" s="5">
        <v>12.0</v>
      </c>
      <c r="D4" s="6"/>
      <c r="E4" s="4" t="s">
        <v>9</v>
      </c>
      <c r="F4" s="9">
        <f>MIN($C3,$C6,$C7,$C10)</f>
        <v>12</v>
      </c>
      <c r="G4" s="9">
        <f>MAX($C3,$C6,$C7,$C10)</f>
        <v>27</v>
      </c>
      <c r="H4" s="9">
        <f>SUM($C3,$C6,$C7,$C10)</f>
        <v>79</v>
      </c>
      <c r="I4" s="11">
        <f>AVERAGE($C3,$C6,$C7,$C10)</f>
        <v>19.75</v>
      </c>
      <c r="J4" s="9">
        <f>COUNT($C3,$C6,$C7,$C10)</f>
        <v>4</v>
      </c>
      <c r="K4" s="6">
        <f t="shared" si="1"/>
        <v>0</v>
      </c>
      <c r="L4" s="9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4" t="s">
        <v>10</v>
      </c>
      <c r="B5" s="4" t="s">
        <v>6</v>
      </c>
      <c r="C5" s="5">
        <v>30.0</v>
      </c>
      <c r="D5" s="6"/>
      <c r="E5" s="4" t="s">
        <v>10</v>
      </c>
      <c r="F5" s="9">
        <f>MIN($C4:$C5,$C12:$C13)</f>
        <v>12</v>
      </c>
      <c r="G5" s="9">
        <f>MAX($C4:$C5,$C12:$C13)</f>
        <v>30</v>
      </c>
      <c r="H5" s="9">
        <f>SUM($C4:$C5,$C12:$C13)</f>
        <v>76</v>
      </c>
      <c r="I5" s="9">
        <f>AVERAGE($C4:$C5,$C12:$C13)</f>
        <v>19</v>
      </c>
      <c r="J5" s="9">
        <f>COUNT($C4:$C5,$C12:$C13)</f>
        <v>4</v>
      </c>
      <c r="K5" s="6">
        <f t="shared" si="1"/>
        <v>0</v>
      </c>
      <c r="L5" s="9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4" t="s">
        <v>9</v>
      </c>
      <c r="B6" s="4" t="s">
        <v>7</v>
      </c>
      <c r="C6" s="5">
        <v>27.0</v>
      </c>
      <c r="D6" s="6"/>
      <c r="E6" s="4" t="s">
        <v>11</v>
      </c>
      <c r="F6" s="9">
        <f>MIN($C9,$C16:$C18)</f>
        <v>7</v>
      </c>
      <c r="G6" s="9">
        <f>MAX($C9,$C16:$C18)</f>
        <v>32</v>
      </c>
      <c r="H6" s="9">
        <f>SUM($C9,$C16:$C18)</f>
        <v>64</v>
      </c>
      <c r="I6" s="9">
        <f>AVERAGE($C9,$C16:$C18)</f>
        <v>16</v>
      </c>
      <c r="J6" s="9">
        <f>COUNT($C9,$C16:$C18)</f>
        <v>4</v>
      </c>
      <c r="K6" s="6">
        <f t="shared" si="1"/>
        <v>0</v>
      </c>
      <c r="L6" s="9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4" t="s">
        <v>9</v>
      </c>
      <c r="B7" s="4" t="s">
        <v>6</v>
      </c>
      <c r="C7" s="5">
        <v>19.0</v>
      </c>
      <c r="D7" s="6"/>
      <c r="E7" s="10" t="s">
        <v>12</v>
      </c>
      <c r="F7" s="9">
        <f>MIN($C11,$C19:$C21)</f>
        <v>20</v>
      </c>
      <c r="G7" s="9">
        <f>MAX($C11,$C19:$C21)</f>
        <v>25</v>
      </c>
      <c r="H7" s="9">
        <f>SUM($C11,$C19:$C21)</f>
        <v>86</v>
      </c>
      <c r="I7" s="11">
        <f>AVERAGE($C11,$C19:$C21)</f>
        <v>21.5</v>
      </c>
      <c r="J7" s="9">
        <f>COUNT($C11,$C19:$C21)</f>
        <v>4</v>
      </c>
      <c r="K7" s="6">
        <f t="shared" si="1"/>
        <v>0</v>
      </c>
      <c r="L7" s="9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4" t="s">
        <v>4</v>
      </c>
      <c r="B8" s="4" t="s">
        <v>6</v>
      </c>
      <c r="C8" s="5">
        <v>25.0</v>
      </c>
      <c r="D8" s="6"/>
      <c r="E8" s="10" t="s">
        <v>5</v>
      </c>
      <c r="F8" s="9">
        <f>MIN($C2:$C4,$C17,$C20)</f>
        <v>7</v>
      </c>
      <c r="G8" s="9">
        <f>MAX($C2:$C4,$C17,$C20)</f>
        <v>23</v>
      </c>
      <c r="H8" s="9">
        <f>SUM($C2:$C4,$C17,$C20)</f>
        <v>83</v>
      </c>
      <c r="I8" s="11">
        <f>AVERAGE($C2:$C4,$C17,$C20)</f>
        <v>16.6</v>
      </c>
      <c r="J8" s="9">
        <f>COUNT($C2:$C4,$C17,$C20)</f>
        <v>5</v>
      </c>
      <c r="K8" s="6">
        <f t="shared" si="1"/>
        <v>0</v>
      </c>
      <c r="L8" s="9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4" t="s">
        <v>11</v>
      </c>
      <c r="B9" s="4" t="s">
        <v>7</v>
      </c>
      <c r="C9" s="5">
        <v>15.0</v>
      </c>
      <c r="D9" s="6"/>
      <c r="E9" s="4" t="s">
        <v>6</v>
      </c>
      <c r="F9" s="9">
        <f>MIN($C5,$C7:$C8,$C18:$C19)</f>
        <v>19</v>
      </c>
      <c r="G9" s="9">
        <f>MAX($C5,$C7:$C8,$C18:$C19)</f>
        <v>32</v>
      </c>
      <c r="H9" s="9">
        <f>SUM($C5,$C7:$C8,$C18:$C19)</f>
        <v>127</v>
      </c>
      <c r="I9" s="11">
        <f>AVERAGE($C5,$C7:$C8,$C18:$C19)</f>
        <v>25.4</v>
      </c>
      <c r="J9" s="9">
        <f>COUNT($C5,$C7:$C8,$C18:$C19)</f>
        <v>5</v>
      </c>
      <c r="K9" s="6">
        <f t="shared" si="1"/>
        <v>0</v>
      </c>
      <c r="L9" s="9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>
      <c r="A10" s="4" t="s">
        <v>9</v>
      </c>
      <c r="B10" s="4" t="s">
        <v>8</v>
      </c>
      <c r="C10" s="5">
        <v>12.0</v>
      </c>
      <c r="D10" s="6"/>
      <c r="E10" s="4" t="s">
        <v>7</v>
      </c>
      <c r="F10" s="9">
        <f>MIN($C6,$C9,$C13:$C14,$C21)</f>
        <v>10</v>
      </c>
      <c r="G10" s="9">
        <f>MAX($C6,$C9,$C13:$C14,$C21)</f>
        <v>27</v>
      </c>
      <c r="H10" s="9">
        <f>SUM($C6,$C9,$C13:$C14,$C21)</f>
        <v>92</v>
      </c>
      <c r="I10" s="11">
        <f>AVERAGE($C6,$C9,$C13:$C14,$C21)</f>
        <v>18.4</v>
      </c>
      <c r="J10" s="9">
        <f>COUNT($C6,$C9,$C13:$C14,$C21)</f>
        <v>5</v>
      </c>
      <c r="K10" s="6">
        <f t="shared" si="1"/>
        <v>0</v>
      </c>
      <c r="L10" s="9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>
      <c r="A11" s="4" t="s">
        <v>12</v>
      </c>
      <c r="B11" s="4" t="s">
        <v>8</v>
      </c>
      <c r="C11" s="5">
        <v>20.0</v>
      </c>
      <c r="D11" s="6"/>
      <c r="E11" s="4" t="s">
        <v>8</v>
      </c>
      <c r="F11" s="9">
        <f>MIN($C10:$C12,$C15:$C16)</f>
        <v>4</v>
      </c>
      <c r="G11" s="9">
        <f>MAX($C10:$C12,$C15:$C16)</f>
        <v>20</v>
      </c>
      <c r="H11" s="9">
        <f>SUM($C10:$C12,$C15:$C16)</f>
        <v>65</v>
      </c>
      <c r="I11" s="9">
        <f>AVERAGE($C10:$C12,$C15:$C16)</f>
        <v>13</v>
      </c>
      <c r="J11" s="9">
        <f>COUNT($C10:$C12,$C15:$C16)</f>
        <v>5</v>
      </c>
      <c r="K11" s="6">
        <f t="shared" si="1"/>
        <v>0</v>
      </c>
      <c r="L11" s="9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</row>
    <row r="12">
      <c r="A12" s="4" t="s">
        <v>10</v>
      </c>
      <c r="B12" s="4" t="s">
        <v>8</v>
      </c>
      <c r="C12" s="5">
        <v>19.0</v>
      </c>
      <c r="D12" s="6"/>
      <c r="E12" s="4"/>
      <c r="F12" s="9"/>
      <c r="G12" s="9"/>
      <c r="H12" s="9"/>
      <c r="I12" s="9"/>
      <c r="J12" s="9"/>
      <c r="K12" s="6"/>
      <c r="L12" s="9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>
      <c r="A13" s="4" t="s">
        <v>10</v>
      </c>
      <c r="B13" s="3" t="s">
        <v>7</v>
      </c>
      <c r="C13" s="5">
        <v>15.0</v>
      </c>
      <c r="D13" s="6"/>
      <c r="E13" s="2"/>
      <c r="F13" s="3" t="s">
        <v>3</v>
      </c>
      <c r="G13" s="3" t="s">
        <v>13</v>
      </c>
      <c r="H13" s="3" t="s">
        <v>14</v>
      </c>
      <c r="I13" s="3" t="s">
        <v>15</v>
      </c>
      <c r="J13" s="3" t="s">
        <v>16</v>
      </c>
      <c r="K13" s="3" t="s">
        <v>17</v>
      </c>
      <c r="L13" s="9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>
      <c r="A14" s="4" t="s">
        <v>4</v>
      </c>
      <c r="B14" s="3" t="s">
        <v>7</v>
      </c>
      <c r="C14" s="5">
        <v>10.0</v>
      </c>
      <c r="D14" s="6"/>
      <c r="E14" s="4" t="s">
        <v>4</v>
      </c>
      <c r="F14" s="9">
        <f t="shared" ref="F14:F18" si="2">MINIFS($C$2:$C$21,$A$2:$A$21,$E14)</f>
        <v>4</v>
      </c>
      <c r="G14" s="9">
        <f t="shared" ref="G14:G18" si="3">MAXIFS($C$2:$C$21,$A$2:$A$21,$E14)</f>
        <v>25</v>
      </c>
      <c r="H14" s="9">
        <f t="shared" ref="H14:H18" si="4">SUMIFS($C$2:$C$21,$A$2:$A$21,$E14)</f>
        <v>62</v>
      </c>
      <c r="I14" s="11">
        <f t="shared" ref="I14:I18" si="5">AVERAGEIFS($C$2:$C$21,$A$2:$A$21,$E14)</f>
        <v>15.5</v>
      </c>
      <c r="J14" s="9">
        <f t="shared" ref="J14:J18" si="6">COUNTIFS($A$2:$A$21,$E14)</f>
        <v>4</v>
      </c>
      <c r="K14" s="6">
        <f t="shared" ref="K14:K22" si="7">H14-I14*J14</f>
        <v>0</v>
      </c>
      <c r="L14" s="9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</row>
    <row r="15">
      <c r="A15" s="4" t="s">
        <v>4</v>
      </c>
      <c r="B15" s="4" t="s">
        <v>8</v>
      </c>
      <c r="C15" s="5">
        <v>4.0</v>
      </c>
      <c r="D15" s="6"/>
      <c r="E15" s="4" t="s">
        <v>9</v>
      </c>
      <c r="F15" s="9">
        <f t="shared" si="2"/>
        <v>12</v>
      </c>
      <c r="G15" s="9">
        <f t="shared" si="3"/>
        <v>27</v>
      </c>
      <c r="H15" s="9">
        <f t="shared" si="4"/>
        <v>79</v>
      </c>
      <c r="I15" s="11">
        <f t="shared" si="5"/>
        <v>19.75</v>
      </c>
      <c r="J15" s="9">
        <f t="shared" si="6"/>
        <v>4</v>
      </c>
      <c r="K15" s="6">
        <f t="shared" si="7"/>
        <v>0</v>
      </c>
      <c r="L15" s="9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>
      <c r="A16" s="4" t="s">
        <v>11</v>
      </c>
      <c r="B16" s="4" t="s">
        <v>8</v>
      </c>
      <c r="C16" s="5">
        <v>10.0</v>
      </c>
      <c r="D16" s="6"/>
      <c r="E16" s="4" t="s">
        <v>10</v>
      </c>
      <c r="F16" s="9">
        <f t="shared" si="2"/>
        <v>12</v>
      </c>
      <c r="G16" s="9">
        <f t="shared" si="3"/>
        <v>30</v>
      </c>
      <c r="H16" s="9">
        <f t="shared" si="4"/>
        <v>76</v>
      </c>
      <c r="I16" s="11">
        <f t="shared" si="5"/>
        <v>19</v>
      </c>
      <c r="J16" s="9">
        <f t="shared" si="6"/>
        <v>4</v>
      </c>
      <c r="K16" s="6">
        <f t="shared" si="7"/>
        <v>0</v>
      </c>
      <c r="L16" s="6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>
      <c r="A17" s="4" t="s">
        <v>11</v>
      </c>
      <c r="B17" s="4" t="s">
        <v>5</v>
      </c>
      <c r="C17" s="5">
        <v>7.0</v>
      </c>
      <c r="D17" s="6"/>
      <c r="E17" s="4" t="s">
        <v>11</v>
      </c>
      <c r="F17" s="9">
        <f t="shared" si="2"/>
        <v>7</v>
      </c>
      <c r="G17" s="9">
        <f t="shared" si="3"/>
        <v>32</v>
      </c>
      <c r="H17" s="9">
        <f t="shared" si="4"/>
        <v>64</v>
      </c>
      <c r="I17" s="11">
        <f t="shared" si="5"/>
        <v>16</v>
      </c>
      <c r="J17" s="9">
        <f t="shared" si="6"/>
        <v>4</v>
      </c>
      <c r="K17" s="6">
        <f t="shared" si="7"/>
        <v>0</v>
      </c>
      <c r="L17" s="6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>
      <c r="A18" s="4" t="s">
        <v>11</v>
      </c>
      <c r="B18" s="4" t="s">
        <v>6</v>
      </c>
      <c r="C18" s="5">
        <v>32.0</v>
      </c>
      <c r="D18" s="6"/>
      <c r="E18" s="10" t="s">
        <v>12</v>
      </c>
      <c r="F18" s="9">
        <f t="shared" si="2"/>
        <v>20</v>
      </c>
      <c r="G18" s="9">
        <f t="shared" si="3"/>
        <v>25</v>
      </c>
      <c r="H18" s="9">
        <f t="shared" si="4"/>
        <v>86</v>
      </c>
      <c r="I18" s="11">
        <f t="shared" si="5"/>
        <v>21.5</v>
      </c>
      <c r="J18" s="9">
        <f t="shared" si="6"/>
        <v>4</v>
      </c>
      <c r="K18" s="6">
        <f t="shared" si="7"/>
        <v>0</v>
      </c>
      <c r="L18" s="6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>
      <c r="A19" s="4" t="s">
        <v>12</v>
      </c>
      <c r="B19" s="3" t="s">
        <v>6</v>
      </c>
      <c r="C19" s="5">
        <v>21.0</v>
      </c>
      <c r="D19" s="6"/>
      <c r="E19" s="10" t="s">
        <v>5</v>
      </c>
      <c r="F19" s="9">
        <f t="shared" ref="F19:F22" si="8">MINIFS($C$2:$C$21,$B$2:$B$21,$E19)</f>
        <v>7</v>
      </c>
      <c r="G19" s="9">
        <f t="shared" ref="G19:G22" si="9">MAXIFS($C$2:$C$21,$B$2:$B$21,$E19)</f>
        <v>23</v>
      </c>
      <c r="H19" s="9">
        <f t="shared" ref="H19:H22" si="10">SUMIFS($C$2:$C$21,$B$2:$B$21,$E19)</f>
        <v>83</v>
      </c>
      <c r="I19" s="11">
        <f t="shared" ref="I19:I22" si="11">AVERAGEIFS($C$2:$C$21,$B$2:$B$21,$E19)</f>
        <v>16.6</v>
      </c>
      <c r="J19" s="9">
        <f t="shared" ref="J19:J22" si="12">COUNTIFS($B$2:$B$21,$E19)</f>
        <v>5</v>
      </c>
      <c r="K19" s="6">
        <f t="shared" si="7"/>
        <v>0</v>
      </c>
      <c r="L19" s="6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</row>
    <row r="20">
      <c r="A20" s="4" t="s">
        <v>12</v>
      </c>
      <c r="B20" s="3" t="s">
        <v>5</v>
      </c>
      <c r="C20" s="5">
        <v>20.0</v>
      </c>
      <c r="D20" s="6"/>
      <c r="E20" s="4" t="s">
        <v>6</v>
      </c>
      <c r="F20" s="9">
        <f t="shared" si="8"/>
        <v>19</v>
      </c>
      <c r="G20" s="9">
        <f t="shared" si="9"/>
        <v>32</v>
      </c>
      <c r="H20" s="9">
        <f t="shared" si="10"/>
        <v>127</v>
      </c>
      <c r="I20" s="11">
        <f t="shared" si="11"/>
        <v>25.4</v>
      </c>
      <c r="J20" s="9">
        <f t="shared" si="12"/>
        <v>5</v>
      </c>
      <c r="K20" s="6">
        <f t="shared" si="7"/>
        <v>0</v>
      </c>
      <c r="L20" s="6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  <row r="21">
      <c r="A21" s="4" t="s">
        <v>12</v>
      </c>
      <c r="B21" s="3" t="s">
        <v>7</v>
      </c>
      <c r="C21" s="5">
        <v>25.0</v>
      </c>
      <c r="D21" s="6"/>
      <c r="E21" s="4" t="s">
        <v>7</v>
      </c>
      <c r="F21" s="9">
        <f t="shared" si="8"/>
        <v>10</v>
      </c>
      <c r="G21" s="9">
        <f t="shared" si="9"/>
        <v>27</v>
      </c>
      <c r="H21" s="9">
        <f t="shared" si="10"/>
        <v>92</v>
      </c>
      <c r="I21" s="11">
        <f t="shared" si="11"/>
        <v>18.4</v>
      </c>
      <c r="J21" s="9">
        <f t="shared" si="12"/>
        <v>5</v>
      </c>
      <c r="K21" s="6">
        <f t="shared" si="7"/>
        <v>0</v>
      </c>
      <c r="L21" s="6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>
      <c r="A22" s="2"/>
      <c r="B22" s="2"/>
      <c r="C22" s="2"/>
      <c r="D22" s="6"/>
      <c r="E22" s="4" t="s">
        <v>8</v>
      </c>
      <c r="F22" s="9">
        <f t="shared" si="8"/>
        <v>4</v>
      </c>
      <c r="G22" s="9">
        <f t="shared" si="9"/>
        <v>20</v>
      </c>
      <c r="H22" s="9">
        <f t="shared" si="10"/>
        <v>65</v>
      </c>
      <c r="I22" s="11">
        <f t="shared" si="11"/>
        <v>13</v>
      </c>
      <c r="J22" s="9">
        <f t="shared" si="12"/>
        <v>5</v>
      </c>
      <c r="K22" s="6">
        <f t="shared" si="7"/>
        <v>0</v>
      </c>
      <c r="L22" s="6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>
      <c r="A23" s="2"/>
      <c r="B23" s="2"/>
      <c r="C23" s="2"/>
      <c r="D23" s="6"/>
      <c r="E23" s="4"/>
      <c r="F23" s="9"/>
      <c r="G23" s="9"/>
      <c r="H23" s="9"/>
      <c r="I23" s="11"/>
      <c r="J23" s="9"/>
      <c r="K23" s="6"/>
      <c r="L23" s="6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>
      <c r="A24" s="2"/>
      <c r="B24" s="2"/>
      <c r="C24" s="2"/>
      <c r="D24" s="6"/>
      <c r="E24" s="4"/>
      <c r="F24" s="9"/>
      <c r="G24" s="9"/>
      <c r="H24" s="9"/>
      <c r="I24" s="11"/>
      <c r="J24" s="9"/>
      <c r="K24" s="6"/>
      <c r="L24" s="6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>
      <c r="A25" s="2"/>
      <c r="B25" s="2"/>
      <c r="C25" s="2"/>
      <c r="D25" s="2"/>
      <c r="E25" s="3"/>
      <c r="I25" s="13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A986" s="2"/>
      <c r="B986" s="2"/>
      <c r="C986" s="2"/>
      <c r="D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A987" s="2"/>
      <c r="B987" s="2"/>
      <c r="C987" s="2"/>
      <c r="D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A988" s="2"/>
      <c r="B988" s="2"/>
      <c r="C988" s="2"/>
      <c r="D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A989" s="2"/>
      <c r="B989" s="2"/>
      <c r="C989" s="2"/>
      <c r="D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A990" s="2"/>
      <c r="B990" s="2"/>
      <c r="C990" s="2"/>
      <c r="D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A991" s="2"/>
      <c r="B991" s="2"/>
      <c r="C991" s="2"/>
      <c r="D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A992" s="2"/>
      <c r="B992" s="2"/>
      <c r="C992" s="2"/>
      <c r="D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A993" s="2"/>
      <c r="B993" s="2"/>
      <c r="C993" s="2"/>
      <c r="D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A994" s="2"/>
      <c r="B994" s="2"/>
      <c r="C994" s="2"/>
      <c r="D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A995" s="2"/>
      <c r="B995" s="2"/>
      <c r="C995" s="2"/>
      <c r="D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D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>
      <c r="D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>
      <c r="D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>
      <c r="D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  <row r="1000">
      <c r="D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</row>
  </sheetData>
  <drawing r:id="rId1"/>
</worksheet>
</file>