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-Min,Max,Sum,Count,Average" sheetId="1" r:id="rId4"/>
    <sheet state="visible" name="Sheet7" sheetId="2" r:id="rId5"/>
    <sheet state="visible" name="MoreSumifs" sheetId="3" r:id="rId6"/>
  </sheets>
  <definedNames/>
  <calcPr/>
</workbook>
</file>

<file path=xl/sharedStrings.xml><?xml version="1.0" encoding="utf-8"?>
<sst xmlns="http://schemas.openxmlformats.org/spreadsheetml/2006/main" count="117" uniqueCount="21">
  <si>
    <t>Movie genre</t>
  </si>
  <si>
    <t xml:space="preserve">Release month </t>
  </si>
  <si>
    <t>Box office collection (in Cr)</t>
  </si>
  <si>
    <t>Min</t>
  </si>
  <si>
    <t>Max</t>
  </si>
  <si>
    <t>Sum</t>
  </si>
  <si>
    <t>Average</t>
  </si>
  <si>
    <t>Count</t>
  </si>
  <si>
    <t>Check</t>
  </si>
  <si>
    <t>Horror</t>
  </si>
  <si>
    <t>Mar</t>
  </si>
  <si>
    <t>Overall</t>
  </si>
  <si>
    <t>Comedy</t>
  </si>
  <si>
    <t>Apr</t>
  </si>
  <si>
    <t>Sci fi</t>
  </si>
  <si>
    <t>MinIfs</t>
  </si>
  <si>
    <t>MaxIfs</t>
  </si>
  <si>
    <t>SumIfs</t>
  </si>
  <si>
    <t>AverageIfs</t>
  </si>
  <si>
    <t>CountIfs</t>
  </si>
  <si>
    <t>Scifi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</si>
</sst>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674EA7"/>
        <bgColor rgb="FF674EA7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3" fontId="2" numFmtId="0" xfId="0" applyAlignment="1" applyFill="1" applyFont="1">
      <alignment readingOrder="0" vertical="bottom"/>
    </xf>
    <xf borderId="0" fillId="4" fontId="3" numFmtId="0" xfId="0" applyAlignment="1" applyFill="1" applyFont="1">
      <alignment horizontal="right" readingOrder="0" vertical="bottom"/>
    </xf>
    <xf borderId="0" fillId="3" fontId="2" numFmtId="0" xfId="0" applyAlignment="1" applyFont="1">
      <alignment vertical="bottom"/>
    </xf>
    <xf borderId="0" fillId="3" fontId="1" numFmtId="0" xfId="0" applyAlignment="1" applyFont="1">
      <alignment readingOrder="0" vertical="bottom"/>
    </xf>
    <xf borderId="0" fillId="3" fontId="1" numFmtId="1" xfId="0" applyAlignment="1" applyFont="1" applyNumberFormat="1">
      <alignment readingOrder="0" vertical="bottom"/>
    </xf>
    <xf borderId="0" fillId="3" fontId="4" numFmtId="0" xfId="0" applyFont="1"/>
    <xf borderId="0" fillId="3" fontId="4" numFmtId="1" xfId="0" applyFont="1" applyNumberFormat="1"/>
    <xf borderId="0" fillId="3" fontId="4" numFmtId="3" xfId="0" applyFont="1" applyNumberFormat="1"/>
    <xf borderId="0" fillId="3" fontId="1" numFmtId="0" xfId="0" applyAlignment="1" applyFont="1">
      <alignment vertical="bottom"/>
    </xf>
    <xf borderId="0" fillId="3" fontId="2" numFmtId="1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63"/>
    <col customWidth="1" min="5" max="11" width="10.5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4" t="s">
        <v>9</v>
      </c>
      <c r="B2" s="4" t="s">
        <v>10</v>
      </c>
      <c r="C2" s="5">
        <v>25.0</v>
      </c>
      <c r="D2" s="6"/>
      <c r="E2" s="7" t="s">
        <v>11</v>
      </c>
      <c r="F2" s="7">
        <f>MIN($C2:$C14)</f>
        <v>5</v>
      </c>
      <c r="G2" s="7">
        <f>MAX($C2:$C14)</f>
        <v>78</v>
      </c>
      <c r="H2" s="7">
        <f>SUM($C2:$C14)</f>
        <v>396</v>
      </c>
      <c r="I2" s="8">
        <f>AVERAGE($C2:$C14)</f>
        <v>30.46153846</v>
      </c>
      <c r="J2" s="7">
        <f>COUNT($C2:$C14)</f>
        <v>13</v>
      </c>
      <c r="K2" s="7">
        <f t="shared" ref="K2:K7" si="1">H2-I2*J2</f>
        <v>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4" t="s">
        <v>9</v>
      </c>
      <c r="B3" s="4" t="s">
        <v>10</v>
      </c>
      <c r="C3" s="5">
        <v>60.0</v>
      </c>
      <c r="D3" s="6"/>
      <c r="E3" s="4" t="s">
        <v>9</v>
      </c>
      <c r="F3" s="9">
        <f>MIN($C$2:$C$4,$C$9:$C$10)</f>
        <v>24</v>
      </c>
      <c r="G3" s="9">
        <f>MAX($C$2:$C$4,$C$9:$C$10)</f>
        <v>78</v>
      </c>
      <c r="H3" s="9">
        <f>SUM($C$2:$C$4,$C$9:$C$10)</f>
        <v>250</v>
      </c>
      <c r="I3" s="9">
        <f>AVERAGE($C$2:$C$4,$C$9:$C$10)</f>
        <v>50</v>
      </c>
      <c r="J3" s="9">
        <f>COUNT($C$2:$C$4,$C$9:$C$10)</f>
        <v>5</v>
      </c>
      <c r="K3" s="6">
        <f t="shared" si="1"/>
        <v>0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4" t="s">
        <v>9</v>
      </c>
      <c r="B4" s="4" t="s">
        <v>10</v>
      </c>
      <c r="C4" s="5">
        <v>78.0</v>
      </c>
      <c r="D4" s="6"/>
      <c r="E4" s="4" t="s">
        <v>12</v>
      </c>
      <c r="F4" s="9">
        <f>MIN($C5:$C7,$C14)</f>
        <v>5</v>
      </c>
      <c r="G4" s="9">
        <f>MAX($C5:$C7,$C14)</f>
        <v>22</v>
      </c>
      <c r="H4" s="9">
        <f>SUM($C5:$C7,$C14)</f>
        <v>53</v>
      </c>
      <c r="I4" s="10">
        <f>AVERAGE($C5:$C7,$C14)</f>
        <v>13.25</v>
      </c>
      <c r="J4" s="9">
        <f>COUNT($C5:$C7,$C14)</f>
        <v>4</v>
      </c>
      <c r="K4" s="6">
        <f t="shared" si="1"/>
        <v>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4" t="s">
        <v>12</v>
      </c>
      <c r="B5" s="4" t="s">
        <v>13</v>
      </c>
      <c r="C5" s="5">
        <v>22.0</v>
      </c>
      <c r="D5" s="6"/>
      <c r="E5" s="4" t="s">
        <v>14</v>
      </c>
      <c r="F5" s="9">
        <f>MIN($C8,$C11:$C13)</f>
        <v>13</v>
      </c>
      <c r="G5" s="9">
        <f>MAX($C8,$C11:$C13)</f>
        <v>45</v>
      </c>
      <c r="H5" s="9">
        <f>SUM($C8,$C11:$C13)</f>
        <v>93</v>
      </c>
      <c r="I5" s="10">
        <f>AVERAGE($C8,$C11:$C13)</f>
        <v>23.25</v>
      </c>
      <c r="J5" s="9">
        <f>COUNT($C8,$C11:$C13)</f>
        <v>4</v>
      </c>
      <c r="K5" s="6">
        <f t="shared" si="1"/>
        <v>0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4" t="s">
        <v>12</v>
      </c>
      <c r="B6" s="4" t="s">
        <v>10</v>
      </c>
      <c r="C6" s="5">
        <v>17.0</v>
      </c>
      <c r="D6" s="6"/>
      <c r="E6" s="4" t="s">
        <v>10</v>
      </c>
      <c r="F6" s="9">
        <f>MIN($C2:$C4,$C6:$C7,$C13:$C14)</f>
        <v>5</v>
      </c>
      <c r="G6" s="9">
        <f>MAX($C2:$C4,$C6:$C7,$C13:$C14)</f>
        <v>78</v>
      </c>
      <c r="H6" s="9">
        <f>SUM($C2:$C4,$C6:$C7,$C13:$C14)</f>
        <v>209</v>
      </c>
      <c r="I6" s="10">
        <f>AVERAGE($C2:$C4,$C6:$C7,$C13:$C14)</f>
        <v>29.85714286</v>
      </c>
      <c r="J6" s="9">
        <f>COUNT($C2:$C4,$C6:$C7,$C13:$C14)</f>
        <v>7</v>
      </c>
      <c r="K6" s="6">
        <f t="shared" si="1"/>
        <v>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4" t="s">
        <v>12</v>
      </c>
      <c r="B7" s="4" t="s">
        <v>10</v>
      </c>
      <c r="C7" s="5">
        <v>9.0</v>
      </c>
      <c r="D7" s="6"/>
      <c r="E7" s="4" t="s">
        <v>13</v>
      </c>
      <c r="F7" s="9">
        <f>MIN($C5,$C8:$C12)</f>
        <v>13</v>
      </c>
      <c r="G7" s="9">
        <f>MAX($C5,$C8:$C12)</f>
        <v>63</v>
      </c>
      <c r="H7" s="9">
        <f>SUM($C5,$C8:$C12)</f>
        <v>187</v>
      </c>
      <c r="I7" s="10">
        <f>AVERAGE($C5,$C8:$C12)</f>
        <v>31.16666667</v>
      </c>
      <c r="J7" s="9">
        <f>COUNT($C5,$C8:$C12)</f>
        <v>6</v>
      </c>
      <c r="K7" s="6">
        <f t="shared" si="1"/>
        <v>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" t="s">
        <v>14</v>
      </c>
      <c r="B8" s="4" t="s">
        <v>13</v>
      </c>
      <c r="C8" s="5">
        <v>45.0</v>
      </c>
      <c r="D8" s="6"/>
      <c r="E8" s="4"/>
      <c r="F8" s="9"/>
      <c r="G8" s="9"/>
      <c r="H8" s="9"/>
      <c r="I8" s="10"/>
      <c r="J8" s="9"/>
      <c r="K8" s="6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4" t="s">
        <v>9</v>
      </c>
      <c r="B9" s="4" t="s">
        <v>13</v>
      </c>
      <c r="C9" s="5">
        <v>63.0</v>
      </c>
      <c r="D9" s="6"/>
      <c r="E9" s="2"/>
      <c r="F9" s="3" t="s">
        <v>3</v>
      </c>
      <c r="G9" s="3" t="s">
        <v>4</v>
      </c>
      <c r="H9" s="3" t="s">
        <v>5</v>
      </c>
      <c r="I9" s="3" t="s">
        <v>6</v>
      </c>
      <c r="J9" s="3" t="s">
        <v>7</v>
      </c>
      <c r="K9" s="3" t="s">
        <v>8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4" t="s">
        <v>9</v>
      </c>
      <c r="B10" s="4" t="s">
        <v>13</v>
      </c>
      <c r="C10" s="5">
        <v>24.0</v>
      </c>
      <c r="D10" s="6"/>
      <c r="E10" s="4" t="s">
        <v>9</v>
      </c>
      <c r="F10" s="9">
        <f t="shared" ref="F10:F12" si="2">MINIFS($C$2:$C$14,$A$2:$A$14,$E10)</f>
        <v>24</v>
      </c>
      <c r="G10" s="9">
        <f t="shared" ref="G10:G12" si="3">MAXIFS($C$2:$C$14,$A$2:$A$14,$E10)</f>
        <v>78</v>
      </c>
      <c r="H10" s="9">
        <f t="shared" ref="H10:H12" si="4">SUMIFS($C$2:$C$14,$A$2:$A$14,$E10)</f>
        <v>250</v>
      </c>
      <c r="I10" s="11">
        <f t="shared" ref="I10:I12" si="5">AVERAGEIFS($C$2:$C$14,$A$2:$A$14,$E10)</f>
        <v>50</v>
      </c>
      <c r="J10" s="9">
        <f t="shared" ref="J10:J12" si="6">COUNTIFS($A$2:$A$14,$E10)</f>
        <v>5</v>
      </c>
      <c r="K10" s="6">
        <f t="shared" ref="K10:K14" si="7">H10-I10*J10</f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3" t="s">
        <v>14</v>
      </c>
      <c r="B11" s="4" t="s">
        <v>13</v>
      </c>
      <c r="C11" s="5">
        <v>20.0</v>
      </c>
      <c r="D11" s="6"/>
      <c r="E11" s="4" t="s">
        <v>12</v>
      </c>
      <c r="F11" s="9">
        <f t="shared" si="2"/>
        <v>5</v>
      </c>
      <c r="G11" s="9">
        <f t="shared" si="3"/>
        <v>22</v>
      </c>
      <c r="H11" s="9">
        <f t="shared" si="4"/>
        <v>53</v>
      </c>
      <c r="I11" s="11">
        <f t="shared" si="5"/>
        <v>13.25</v>
      </c>
      <c r="J11" s="9">
        <f t="shared" si="6"/>
        <v>4</v>
      </c>
      <c r="K11" s="6">
        <f t="shared" si="7"/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3" t="s">
        <v>14</v>
      </c>
      <c r="B12" s="4" t="s">
        <v>13</v>
      </c>
      <c r="C12" s="5">
        <v>13.0</v>
      </c>
      <c r="D12" s="6"/>
      <c r="E12" s="4" t="s">
        <v>14</v>
      </c>
      <c r="F12" s="9">
        <f t="shared" si="2"/>
        <v>13</v>
      </c>
      <c r="G12" s="9">
        <f t="shared" si="3"/>
        <v>45</v>
      </c>
      <c r="H12" s="9">
        <f t="shared" si="4"/>
        <v>93</v>
      </c>
      <c r="I12" s="11">
        <f t="shared" si="5"/>
        <v>23.25</v>
      </c>
      <c r="J12" s="9">
        <f t="shared" si="6"/>
        <v>4</v>
      </c>
      <c r="K12" s="6">
        <f t="shared" si="7"/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3" t="s">
        <v>14</v>
      </c>
      <c r="B13" s="4" t="s">
        <v>10</v>
      </c>
      <c r="C13" s="5">
        <v>15.0</v>
      </c>
      <c r="D13" s="6"/>
      <c r="E13" s="4" t="s">
        <v>10</v>
      </c>
      <c r="F13" s="9">
        <f t="shared" ref="F13:F14" si="8">MINIFS($C$2:$C$14,$B$2:$B$14,$E13)</f>
        <v>5</v>
      </c>
      <c r="G13" s="9">
        <f t="shared" ref="G13:G14" si="9">MAXIFS($C$2:$C$14,$B$2:$B$14,$E13)</f>
        <v>78</v>
      </c>
      <c r="H13" s="9">
        <f t="shared" ref="H13:H14" si="10">SUMIFS($C$2:$C$14,$B$2:$B$14,$E13)</f>
        <v>209</v>
      </c>
      <c r="I13" s="10">
        <f t="shared" ref="I13:I14" si="11">AVERAGEIFS($C$2:$C$14,$B$2:$B$14,$E13)</f>
        <v>29.85714286</v>
      </c>
      <c r="J13" s="9">
        <f t="shared" ref="J13:J14" si="12">COUNTIFS($B$2:$B$14,$E13)</f>
        <v>7</v>
      </c>
      <c r="K13" s="6">
        <f t="shared" si="7"/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4" t="s">
        <v>12</v>
      </c>
      <c r="B14" s="4" t="s">
        <v>10</v>
      </c>
      <c r="C14" s="5">
        <v>5.0</v>
      </c>
      <c r="D14" s="6"/>
      <c r="E14" s="4" t="s">
        <v>13</v>
      </c>
      <c r="F14" s="9">
        <f t="shared" si="8"/>
        <v>13</v>
      </c>
      <c r="G14" s="9">
        <f t="shared" si="9"/>
        <v>63</v>
      </c>
      <c r="H14" s="9">
        <f t="shared" si="10"/>
        <v>187</v>
      </c>
      <c r="I14" s="10">
        <f t="shared" si="11"/>
        <v>31.16666667</v>
      </c>
      <c r="J14" s="9">
        <f t="shared" si="12"/>
        <v>6</v>
      </c>
      <c r="K14" s="6">
        <f t="shared" si="7"/>
        <v>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2"/>
      <c r="B15" s="2"/>
      <c r="C15" s="2"/>
      <c r="D15" s="6"/>
      <c r="E15" s="6"/>
      <c r="F15" s="6"/>
      <c r="G15" s="6"/>
      <c r="H15" s="6"/>
      <c r="I15" s="6"/>
      <c r="J15" s="6"/>
      <c r="K15" s="6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2"/>
      <c r="B16" s="2"/>
      <c r="C16" s="2"/>
      <c r="D16" s="6"/>
      <c r="E16" s="6"/>
      <c r="F16" s="6"/>
      <c r="G16" s="6"/>
      <c r="H16" s="6"/>
      <c r="I16" s="6"/>
      <c r="J16" s="6"/>
      <c r="K16" s="6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2"/>
      <c r="B17" s="2"/>
      <c r="C17" s="2"/>
      <c r="D17" s="6"/>
      <c r="E17" s="6"/>
      <c r="F17" s="6"/>
      <c r="G17" s="6"/>
      <c r="H17" s="6"/>
      <c r="I17" s="6"/>
      <c r="J17" s="6"/>
      <c r="K17" s="6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D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D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D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D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D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63"/>
    <col customWidth="1" min="5" max="11" width="10.5"/>
  </cols>
  <sheetData>
    <row r="1">
      <c r="A1" s="1" t="s">
        <v>0</v>
      </c>
      <c r="B1" s="1" t="s">
        <v>1</v>
      </c>
      <c r="C1" s="1" t="s">
        <v>2</v>
      </c>
      <c r="D1" s="2"/>
      <c r="E1" s="3" t="s">
        <v>15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4" t="s">
        <v>9</v>
      </c>
      <c r="B2" s="4" t="s">
        <v>10</v>
      </c>
      <c r="C2" s="5">
        <v>25.0</v>
      </c>
      <c r="D2" s="6"/>
      <c r="E2" s="12"/>
      <c r="F2" s="7" t="s">
        <v>10</v>
      </c>
      <c r="G2" s="7" t="s">
        <v>13</v>
      </c>
      <c r="H2" s="7"/>
      <c r="I2" s="7"/>
      <c r="J2" s="7"/>
      <c r="K2" s="7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4" t="s">
        <v>9</v>
      </c>
      <c r="B3" s="4" t="s">
        <v>10</v>
      </c>
      <c r="C3" s="5">
        <v>60.0</v>
      </c>
      <c r="D3" s="6"/>
      <c r="E3" s="4" t="s">
        <v>9</v>
      </c>
      <c r="F3" s="9">
        <f t="shared" ref="F3:G3" si="1">MINIFS($C$2:$C$14,$A$2:$A$14,$E3,$B$2:$B$14,F$2)</f>
        <v>25</v>
      </c>
      <c r="G3" s="9">
        <f t="shared" si="1"/>
        <v>24</v>
      </c>
      <c r="H3" s="9"/>
      <c r="I3" s="13"/>
      <c r="J3" s="6"/>
      <c r="K3" s="6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4" t="s">
        <v>9</v>
      </c>
      <c r="B4" s="4" t="s">
        <v>10</v>
      </c>
      <c r="C4" s="5">
        <v>78.0</v>
      </c>
      <c r="D4" s="6"/>
      <c r="E4" s="4" t="s">
        <v>12</v>
      </c>
      <c r="F4" s="9">
        <f t="shared" ref="F4:G4" si="2">MINIFS($C$2:$C$14,$A$2:$A$14,$E4,$B$2:$B$14,F$2)</f>
        <v>5</v>
      </c>
      <c r="G4" s="9">
        <f t="shared" si="2"/>
        <v>22</v>
      </c>
      <c r="H4" s="9"/>
      <c r="I4" s="10"/>
      <c r="J4" s="9"/>
      <c r="K4" s="6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4" t="s">
        <v>12</v>
      </c>
      <c r="B5" s="4" t="s">
        <v>13</v>
      </c>
      <c r="C5" s="5">
        <v>22.0</v>
      </c>
      <c r="D5" s="6"/>
      <c r="E5" s="4" t="s">
        <v>14</v>
      </c>
      <c r="F5" s="9">
        <f t="shared" ref="F5:G5" si="3">MINIFS($C$2:$C$14,$A$2:$A$14,$E5,$B$2:$B$14,F$2)</f>
        <v>15</v>
      </c>
      <c r="G5" s="9">
        <f t="shared" si="3"/>
        <v>13</v>
      </c>
      <c r="H5" s="9"/>
      <c r="I5" s="10"/>
      <c r="J5" s="9"/>
      <c r="K5" s="6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4" t="s">
        <v>12</v>
      </c>
      <c r="B6" s="4" t="s">
        <v>10</v>
      </c>
      <c r="C6" s="5">
        <v>17.0</v>
      </c>
      <c r="D6" s="6"/>
      <c r="E6" s="4"/>
      <c r="F6" s="9"/>
      <c r="G6" s="9"/>
      <c r="H6" s="9"/>
      <c r="I6" s="10"/>
      <c r="J6" s="9"/>
      <c r="K6" s="6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4" t="s">
        <v>12</v>
      </c>
      <c r="B7" s="4" t="s">
        <v>10</v>
      </c>
      <c r="C7" s="5">
        <v>9.0</v>
      </c>
      <c r="D7" s="6"/>
      <c r="E7" s="3" t="s">
        <v>16</v>
      </c>
      <c r="F7" s="2"/>
      <c r="G7" s="2"/>
      <c r="H7" s="9"/>
      <c r="I7" s="10"/>
      <c r="J7" s="9"/>
      <c r="K7" s="6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" t="s">
        <v>14</v>
      </c>
      <c r="B8" s="4" t="s">
        <v>13</v>
      </c>
      <c r="C8" s="5">
        <v>45.0</v>
      </c>
      <c r="D8" s="6"/>
      <c r="E8" s="12"/>
      <c r="F8" s="7" t="s">
        <v>10</v>
      </c>
      <c r="G8" s="7" t="s">
        <v>13</v>
      </c>
      <c r="H8" s="9"/>
      <c r="I8" s="10"/>
      <c r="J8" s="9"/>
      <c r="K8" s="6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4" t="s">
        <v>9</v>
      </c>
      <c r="B9" s="4" t="s">
        <v>13</v>
      </c>
      <c r="C9" s="5">
        <v>63.0</v>
      </c>
      <c r="D9" s="6"/>
      <c r="E9" s="4" t="s">
        <v>9</v>
      </c>
      <c r="F9" s="9">
        <f t="shared" ref="F9:G9" si="4">MAXIFS($C$2:$C$14,$A$2:$A$14,$E9,$B$2:$B$14,F$8)</f>
        <v>78</v>
      </c>
      <c r="G9" s="9">
        <f t="shared" si="4"/>
        <v>63</v>
      </c>
      <c r="H9" s="7"/>
      <c r="I9" s="7"/>
      <c r="J9" s="7"/>
      <c r="K9" s="7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4" t="s">
        <v>9</v>
      </c>
      <c r="B10" s="4" t="s">
        <v>13</v>
      </c>
      <c r="C10" s="5">
        <v>24.0</v>
      </c>
      <c r="D10" s="6"/>
      <c r="E10" s="4" t="s">
        <v>12</v>
      </c>
      <c r="F10" s="9">
        <f t="shared" ref="F10:G10" si="5">MAXIFS($C$2:$C$14,$A$2:$A$14,$E10,$B$2:$B$14,F$8)</f>
        <v>17</v>
      </c>
      <c r="G10" s="9">
        <f t="shared" si="5"/>
        <v>22</v>
      </c>
      <c r="H10" s="9"/>
      <c r="I10" s="9"/>
      <c r="J10" s="9"/>
      <c r="K10" s="6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3" t="s">
        <v>14</v>
      </c>
      <c r="B11" s="4" t="s">
        <v>13</v>
      </c>
      <c r="C11" s="5">
        <v>20.0</v>
      </c>
      <c r="D11" s="6"/>
      <c r="E11" s="4" t="s">
        <v>14</v>
      </c>
      <c r="F11" s="9">
        <f t="shared" ref="F11:G11" si="6">MAXIFS($C$2:$C$14,$A$2:$A$14,$E11,$B$2:$B$14,F$8)</f>
        <v>15</v>
      </c>
      <c r="G11" s="9">
        <f t="shared" si="6"/>
        <v>45</v>
      </c>
      <c r="H11" s="9"/>
      <c r="I11" s="10"/>
      <c r="J11" s="9"/>
      <c r="K11" s="6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3" t="s">
        <v>14</v>
      </c>
      <c r="B12" s="4" t="s">
        <v>13</v>
      </c>
      <c r="C12" s="5">
        <v>13.0</v>
      </c>
      <c r="D12" s="6"/>
      <c r="E12" s="4"/>
      <c r="F12" s="9"/>
      <c r="G12" s="9"/>
      <c r="H12" s="9"/>
      <c r="I12" s="10"/>
      <c r="J12" s="9"/>
      <c r="K12" s="6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3" t="s">
        <v>14</v>
      </c>
      <c r="B13" s="4" t="s">
        <v>10</v>
      </c>
      <c r="C13" s="5">
        <v>15.0</v>
      </c>
      <c r="D13" s="6"/>
      <c r="E13" s="3" t="s">
        <v>17</v>
      </c>
      <c r="F13" s="2"/>
      <c r="G13" s="2"/>
      <c r="H13" s="9"/>
      <c r="I13" s="10"/>
      <c r="J13" s="9"/>
      <c r="K13" s="6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4" t="s">
        <v>12</v>
      </c>
      <c r="B14" s="4" t="s">
        <v>10</v>
      </c>
      <c r="C14" s="5">
        <v>5.0</v>
      </c>
      <c r="D14" s="6"/>
      <c r="E14" s="12"/>
      <c r="F14" s="7" t="s">
        <v>10</v>
      </c>
      <c r="G14" s="7" t="s">
        <v>13</v>
      </c>
      <c r="H14" s="9"/>
      <c r="I14" s="10"/>
      <c r="J14" s="9"/>
      <c r="K14" s="6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2"/>
      <c r="B15" s="2"/>
      <c r="C15" s="2"/>
      <c r="D15" s="6"/>
      <c r="E15" s="4" t="s">
        <v>9</v>
      </c>
      <c r="F15" s="9">
        <f t="shared" ref="F15:G15" si="7">SUMIFS($C$2:$C$14,$A$2:$A$14,$E15,$B$2:$B$14,F$14)</f>
        <v>163</v>
      </c>
      <c r="G15" s="9">
        <f t="shared" si="7"/>
        <v>87</v>
      </c>
      <c r="H15" s="6"/>
      <c r="I15" s="6"/>
      <c r="J15" s="6"/>
      <c r="K15" s="6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2"/>
      <c r="B16" s="2"/>
      <c r="C16" s="2"/>
      <c r="D16" s="6"/>
      <c r="E16" s="4" t="s">
        <v>12</v>
      </c>
      <c r="F16" s="9">
        <f t="shared" ref="F16:G16" si="8">SUMIFS($C$2:$C$14,$A$2:$A$14,$E16,$B$2:$B$14,F$14)</f>
        <v>31</v>
      </c>
      <c r="G16" s="9">
        <f t="shared" si="8"/>
        <v>22</v>
      </c>
      <c r="H16" s="6"/>
      <c r="I16" s="6"/>
      <c r="J16" s="6"/>
      <c r="K16" s="6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2"/>
      <c r="B17" s="2"/>
      <c r="C17" s="2"/>
      <c r="D17" s="6"/>
      <c r="E17" s="4" t="s">
        <v>14</v>
      </c>
      <c r="F17" s="9">
        <f t="shared" ref="F17:G17" si="9">SUMIFS($C$2:$C$14,$A$2:$A$14,$E17,$B$2:$B$14,F$14)</f>
        <v>15</v>
      </c>
      <c r="G17" s="9">
        <f t="shared" si="9"/>
        <v>78</v>
      </c>
      <c r="H17" s="6"/>
      <c r="I17" s="6"/>
      <c r="J17" s="6"/>
      <c r="K17" s="6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2"/>
      <c r="B19" s="2"/>
      <c r="C19" s="2"/>
      <c r="D19" s="2"/>
      <c r="E19" s="3" t="s">
        <v>18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2"/>
      <c r="B20" s="2"/>
      <c r="C20" s="2"/>
      <c r="D20" s="2"/>
      <c r="E20" s="12"/>
      <c r="F20" s="7" t="s">
        <v>10</v>
      </c>
      <c r="G20" s="7" t="s">
        <v>13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2"/>
      <c r="B21" s="2"/>
      <c r="C21" s="2"/>
      <c r="D21" s="2"/>
      <c r="E21" s="4" t="s">
        <v>9</v>
      </c>
      <c r="F21" s="11">
        <f t="shared" ref="F21:G21" si="10">AVERAGEIFS($C$2:$C$14,$A$2:$A$14,$E21,$B$2:$B$14,F$20)</f>
        <v>54.33333333</v>
      </c>
      <c r="G21" s="11">
        <f t="shared" si="10"/>
        <v>43.5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2"/>
      <c r="B22" s="2"/>
      <c r="C22" s="2"/>
      <c r="D22" s="2"/>
      <c r="E22" s="4" t="s">
        <v>12</v>
      </c>
      <c r="F22" s="11">
        <f t="shared" ref="F22:G22" si="11">AVERAGEIFS($C$2:$C$14,$A$2:$A$14,$E22,$B$2:$B$14,F$20)</f>
        <v>10.33333333</v>
      </c>
      <c r="G22" s="11">
        <f t="shared" si="11"/>
        <v>22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2"/>
      <c r="B23" s="2"/>
      <c r="C23" s="2"/>
      <c r="D23" s="2"/>
      <c r="E23" s="4" t="s">
        <v>14</v>
      </c>
      <c r="F23" s="11">
        <f t="shared" ref="F23:G23" si="12">AVERAGEIFS($C$2:$C$14,$A$2:$A$14,$E23,$B$2:$B$14,F$20)</f>
        <v>15</v>
      </c>
      <c r="G23" s="11">
        <f t="shared" si="12"/>
        <v>26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2"/>
      <c r="B25" s="2"/>
      <c r="C25" s="2"/>
      <c r="D25" s="2"/>
      <c r="E25" s="3" t="s">
        <v>19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2"/>
      <c r="B26" s="2"/>
      <c r="C26" s="2"/>
      <c r="D26" s="2"/>
      <c r="E26" s="12"/>
      <c r="F26" s="7" t="s">
        <v>10</v>
      </c>
      <c r="G26" s="7" t="s">
        <v>13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4" t="s">
        <v>9</v>
      </c>
      <c r="F27" s="9">
        <f t="shared" ref="F27:G27" si="13">COUNTIFS($A$2:$A$14,$E27,$B$2:$B$14,F$26)</f>
        <v>3</v>
      </c>
      <c r="G27" s="9">
        <f t="shared" si="13"/>
        <v>2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4" t="s">
        <v>12</v>
      </c>
      <c r="F28" s="9">
        <f t="shared" ref="F28:G28" si="14">COUNTIFS($A$2:$A$14,$E28,$B$2:$B$14,F$26)</f>
        <v>3</v>
      </c>
      <c r="G28" s="9">
        <f t="shared" si="14"/>
        <v>1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4" t="s">
        <v>14</v>
      </c>
      <c r="F29" s="9">
        <f t="shared" ref="F29:G29" si="15">COUNTIFS($A$2:$A$14,$E29,$B$2:$B$14,F$26)</f>
        <v>1</v>
      </c>
      <c r="G29" s="9">
        <f t="shared" si="15"/>
        <v>3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3" t="s">
        <v>8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12"/>
      <c r="F32" s="7" t="s">
        <v>10</v>
      </c>
      <c r="G32" s="7" t="s">
        <v>13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4" t="s">
        <v>9</v>
      </c>
      <c r="F33" s="9">
        <f t="shared" ref="F33:G33" si="16">F15-F21*F27</f>
        <v>0</v>
      </c>
      <c r="G33" s="9">
        <f t="shared" si="16"/>
        <v>0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4" t="s">
        <v>12</v>
      </c>
      <c r="F34" s="9">
        <f t="shared" ref="F34:G34" si="17">F16-F22*F28</f>
        <v>0</v>
      </c>
      <c r="G34" s="9">
        <f t="shared" si="17"/>
        <v>0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4" t="s">
        <v>20</v>
      </c>
      <c r="F35" s="9">
        <f t="shared" ref="F35:G35" si="18">F17-F23*F29</f>
        <v>0</v>
      </c>
      <c r="G35" s="9">
        <f t="shared" si="18"/>
        <v>0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D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D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D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D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D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drawing r:id="rId1"/>
</worksheet>
</file>