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MoreSumifs" sheetId="2" r:id="rId5"/>
  </sheets>
  <definedNames/>
  <calcPr/>
</workbook>
</file>

<file path=xl/sharedStrings.xml><?xml version="1.0" encoding="utf-8"?>
<sst xmlns="http://schemas.openxmlformats.org/spreadsheetml/2006/main" count="217" uniqueCount="22">
  <si>
    <t>Apartment Type</t>
  </si>
  <si>
    <t>Location</t>
  </si>
  <si>
    <t>Rent (In Rs)</t>
  </si>
  <si>
    <t>Min</t>
  </si>
  <si>
    <t>Max</t>
  </si>
  <si>
    <t>Sum</t>
  </si>
  <si>
    <t>Average</t>
  </si>
  <si>
    <t>Count</t>
  </si>
  <si>
    <t>Check</t>
  </si>
  <si>
    <t>Studio</t>
  </si>
  <si>
    <t>Urban</t>
  </si>
  <si>
    <t>Overall</t>
  </si>
  <si>
    <t>1BHK</t>
  </si>
  <si>
    <t>Rural</t>
  </si>
  <si>
    <t>2BHK</t>
  </si>
  <si>
    <t>Suburban</t>
  </si>
  <si>
    <t>Minifs</t>
  </si>
  <si>
    <t>Maxifs</t>
  </si>
  <si>
    <t>Sumifs</t>
  </si>
  <si>
    <t>AverageIfs</t>
  </si>
  <si>
    <t>CountIfs</t>
  </si>
  <si>
    <t>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</si>
</sst>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  <font>
      <b/>
      <color rgb="FF37415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3" fontId="3" numFmtId="0" xfId="0" applyAlignment="1" applyBorder="1" applyFill="1" applyFont="1">
      <alignment horizontal="left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1" xfId="0" applyAlignment="1" applyFont="1" applyNumberFormat="1">
      <alignment readingOrder="0" vertical="bottom"/>
    </xf>
    <xf borderId="0" fillId="3" fontId="5" numFmtId="0" xfId="0" applyFont="1"/>
    <xf borderId="0" fillId="3" fontId="5" numFmtId="1" xfId="0" applyFont="1" applyNumberFormat="1"/>
    <xf borderId="0" fillId="3" fontId="2" numFmtId="0" xfId="0" applyAlignment="1" applyFont="1">
      <alignment readingOrder="0" vertical="bottom"/>
    </xf>
    <xf borderId="0" fillId="3" fontId="2" numFmtId="1" xfId="0" applyAlignment="1" applyFont="1" applyNumberFormat="1">
      <alignment readingOrder="0" vertical="bottom"/>
    </xf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0" fontId="5" numFmtId="1" xfId="0" applyFont="1" applyNumberFormat="1"/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1" fillId="3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9</v>
      </c>
      <c r="B2" s="4" t="s">
        <v>10</v>
      </c>
      <c r="C2" s="4">
        <v>22000.0</v>
      </c>
      <c r="D2" s="5"/>
      <c r="E2" s="6" t="s">
        <v>11</v>
      </c>
      <c r="F2" s="6">
        <f>MIN($C2:$C37)</f>
        <v>11000</v>
      </c>
      <c r="G2" s="6">
        <f>MAX($C2:$C37)</f>
        <v>49000</v>
      </c>
      <c r="H2" s="6">
        <f>SUM($C2:$C37)</f>
        <v>1169000</v>
      </c>
      <c r="I2" s="7">
        <f>AVERAGE($C2:$C37)</f>
        <v>32472.22222</v>
      </c>
      <c r="J2" s="6">
        <f>COUNT($C2:$C37)</f>
        <v>36</v>
      </c>
      <c r="K2" s="6">
        <f t="shared" ref="K2:K8" si="1">H2-I2*J2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12</v>
      </c>
      <c r="B3" s="4" t="s">
        <v>13</v>
      </c>
      <c r="C3" s="4">
        <v>30000.0</v>
      </c>
      <c r="D3" s="5"/>
      <c r="E3" s="4" t="s">
        <v>9</v>
      </c>
      <c r="F3" s="8">
        <f t="shared" ref="F3:F5" si="2">MIN($C2,$C5,$C8,$C11,$C14,$C17,$C20,$C23,$C26,$C29,$C32,$C35)</f>
        <v>11000</v>
      </c>
      <c r="G3" s="8">
        <f t="shared" ref="G3:G5" si="3">MAX($C2,$C5,$C8,$C11,$C14,$C17,$C20,$C23,$C26,$C29,$C32,$C35)</f>
        <v>48000</v>
      </c>
      <c r="H3" s="8">
        <f t="shared" ref="H3:H5" si="4">SUM($C2,$C5,$C8,$C11,$C14,$C17,$C20,$C23,$C26,$C29,$C32,$C35)</f>
        <v>333000</v>
      </c>
      <c r="I3" s="8">
        <f t="shared" ref="I3:I5" si="5">AVERAGE($C2,$C5,$C8,$C11,$C14,$C17,$C20,$C23,$C26,$C29,$C32,$C35)</f>
        <v>27750</v>
      </c>
      <c r="J3" s="8">
        <f t="shared" ref="J3:J5" si="6">COUNT($C2,$C5,$C8,$C11,$C14,$C17,$C20,$C23,$C26,$C29,$C32,$C35)</f>
        <v>12</v>
      </c>
      <c r="K3" s="5">
        <f t="shared" si="1"/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14</v>
      </c>
      <c r="B4" s="4" t="s">
        <v>15</v>
      </c>
      <c r="C4" s="4">
        <v>41000.0</v>
      </c>
      <c r="D4" s="5"/>
      <c r="E4" s="4" t="s">
        <v>12</v>
      </c>
      <c r="F4" s="8">
        <f t="shared" si="2"/>
        <v>15000</v>
      </c>
      <c r="G4" s="8">
        <f t="shared" si="3"/>
        <v>49000</v>
      </c>
      <c r="H4" s="8">
        <f t="shared" si="4"/>
        <v>397000</v>
      </c>
      <c r="I4" s="9">
        <f t="shared" si="5"/>
        <v>33083.33333</v>
      </c>
      <c r="J4" s="8">
        <f t="shared" si="6"/>
        <v>12</v>
      </c>
      <c r="K4" s="5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9</v>
      </c>
      <c r="B5" s="4" t="s">
        <v>13</v>
      </c>
      <c r="C5" s="4">
        <v>48000.0</v>
      </c>
      <c r="D5" s="5"/>
      <c r="E5" s="4" t="s">
        <v>14</v>
      </c>
      <c r="F5" s="8">
        <f t="shared" si="2"/>
        <v>18000</v>
      </c>
      <c r="G5" s="8">
        <f t="shared" si="3"/>
        <v>48000</v>
      </c>
      <c r="H5" s="8">
        <f t="shared" si="4"/>
        <v>439000</v>
      </c>
      <c r="I5" s="9">
        <f t="shared" si="5"/>
        <v>36583.33333</v>
      </c>
      <c r="J5" s="8">
        <f t="shared" si="6"/>
        <v>12</v>
      </c>
      <c r="K5" s="5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12</v>
      </c>
      <c r="B6" s="4" t="s">
        <v>10</v>
      </c>
      <c r="C6" s="4">
        <v>37000.0</v>
      </c>
      <c r="D6" s="5"/>
      <c r="E6" s="4" t="s">
        <v>10</v>
      </c>
      <c r="F6" s="8">
        <f>MIN($C2,$C6,$C10,$C14,$C18,$C22,$C26,$C30,$C34)</f>
        <v>12000</v>
      </c>
      <c r="G6" s="8">
        <f>MAX($C2,$C6,$C10,$C14,$C18,$C22,$C26,$C30,$C34)</f>
        <v>39000</v>
      </c>
      <c r="H6" s="8">
        <f>SUM($C2,$C6,$C10,$C14,$C18,$C22,$C26,$C30,$C34)</f>
        <v>257000</v>
      </c>
      <c r="I6" s="9">
        <f>AVERAGE($C2,$C6,$C10,$C14,$C18,$C22,$C26,$C30,$C34)</f>
        <v>28555.55556</v>
      </c>
      <c r="J6" s="8">
        <f>COUNT($C2,$C6,$C10,$C14,$C18,$C22,$C26,$C30,$C34)</f>
        <v>9</v>
      </c>
      <c r="K6" s="5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14</v>
      </c>
      <c r="B7" s="4" t="s">
        <v>15</v>
      </c>
      <c r="C7" s="4">
        <v>42000.0</v>
      </c>
      <c r="D7" s="5"/>
      <c r="E7" s="4" t="s">
        <v>13</v>
      </c>
      <c r="F7" s="8">
        <f>MIN($C3,$C5,$C9,$C11,$C13,$C16,$C17,$C21,$C23,$C25,$C28:$C29,$C33,$C35,$C37)</f>
        <v>11000</v>
      </c>
      <c r="G7" s="8">
        <f>MAX($C3,$C5,$C9,$C11,$C13,$C16,$C17,$C21,$C23,$C25,$C28:$C29,$C33,$C35,$C37)</f>
        <v>48000</v>
      </c>
      <c r="H7" s="8">
        <f>SUM($C3,$C5,$C9,$C11,$C13,$C16,$C17,$C21,$C23,$C25,$C28:$C29,$C33,$C35,$C37)</f>
        <v>429000</v>
      </c>
      <c r="I7" s="8">
        <f>AVERAGE($C3,$C5,$C9,$C11,$C13,$C16,$C17,$C21,$C23,$C25,$C28:$C29,$C33,$C35,$C37)</f>
        <v>28600</v>
      </c>
      <c r="J7" s="8">
        <f>COUNT($C3,$C5,$C9,$C11,$C13,$C16,$C17,$C21,$C23,$C25,$C28:$C29,$C33,$C35,$C37)</f>
        <v>15</v>
      </c>
      <c r="K7" s="5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9</v>
      </c>
      <c r="B8" s="4" t="s">
        <v>15</v>
      </c>
      <c r="C8" s="4">
        <v>25000.0</v>
      </c>
      <c r="D8" s="5"/>
      <c r="E8" s="4" t="s">
        <v>15</v>
      </c>
      <c r="F8" s="8">
        <f>MIN($C4,$C7,$C8,$C12,$C15,$C19,$C20,$C24,$C27,$C31,$C32,$C36)</f>
        <v>25000</v>
      </c>
      <c r="G8" s="8">
        <f>MAX($C4,$C7,$C8,$C12,$C15,$C19,$C20,$C24,$C27,$C31,$C32,$C36)</f>
        <v>49000</v>
      </c>
      <c r="H8" s="8">
        <f>SUM($C4,$C7,$C8,$C12,$C15,$C19,$C20,$C24,$C27,$C31,$C32,$C36)</f>
        <v>483000</v>
      </c>
      <c r="I8" s="8">
        <f>AVERAGE($C4,$C7,$C8,$C12,$C15,$C19,$C20,$C24,$C27,$C31,$C32,$C36)</f>
        <v>40250</v>
      </c>
      <c r="J8" s="8">
        <f>COUNT($C4,$C7,$C8,$C12,$C15,$C19,$C20,$C24,$C27,$C31,$C32,$C36)</f>
        <v>12</v>
      </c>
      <c r="K8" s="5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12</v>
      </c>
      <c r="B9" s="4" t="s">
        <v>13</v>
      </c>
      <c r="C9" s="4">
        <v>15000.0</v>
      </c>
      <c r="D9" s="5"/>
      <c r="E9" s="4"/>
      <c r="F9" s="8"/>
      <c r="G9" s="8"/>
      <c r="H9" s="8"/>
      <c r="I9" s="9"/>
      <c r="J9" s="8"/>
      <c r="K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14</v>
      </c>
      <c r="B10" s="4" t="s">
        <v>10</v>
      </c>
      <c r="C10" s="4">
        <v>39000.0</v>
      </c>
      <c r="D10" s="5"/>
      <c r="E10" s="2"/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2"/>
      <c r="M10" s="2"/>
      <c r="N10" s="2"/>
      <c r="O10" s="2"/>
      <c r="P10" s="2"/>
      <c r="Q10" s="2"/>
      <c r="R10" s="2"/>
      <c r="S10" s="2"/>
      <c r="T10" s="2"/>
    </row>
    <row r="11">
      <c r="A11" s="4" t="s">
        <v>9</v>
      </c>
      <c r="B11" s="4" t="s">
        <v>13</v>
      </c>
      <c r="C11" s="4">
        <v>48000.0</v>
      </c>
      <c r="D11" s="5"/>
      <c r="E11" s="4" t="s">
        <v>9</v>
      </c>
      <c r="F11" s="10">
        <f t="shared" ref="F11:F13" si="7">MINIFS($C$2:$C$37,$A$2:$A$37,$E11)</f>
        <v>11000</v>
      </c>
      <c r="G11" s="10">
        <f t="shared" ref="G11:G13" si="8">MAXIFS($C$2:$C$37,$A$2:$A$37,$E11)</f>
        <v>48000</v>
      </c>
      <c r="H11" s="10">
        <f t="shared" ref="H11:H13" si="9">SUMIFS($C$2:$C$37,$A$2:$A$37,$E11)</f>
        <v>333000</v>
      </c>
      <c r="I11" s="10">
        <f t="shared" ref="I11:I13" si="10">AVERAGEIFS($C$2:$C$37,$A$2:$A$37,$E11)</f>
        <v>27750</v>
      </c>
      <c r="J11" s="10">
        <f t="shared" ref="J11:J13" si="11">COUNTIFS($A$2:$A$37,$E11)</f>
        <v>12</v>
      </c>
      <c r="K11" s="10">
        <f t="shared" ref="K11:K16" si="12">H11-I11*J11</f>
        <v>0</v>
      </c>
      <c r="L11" s="2"/>
      <c r="M11" s="2"/>
    </row>
    <row r="12">
      <c r="A12" s="4" t="s">
        <v>12</v>
      </c>
      <c r="B12" s="4" t="s">
        <v>15</v>
      </c>
      <c r="C12" s="4">
        <v>47000.0</v>
      </c>
      <c r="D12" s="5"/>
      <c r="E12" s="4" t="s">
        <v>12</v>
      </c>
      <c r="F12" s="10">
        <f t="shared" si="7"/>
        <v>15000</v>
      </c>
      <c r="G12" s="10">
        <f t="shared" si="8"/>
        <v>49000</v>
      </c>
      <c r="H12" s="10">
        <f t="shared" si="9"/>
        <v>397000</v>
      </c>
      <c r="I12" s="11">
        <f t="shared" si="10"/>
        <v>33083.33333</v>
      </c>
      <c r="J12" s="10">
        <f t="shared" si="11"/>
        <v>12</v>
      </c>
      <c r="K12" s="10">
        <f t="shared" si="12"/>
        <v>0</v>
      </c>
      <c r="L12" s="2"/>
      <c r="M12" s="2"/>
    </row>
    <row r="13">
      <c r="A13" s="4" t="s">
        <v>14</v>
      </c>
      <c r="B13" s="4" t="s">
        <v>13</v>
      </c>
      <c r="C13" s="4">
        <v>18000.0</v>
      </c>
      <c r="D13" s="5"/>
      <c r="E13" s="4" t="s">
        <v>14</v>
      </c>
      <c r="F13" s="10">
        <f t="shared" si="7"/>
        <v>18000</v>
      </c>
      <c r="G13" s="10">
        <f t="shared" si="8"/>
        <v>48000</v>
      </c>
      <c r="H13" s="10">
        <f t="shared" si="9"/>
        <v>439000</v>
      </c>
      <c r="I13" s="11">
        <f t="shared" si="10"/>
        <v>36583.33333</v>
      </c>
      <c r="J13" s="10">
        <f t="shared" si="11"/>
        <v>12</v>
      </c>
      <c r="K13" s="10">
        <f t="shared" si="12"/>
        <v>0</v>
      </c>
      <c r="L13" s="2"/>
      <c r="M13" s="2"/>
    </row>
    <row r="14">
      <c r="A14" s="4" t="s">
        <v>9</v>
      </c>
      <c r="B14" s="4" t="s">
        <v>10</v>
      </c>
      <c r="C14" s="4">
        <v>12000.0</v>
      </c>
      <c r="D14" s="5"/>
      <c r="E14" s="4" t="s">
        <v>10</v>
      </c>
      <c r="F14" s="8">
        <f t="shared" ref="F14:F16" si="13">MINIFS($C$2:$C$37,$B$2:$B$37,$E14)</f>
        <v>12000</v>
      </c>
      <c r="G14" s="8">
        <f t="shared" ref="G14:G16" si="14">MAXIFS($C$2:$C$37,$B$2:$B$37,$E14)</f>
        <v>39000</v>
      </c>
      <c r="H14" s="8">
        <f t="shared" ref="H14:H16" si="15">SUMIFS($C$2:$C$37,$B$2:$B$37,$E14)</f>
        <v>257000</v>
      </c>
      <c r="I14" s="9">
        <f t="shared" ref="I14:I16" si="16">AVERAGEIFS($C$2:$C$37,$B$2:$B$37,$E14)</f>
        <v>28555.55556</v>
      </c>
      <c r="J14" s="8">
        <f t="shared" ref="J14:J16" si="17">COUNTIFS($B$2:$B$37,$E14)</f>
        <v>9</v>
      </c>
      <c r="K14" s="5">
        <f t="shared" si="12"/>
        <v>0</v>
      </c>
      <c r="L14" s="2"/>
      <c r="M14" s="2"/>
      <c r="N14" s="2"/>
      <c r="O14" s="2"/>
      <c r="P14" s="2"/>
      <c r="Q14" s="2"/>
      <c r="R14" s="2"/>
      <c r="S14" s="2"/>
      <c r="T14" s="2"/>
    </row>
    <row r="15">
      <c r="A15" s="4" t="s">
        <v>12</v>
      </c>
      <c r="B15" s="4" t="s">
        <v>15</v>
      </c>
      <c r="C15" s="4">
        <v>49000.0</v>
      </c>
      <c r="D15" s="5"/>
      <c r="E15" s="4" t="s">
        <v>13</v>
      </c>
      <c r="F15" s="8">
        <f t="shared" si="13"/>
        <v>11000</v>
      </c>
      <c r="G15" s="8">
        <f t="shared" si="14"/>
        <v>48000</v>
      </c>
      <c r="H15" s="8">
        <f t="shared" si="15"/>
        <v>429000</v>
      </c>
      <c r="I15" s="9">
        <f t="shared" si="16"/>
        <v>28600</v>
      </c>
      <c r="J15" s="8">
        <f t="shared" si="17"/>
        <v>15</v>
      </c>
      <c r="K15" s="5">
        <f t="shared" si="12"/>
        <v>0</v>
      </c>
      <c r="L15" s="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14</v>
      </c>
      <c r="B16" s="4" t="s">
        <v>13</v>
      </c>
      <c r="C16" s="4">
        <v>25000.0</v>
      </c>
      <c r="D16" s="5"/>
      <c r="E16" s="4" t="s">
        <v>15</v>
      </c>
      <c r="F16" s="8">
        <f t="shared" si="13"/>
        <v>25000</v>
      </c>
      <c r="G16" s="8">
        <f t="shared" si="14"/>
        <v>49000</v>
      </c>
      <c r="H16" s="8">
        <f t="shared" si="15"/>
        <v>483000</v>
      </c>
      <c r="I16" s="9">
        <f t="shared" si="16"/>
        <v>40250</v>
      </c>
      <c r="J16" s="8">
        <f t="shared" si="17"/>
        <v>12</v>
      </c>
      <c r="K16" s="5">
        <f t="shared" si="12"/>
        <v>0</v>
      </c>
      <c r="L16" s="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9</v>
      </c>
      <c r="B17" s="4" t="s">
        <v>13</v>
      </c>
      <c r="C17" s="4">
        <v>17000.0</v>
      </c>
      <c r="D17" s="13"/>
      <c r="F17" s="8"/>
      <c r="G17" s="8"/>
      <c r="H17" s="8"/>
      <c r="I17" s="8"/>
      <c r="J17" s="8"/>
      <c r="K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12</v>
      </c>
      <c r="B18" s="4" t="s">
        <v>10</v>
      </c>
      <c r="C18" s="4">
        <v>36000.0</v>
      </c>
      <c r="D18" s="13"/>
      <c r="E18" s="4"/>
      <c r="F18" s="8"/>
      <c r="G18" s="8"/>
      <c r="H18" s="8"/>
      <c r="I18" s="9"/>
      <c r="J18" s="8"/>
      <c r="K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14</v>
      </c>
      <c r="B19" s="4" t="s">
        <v>15</v>
      </c>
      <c r="C19" s="4">
        <v>45000.0</v>
      </c>
      <c r="D19" s="13"/>
      <c r="E19" s="4"/>
      <c r="F19" s="8"/>
      <c r="G19" s="8"/>
      <c r="H19" s="8"/>
      <c r="I19" s="9"/>
      <c r="J19" s="8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9</v>
      </c>
      <c r="B20" s="4" t="s">
        <v>15</v>
      </c>
      <c r="C20" s="4">
        <v>32000.0</v>
      </c>
      <c r="D20" s="5"/>
      <c r="E20" s="4"/>
      <c r="F20" s="8"/>
      <c r="G20" s="8"/>
      <c r="H20" s="8"/>
      <c r="I20" s="9"/>
      <c r="J20" s="8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12</v>
      </c>
      <c r="B21" s="4" t="s">
        <v>13</v>
      </c>
      <c r="C21" s="4">
        <v>28000.0</v>
      </c>
      <c r="D21" s="5"/>
      <c r="E21" s="4"/>
      <c r="F21" s="8"/>
      <c r="G21" s="8"/>
      <c r="H21" s="8"/>
      <c r="I21" s="9"/>
      <c r="J21" s="8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14</v>
      </c>
      <c r="B22" s="4" t="s">
        <v>10</v>
      </c>
      <c r="C22" s="4">
        <v>35000.0</v>
      </c>
      <c r="D22" s="5"/>
      <c r="E22" s="4"/>
      <c r="F22" s="8"/>
      <c r="G22" s="8"/>
      <c r="H22" s="8"/>
      <c r="I22" s="9"/>
      <c r="J22" s="8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9</v>
      </c>
      <c r="B23" s="4" t="s">
        <v>13</v>
      </c>
      <c r="C23" s="4">
        <v>11000.0</v>
      </c>
      <c r="D23" s="5"/>
      <c r="E23" s="4"/>
      <c r="F23" s="8"/>
      <c r="G23" s="8"/>
      <c r="H23" s="8"/>
      <c r="I23" s="9"/>
      <c r="J23" s="8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12</v>
      </c>
      <c r="B24" s="4" t="s">
        <v>15</v>
      </c>
      <c r="C24" s="4">
        <v>42000.0</v>
      </c>
      <c r="D24" s="2"/>
      <c r="E24" s="4"/>
      <c r="I24" s="1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14</v>
      </c>
      <c r="B25" s="4" t="s">
        <v>13</v>
      </c>
      <c r="C25" s="4">
        <v>48000.0</v>
      </c>
      <c r="D25" s="2"/>
      <c r="E25" s="4"/>
      <c r="I25" s="1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9</v>
      </c>
      <c r="B26" s="4" t="s">
        <v>10</v>
      </c>
      <c r="C26" s="4">
        <v>19000.0</v>
      </c>
      <c r="D26" s="2"/>
      <c r="E26" s="4"/>
      <c r="I26" s="1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12</v>
      </c>
      <c r="B27" s="4" t="s">
        <v>15</v>
      </c>
      <c r="C27" s="4">
        <v>29000.0</v>
      </c>
      <c r="D27" s="2"/>
      <c r="E27" s="4"/>
      <c r="I27" s="1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14</v>
      </c>
      <c r="B28" s="4" t="s">
        <v>13</v>
      </c>
      <c r="C28" s="4">
        <v>22000.0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9</v>
      </c>
      <c r="B29" s="4" t="s">
        <v>13</v>
      </c>
      <c r="C29" s="4">
        <v>37000.0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12</v>
      </c>
      <c r="B30" s="4" t="s">
        <v>10</v>
      </c>
      <c r="C30" s="4">
        <v>23000.0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14</v>
      </c>
      <c r="B31" s="4" t="s">
        <v>15</v>
      </c>
      <c r="C31" s="4">
        <v>42000.0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9</v>
      </c>
      <c r="B32" s="4" t="s">
        <v>15</v>
      </c>
      <c r="C32" s="4">
        <v>48000.0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12</v>
      </c>
      <c r="B33" s="4" t="s">
        <v>13</v>
      </c>
      <c r="C33" s="4">
        <v>20000.0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 t="s">
        <v>14</v>
      </c>
      <c r="B34" s="4" t="s">
        <v>10</v>
      </c>
      <c r="C34" s="4">
        <v>34000.0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 t="s">
        <v>9</v>
      </c>
      <c r="B35" s="4" t="s">
        <v>13</v>
      </c>
      <c r="C35" s="4">
        <v>14000.0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 t="s">
        <v>12</v>
      </c>
      <c r="B36" s="4" t="s">
        <v>15</v>
      </c>
      <c r="C36" s="4">
        <v>41000.0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 t="s">
        <v>14</v>
      </c>
      <c r="B37" s="4" t="s">
        <v>13</v>
      </c>
      <c r="C37" s="4">
        <v>48000.0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3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3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/>
      <c r="B41" s="3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/>
      <c r="B42" s="3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15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9</v>
      </c>
      <c r="B2" s="4" t="s">
        <v>10</v>
      </c>
      <c r="C2" s="4">
        <v>22000.0</v>
      </c>
      <c r="D2" s="5"/>
      <c r="E2" s="16"/>
      <c r="F2" s="6" t="s">
        <v>10</v>
      </c>
      <c r="G2" s="6" t="s">
        <v>13</v>
      </c>
      <c r="H2" s="6" t="s">
        <v>15</v>
      </c>
      <c r="I2" s="6"/>
      <c r="J2" s="6"/>
      <c r="K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12</v>
      </c>
      <c r="B3" s="4" t="s">
        <v>13</v>
      </c>
      <c r="C3" s="4">
        <v>30000.0</v>
      </c>
      <c r="D3" s="5"/>
      <c r="E3" s="4" t="s">
        <v>9</v>
      </c>
      <c r="F3" s="8">
        <f t="shared" ref="F3:H3" si="1">MINIFS($C$2:$C$37,$A$2:$A$37,$E3,$B$2:$B$37,F$2)</f>
        <v>12000</v>
      </c>
      <c r="G3" s="8">
        <f t="shared" si="1"/>
        <v>11000</v>
      </c>
      <c r="H3" s="8">
        <f t="shared" si="1"/>
        <v>25000</v>
      </c>
      <c r="I3" s="9"/>
      <c r="J3" s="8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14</v>
      </c>
      <c r="B4" s="4" t="s">
        <v>15</v>
      </c>
      <c r="C4" s="4">
        <v>41000.0</v>
      </c>
      <c r="D4" s="5"/>
      <c r="E4" s="4" t="s">
        <v>12</v>
      </c>
      <c r="F4" s="8">
        <f t="shared" ref="F4:H4" si="2">MINIFS($C$2:$C$37,$A$2:$A$37,$E4,$B$2:$B$37,F$2)</f>
        <v>23000</v>
      </c>
      <c r="G4" s="8">
        <f t="shared" si="2"/>
        <v>15000</v>
      </c>
      <c r="H4" s="8">
        <f t="shared" si="2"/>
        <v>29000</v>
      </c>
      <c r="I4" s="8"/>
      <c r="J4" s="8"/>
      <c r="K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9</v>
      </c>
      <c r="B5" s="4" t="s">
        <v>13</v>
      </c>
      <c r="C5" s="4">
        <v>48000.0</v>
      </c>
      <c r="D5" s="5"/>
      <c r="E5" s="4" t="s">
        <v>14</v>
      </c>
      <c r="F5" s="8">
        <f t="shared" ref="F5:H5" si="3">MINIFS($C$2:$C$37,$A$2:$A$37,$E5,$B$2:$B$37,F$2)</f>
        <v>34000</v>
      </c>
      <c r="G5" s="8">
        <f t="shared" si="3"/>
        <v>18000</v>
      </c>
      <c r="H5" s="8">
        <f t="shared" si="3"/>
        <v>41000</v>
      </c>
      <c r="I5" s="9"/>
      <c r="J5" s="8"/>
      <c r="K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12</v>
      </c>
      <c r="B6" s="4" t="s">
        <v>10</v>
      </c>
      <c r="C6" s="4">
        <v>37000.0</v>
      </c>
      <c r="D6" s="5"/>
      <c r="E6" s="4"/>
      <c r="F6" s="8"/>
      <c r="G6" s="8"/>
      <c r="H6" s="8"/>
      <c r="I6" s="9"/>
      <c r="J6" s="8"/>
      <c r="K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14</v>
      </c>
      <c r="B7" s="4" t="s">
        <v>15</v>
      </c>
      <c r="C7" s="4">
        <v>42000.0</v>
      </c>
      <c r="D7" s="5"/>
      <c r="E7" s="17" t="s">
        <v>17</v>
      </c>
      <c r="F7" s="8"/>
      <c r="G7" s="8"/>
      <c r="H7" s="8"/>
      <c r="I7" s="9"/>
      <c r="J7" s="8"/>
      <c r="K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9</v>
      </c>
      <c r="B8" s="4" t="s">
        <v>15</v>
      </c>
      <c r="C8" s="4">
        <v>25000.0</v>
      </c>
      <c r="D8" s="5"/>
      <c r="E8" s="16"/>
      <c r="F8" s="6" t="s">
        <v>10</v>
      </c>
      <c r="G8" s="6" t="s">
        <v>13</v>
      </c>
      <c r="H8" s="6" t="s">
        <v>15</v>
      </c>
      <c r="I8" s="8"/>
      <c r="J8" s="8"/>
      <c r="K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12</v>
      </c>
      <c r="B9" s="4" t="s">
        <v>13</v>
      </c>
      <c r="C9" s="4">
        <v>15000.0</v>
      </c>
      <c r="D9" s="5"/>
      <c r="E9" s="4" t="s">
        <v>9</v>
      </c>
      <c r="F9" s="8">
        <f t="shared" ref="F9:H9" si="4">MAXIFS($C$2:$C$37,$A$2:$A$37,$E9,$B$2:$B$37,F$8)</f>
        <v>22000</v>
      </c>
      <c r="G9" s="8">
        <f t="shared" si="4"/>
        <v>48000</v>
      </c>
      <c r="H9" s="8">
        <f t="shared" si="4"/>
        <v>48000</v>
      </c>
      <c r="I9" s="9"/>
      <c r="J9" s="8"/>
      <c r="K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14</v>
      </c>
      <c r="B10" s="4" t="s">
        <v>10</v>
      </c>
      <c r="C10" s="4">
        <v>39000.0</v>
      </c>
      <c r="D10" s="5"/>
      <c r="E10" s="4" t="s">
        <v>12</v>
      </c>
      <c r="F10" s="8">
        <f t="shared" ref="F10:H10" si="5">MAXIFS($C$2:$C$37,$A$2:$A$37,$E10,$B$2:$B$37,F$8)</f>
        <v>37000</v>
      </c>
      <c r="G10" s="8">
        <f t="shared" si="5"/>
        <v>30000</v>
      </c>
      <c r="H10" s="8">
        <f t="shared" si="5"/>
        <v>49000</v>
      </c>
      <c r="I10" s="5"/>
      <c r="J10" s="5"/>
      <c r="K10" s="5"/>
      <c r="L10" s="2"/>
      <c r="M10" s="2"/>
      <c r="N10" s="2"/>
      <c r="O10" s="2"/>
      <c r="P10" s="2"/>
      <c r="Q10" s="2"/>
      <c r="R10" s="2"/>
      <c r="S10" s="2"/>
      <c r="T10" s="2"/>
    </row>
    <row r="11">
      <c r="A11" s="4" t="s">
        <v>9</v>
      </c>
      <c r="B11" s="4" t="s">
        <v>13</v>
      </c>
      <c r="C11" s="4">
        <v>48000.0</v>
      </c>
      <c r="D11" s="5"/>
      <c r="E11" s="4" t="s">
        <v>14</v>
      </c>
      <c r="F11" s="8">
        <f t="shared" ref="F11:H11" si="6">MAXIFS($C$2:$C$37,$A$2:$A$37,$E11,$B$2:$B$37,F$8)</f>
        <v>39000</v>
      </c>
      <c r="G11" s="8">
        <f t="shared" si="6"/>
        <v>48000</v>
      </c>
      <c r="H11" s="8">
        <f t="shared" si="6"/>
        <v>45000</v>
      </c>
      <c r="I11" s="5"/>
      <c r="J11" s="5"/>
      <c r="K11" s="5"/>
      <c r="L11" s="2"/>
      <c r="M11" s="2"/>
    </row>
    <row r="12">
      <c r="A12" s="4" t="s">
        <v>12</v>
      </c>
      <c r="B12" s="4" t="s">
        <v>15</v>
      </c>
      <c r="C12" s="4">
        <v>47000.0</v>
      </c>
      <c r="D12" s="5"/>
      <c r="E12" s="4"/>
      <c r="F12" s="8"/>
      <c r="G12" s="8"/>
      <c r="H12" s="8"/>
      <c r="I12" s="5"/>
      <c r="J12" s="5"/>
      <c r="K12" s="5"/>
      <c r="L12" s="2"/>
      <c r="M12" s="2"/>
    </row>
    <row r="13">
      <c r="A13" s="4" t="s">
        <v>14</v>
      </c>
      <c r="B13" s="4" t="s">
        <v>13</v>
      </c>
      <c r="C13" s="4">
        <v>18000.0</v>
      </c>
      <c r="D13" s="5"/>
      <c r="E13" s="6" t="s">
        <v>18</v>
      </c>
      <c r="F13" s="5"/>
      <c r="G13" s="5"/>
      <c r="H13" s="5"/>
      <c r="I13" s="5"/>
      <c r="J13" s="5"/>
      <c r="K13" s="5"/>
      <c r="L13" s="2"/>
      <c r="M13" s="2"/>
    </row>
    <row r="14">
      <c r="A14" s="4" t="s">
        <v>9</v>
      </c>
      <c r="B14" s="4" t="s">
        <v>10</v>
      </c>
      <c r="C14" s="4">
        <v>12000.0</v>
      </c>
      <c r="D14" s="5"/>
      <c r="E14" s="16"/>
      <c r="F14" s="6" t="s">
        <v>10</v>
      </c>
      <c r="G14" s="6" t="s">
        <v>13</v>
      </c>
      <c r="H14" s="6" t="s">
        <v>15</v>
      </c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  <c r="T14" s="2"/>
    </row>
    <row r="15">
      <c r="A15" s="4" t="s">
        <v>12</v>
      </c>
      <c r="B15" s="4" t="s">
        <v>15</v>
      </c>
      <c r="C15" s="4">
        <v>49000.0</v>
      </c>
      <c r="D15" s="5"/>
      <c r="E15" s="4" t="s">
        <v>9</v>
      </c>
      <c r="F15" s="8">
        <f t="shared" ref="F15:H15" si="7">SUMIFS($C$2:$C$37,$A$2:$A$37,$E15,$B$2:$B$37,F$14)</f>
        <v>53000</v>
      </c>
      <c r="G15" s="8">
        <f t="shared" si="7"/>
        <v>175000</v>
      </c>
      <c r="H15" s="8">
        <f t="shared" si="7"/>
        <v>105000</v>
      </c>
      <c r="I15" s="5"/>
      <c r="J15" s="5"/>
      <c r="K15" s="5"/>
      <c r="L15" s="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14</v>
      </c>
      <c r="B16" s="4" t="s">
        <v>13</v>
      </c>
      <c r="C16" s="4">
        <v>25000.0</v>
      </c>
      <c r="D16" s="5"/>
      <c r="E16" s="4" t="s">
        <v>12</v>
      </c>
      <c r="F16" s="8">
        <f t="shared" ref="F16:H16" si="8">SUMIFS($C$2:$C$37,$A$2:$A$37,$E16,$B$2:$B$37,F$14)</f>
        <v>96000</v>
      </c>
      <c r="G16" s="8">
        <f t="shared" si="8"/>
        <v>93000</v>
      </c>
      <c r="H16" s="8">
        <f t="shared" si="8"/>
        <v>208000</v>
      </c>
      <c r="I16" s="6"/>
      <c r="J16" s="6"/>
      <c r="K16" s="6"/>
      <c r="L16" s="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9</v>
      </c>
      <c r="B17" s="4" t="s">
        <v>13</v>
      </c>
      <c r="C17" s="4">
        <v>17000.0</v>
      </c>
      <c r="D17" s="13"/>
      <c r="E17" s="4" t="s">
        <v>14</v>
      </c>
      <c r="F17" s="8">
        <f t="shared" ref="F17:H17" si="9">SUMIFS($C$2:$C$37,$A$2:$A$37,$E17,$B$2:$B$37,F$14)</f>
        <v>108000</v>
      </c>
      <c r="G17" s="8">
        <f t="shared" si="9"/>
        <v>161000</v>
      </c>
      <c r="H17" s="8">
        <f t="shared" si="9"/>
        <v>170000</v>
      </c>
      <c r="I17" s="9"/>
      <c r="J17" s="8"/>
      <c r="K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12</v>
      </c>
      <c r="B18" s="4" t="s">
        <v>10</v>
      </c>
      <c r="C18" s="4">
        <v>36000.0</v>
      </c>
      <c r="D18" s="13"/>
      <c r="E18" s="4"/>
      <c r="F18" s="8"/>
      <c r="G18" s="8"/>
      <c r="H18" s="8"/>
      <c r="I18" s="9"/>
      <c r="J18" s="8"/>
      <c r="K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14</v>
      </c>
      <c r="B19" s="4" t="s">
        <v>15</v>
      </c>
      <c r="C19" s="4">
        <v>45000.0</v>
      </c>
      <c r="D19" s="13"/>
      <c r="E19" s="17" t="s">
        <v>19</v>
      </c>
      <c r="F19" s="8"/>
      <c r="G19" s="8"/>
      <c r="H19" s="8"/>
      <c r="I19" s="9"/>
      <c r="J19" s="8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9</v>
      </c>
      <c r="B20" s="4" t="s">
        <v>15</v>
      </c>
      <c r="C20" s="4">
        <v>32000.0</v>
      </c>
      <c r="D20" s="5"/>
      <c r="E20" s="16"/>
      <c r="F20" s="6" t="s">
        <v>10</v>
      </c>
      <c r="G20" s="6" t="s">
        <v>13</v>
      </c>
      <c r="H20" s="6" t="s">
        <v>15</v>
      </c>
      <c r="I20" s="9"/>
      <c r="J20" s="8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12</v>
      </c>
      <c r="B21" s="4" t="s">
        <v>13</v>
      </c>
      <c r="C21" s="4">
        <v>28000.0</v>
      </c>
      <c r="D21" s="5"/>
      <c r="E21" s="4" t="s">
        <v>9</v>
      </c>
      <c r="F21" s="9">
        <f t="shared" ref="F21:H21" si="10">AVERAGEIFS($C$2:$C$37,$A$2:$A$37,$E21,$B$2:$B$37,F$20)</f>
        <v>17666.66667</v>
      </c>
      <c r="G21" s="9">
        <f t="shared" si="10"/>
        <v>29166.66667</v>
      </c>
      <c r="H21" s="9">
        <f t="shared" si="10"/>
        <v>35000</v>
      </c>
      <c r="I21" s="9"/>
      <c r="J21" s="8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14</v>
      </c>
      <c r="B22" s="4" t="s">
        <v>10</v>
      </c>
      <c r="C22" s="4">
        <v>35000.0</v>
      </c>
      <c r="D22" s="5"/>
      <c r="E22" s="4" t="s">
        <v>12</v>
      </c>
      <c r="F22" s="9">
        <f t="shared" ref="F22:H22" si="11">AVERAGEIFS($C$2:$C$37,$A$2:$A$37,$E22,$B$2:$B$37,F$20)</f>
        <v>32000</v>
      </c>
      <c r="G22" s="9">
        <f t="shared" si="11"/>
        <v>23250</v>
      </c>
      <c r="H22" s="9">
        <f t="shared" si="11"/>
        <v>41600</v>
      </c>
      <c r="I22" s="9"/>
      <c r="J22" s="8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9</v>
      </c>
      <c r="B23" s="4" t="s">
        <v>13</v>
      </c>
      <c r="C23" s="4">
        <v>11000.0</v>
      </c>
      <c r="D23" s="5"/>
      <c r="E23" s="4" t="s">
        <v>14</v>
      </c>
      <c r="F23" s="9">
        <f t="shared" ref="F23:H23" si="12">AVERAGEIFS($C$2:$C$37,$A$2:$A$37,$E23,$B$2:$B$37,F$20)</f>
        <v>36000</v>
      </c>
      <c r="G23" s="9">
        <f t="shared" si="12"/>
        <v>32200</v>
      </c>
      <c r="H23" s="9">
        <f t="shared" si="12"/>
        <v>42500</v>
      </c>
      <c r="I23" s="9"/>
      <c r="J23" s="8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12</v>
      </c>
      <c r="B24" s="4" t="s">
        <v>15</v>
      </c>
      <c r="C24" s="4">
        <v>42000.0</v>
      </c>
      <c r="D24" s="2"/>
      <c r="E24" s="4"/>
      <c r="F24" s="8"/>
      <c r="G24" s="8"/>
      <c r="H24" s="8"/>
      <c r="I24" s="1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14</v>
      </c>
      <c r="B25" s="4" t="s">
        <v>13</v>
      </c>
      <c r="C25" s="4">
        <v>48000.0</v>
      </c>
      <c r="D25" s="2"/>
      <c r="E25" s="17" t="s">
        <v>20</v>
      </c>
      <c r="I25" s="1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9</v>
      </c>
      <c r="B26" s="4" t="s">
        <v>10</v>
      </c>
      <c r="C26" s="4">
        <v>19000.0</v>
      </c>
      <c r="D26" s="2"/>
      <c r="E26" s="16"/>
      <c r="F26" s="6" t="s">
        <v>10</v>
      </c>
      <c r="G26" s="6" t="s">
        <v>13</v>
      </c>
      <c r="H26" s="6" t="s">
        <v>15</v>
      </c>
      <c r="I26" s="1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12</v>
      </c>
      <c r="B27" s="4" t="s">
        <v>15</v>
      </c>
      <c r="C27" s="4">
        <v>29000.0</v>
      </c>
      <c r="D27" s="2"/>
      <c r="E27" s="4" t="s">
        <v>9</v>
      </c>
      <c r="F27" s="8">
        <f t="shared" ref="F27:H27" si="13">COUNTIFS($A$2:$A$37,$E27,$B$2:$B$37,F$26)</f>
        <v>3</v>
      </c>
      <c r="G27" s="8">
        <f t="shared" si="13"/>
        <v>6</v>
      </c>
      <c r="H27" s="8">
        <f t="shared" si="13"/>
        <v>3</v>
      </c>
      <c r="I27" s="1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14</v>
      </c>
      <c r="B28" s="4" t="s">
        <v>13</v>
      </c>
      <c r="C28" s="4">
        <v>22000.0</v>
      </c>
      <c r="D28" s="2"/>
      <c r="E28" s="4" t="s">
        <v>12</v>
      </c>
      <c r="F28" s="8">
        <f t="shared" ref="F28:H28" si="14">COUNTIFS($A$2:$A$37,$E28,$B$2:$B$37,F$26)</f>
        <v>3</v>
      </c>
      <c r="G28" s="8">
        <f t="shared" si="14"/>
        <v>4</v>
      </c>
      <c r="H28" s="8">
        <f t="shared" si="14"/>
        <v>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9</v>
      </c>
      <c r="B29" s="4" t="s">
        <v>13</v>
      </c>
      <c r="C29" s="4">
        <v>37000.0</v>
      </c>
      <c r="D29" s="2"/>
      <c r="E29" s="4" t="s">
        <v>14</v>
      </c>
      <c r="F29" s="8">
        <f t="shared" ref="F29:H29" si="15">COUNTIFS($A$2:$A$37,$E29,$B$2:$B$37,F$26)</f>
        <v>3</v>
      </c>
      <c r="G29" s="8">
        <f t="shared" si="15"/>
        <v>5</v>
      </c>
      <c r="H29" s="8">
        <f t="shared" si="15"/>
        <v>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12</v>
      </c>
      <c r="B30" s="4" t="s">
        <v>10</v>
      </c>
      <c r="C30" s="4">
        <v>23000.0</v>
      </c>
      <c r="D30" s="2"/>
      <c r="E30" s="4"/>
      <c r="F30" s="8"/>
      <c r="G30" s="8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14</v>
      </c>
      <c r="B31" s="4" t="s">
        <v>15</v>
      </c>
      <c r="C31" s="4">
        <v>42000.0</v>
      </c>
      <c r="D31" s="2"/>
      <c r="E31" s="15" t="s">
        <v>21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9</v>
      </c>
      <c r="B32" s="4" t="s">
        <v>15</v>
      </c>
      <c r="C32" s="4">
        <v>48000.0</v>
      </c>
      <c r="D32" s="2"/>
      <c r="E32" s="16"/>
      <c r="F32" s="6" t="s">
        <v>10</v>
      </c>
      <c r="G32" s="6" t="s">
        <v>13</v>
      </c>
      <c r="H32" s="6" t="s">
        <v>15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12</v>
      </c>
      <c r="B33" s="4" t="s">
        <v>13</v>
      </c>
      <c r="C33" s="4">
        <v>20000.0</v>
      </c>
      <c r="D33" s="2"/>
      <c r="E33" s="4" t="s">
        <v>9</v>
      </c>
      <c r="F33" s="8">
        <f t="shared" ref="F33:H33" si="16">F15-F21*F27</f>
        <v>0</v>
      </c>
      <c r="G33" s="8">
        <f t="shared" si="16"/>
        <v>0</v>
      </c>
      <c r="H33" s="8">
        <f t="shared" si="16"/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 t="s">
        <v>14</v>
      </c>
      <c r="B34" s="4" t="s">
        <v>10</v>
      </c>
      <c r="C34" s="4">
        <v>34000.0</v>
      </c>
      <c r="D34" s="2"/>
      <c r="E34" s="4" t="s">
        <v>12</v>
      </c>
      <c r="F34" s="8">
        <f t="shared" ref="F34:H34" si="17">F16-F22*F28</f>
        <v>0</v>
      </c>
      <c r="G34" s="8">
        <f t="shared" si="17"/>
        <v>0</v>
      </c>
      <c r="H34" s="8">
        <f t="shared" si="17"/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 t="s">
        <v>9</v>
      </c>
      <c r="B35" s="4" t="s">
        <v>13</v>
      </c>
      <c r="C35" s="4">
        <v>14000.0</v>
      </c>
      <c r="D35" s="2"/>
      <c r="E35" s="4" t="s">
        <v>14</v>
      </c>
      <c r="F35" s="8">
        <f t="shared" ref="F35:H35" si="18">F17-F23*F29</f>
        <v>0</v>
      </c>
      <c r="G35" s="8">
        <f t="shared" si="18"/>
        <v>0</v>
      </c>
      <c r="H35" s="8">
        <f t="shared" si="18"/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 t="s">
        <v>12</v>
      </c>
      <c r="B36" s="4" t="s">
        <v>15</v>
      </c>
      <c r="C36" s="4">
        <v>41000.0</v>
      </c>
      <c r="D36" s="2"/>
      <c r="E36" s="4"/>
      <c r="F36" s="8"/>
      <c r="G36" s="8"/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 t="s">
        <v>14</v>
      </c>
      <c r="B37" s="4" t="s">
        <v>13</v>
      </c>
      <c r="C37" s="4">
        <v>48000.0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3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3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/>
      <c r="B41" s="3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/>
      <c r="B42" s="3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