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</sheets>
  <definedNames/>
  <calcPr/>
</workbook>
</file>

<file path=xl/sharedStrings.xml><?xml version="1.0" encoding="utf-8"?>
<sst xmlns="http://schemas.openxmlformats.org/spreadsheetml/2006/main" count="86" uniqueCount="24">
  <si>
    <t>Product type</t>
  </si>
  <si>
    <t>Social media channel</t>
  </si>
  <si>
    <t>Ad running time</t>
  </si>
  <si>
    <t>Cosmetics</t>
  </si>
  <si>
    <t>Twitter</t>
  </si>
  <si>
    <t>Min</t>
  </si>
  <si>
    <t>Max</t>
  </si>
  <si>
    <t>Sum</t>
  </si>
  <si>
    <t>Average</t>
  </si>
  <si>
    <t>Count</t>
  </si>
  <si>
    <t>Check</t>
  </si>
  <si>
    <t>Overall</t>
  </si>
  <si>
    <t>Electronics</t>
  </si>
  <si>
    <t>Instagram</t>
  </si>
  <si>
    <t>Home decor</t>
  </si>
  <si>
    <t>Youtube</t>
  </si>
  <si>
    <t>Clothing</t>
  </si>
  <si>
    <t>Food</t>
  </si>
  <si>
    <t>Snapchat</t>
  </si>
  <si>
    <t>MinIfs</t>
  </si>
  <si>
    <t>MaxIfs</t>
  </si>
  <si>
    <t>SumIfs</t>
  </si>
  <si>
    <t>AverageIfs</t>
  </si>
  <si>
    <t>CountIfs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</si>
</sst>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2" fontId="1" numFmtId="0" xfId="0" applyAlignment="1" applyFont="1">
      <alignment vertical="bottom"/>
    </xf>
    <xf borderId="0" fillId="2" fontId="1" numFmtId="4" xfId="0" applyAlignment="1" applyFont="1" applyNumberFormat="1">
      <alignment readingOrder="0" vertical="bottom"/>
    </xf>
    <xf borderId="0" fillId="3" fontId="4" numFmtId="0" xfId="0" applyFont="1"/>
    <xf borderId="0" fillId="3" fontId="4" numFmtId="164" xfId="0" applyFont="1" applyNumberFormat="1"/>
    <xf borderId="0" fillId="3" fontId="4" numFmtId="165" xfId="0" applyFont="1" applyNumberFormat="1"/>
    <xf borderId="0" fillId="3" fontId="4" numFmtId="1" xfId="0" applyFont="1" applyNumberFormat="1"/>
    <xf borderId="0" fillId="0" fontId="2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4" xfId="0" applyAlignment="1" applyFont="1" applyNumberFormat="1">
      <alignment readingOrder="0" vertical="bottom"/>
    </xf>
    <xf borderId="0" fillId="2" fontId="5" numFmtId="0" xfId="0" applyAlignment="1" applyFont="1">
      <alignment readingOrder="0"/>
    </xf>
    <xf borderId="0" fillId="2" fontId="5" numFmtId="4" xfId="0" applyAlignment="1" applyFont="1" applyNumberFormat="1">
      <alignment readingOrder="0"/>
    </xf>
    <xf borderId="0" fillId="0" fontId="4" numFmtId="4" xfId="0" applyFont="1" applyNumberFormat="1"/>
    <xf borderId="0" fillId="0" fontId="2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8.88"/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3</v>
      </c>
      <c r="B2" s="5" t="s">
        <v>4</v>
      </c>
      <c r="C2" s="6">
        <v>5.0</v>
      </c>
      <c r="D2" s="2"/>
      <c r="E2" s="7"/>
      <c r="F2" s="1" t="s">
        <v>5</v>
      </c>
      <c r="G2" s="1" t="s">
        <v>6</v>
      </c>
      <c r="H2" s="1" t="s">
        <v>7</v>
      </c>
      <c r="I2" s="8" t="s">
        <v>8</v>
      </c>
      <c r="J2" s="1" t="s">
        <v>9</v>
      </c>
      <c r="K2" s="1" t="s">
        <v>10</v>
      </c>
      <c r="L2" s="9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3</v>
      </c>
      <c r="B3" s="5" t="s">
        <v>4</v>
      </c>
      <c r="C3" s="6">
        <v>2.5</v>
      </c>
      <c r="D3" s="2"/>
      <c r="E3" s="5" t="s">
        <v>11</v>
      </c>
      <c r="F3" s="9">
        <f>MIN($C2:$C27)</f>
        <v>1.5</v>
      </c>
      <c r="G3" s="9">
        <f>MAX($C2:$C27)</f>
        <v>8</v>
      </c>
      <c r="H3" s="9">
        <f>SUM($C2:$C27)</f>
        <v>88.5</v>
      </c>
      <c r="I3" s="10">
        <f>AVERAGE($C2:$C27)</f>
        <v>3.403846154</v>
      </c>
      <c r="J3" s="9">
        <f>COUNT($C2:$C27)</f>
        <v>26</v>
      </c>
      <c r="K3" s="2">
        <f t="shared" ref="K3:K12" si="1">H3-I3*J3</f>
        <v>0</v>
      </c>
      <c r="L3" s="9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12</v>
      </c>
      <c r="B4" s="5" t="s">
        <v>4</v>
      </c>
      <c r="C4" s="6">
        <v>3.0</v>
      </c>
      <c r="D4" s="2"/>
      <c r="E4" s="5" t="s">
        <v>3</v>
      </c>
      <c r="F4" s="9">
        <f>MIN($C2:$C3,$C5,$C9,$C27)</f>
        <v>2</v>
      </c>
      <c r="G4" s="9">
        <f>MAX($C2:$C3,$C5,$C9,$C27)</f>
        <v>6</v>
      </c>
      <c r="H4" s="9">
        <f>SUM($C2:$C3,$C5,$C9,$C27)</f>
        <v>17.5</v>
      </c>
      <c r="I4" s="9">
        <f>AVERAGE($C2:$C3,$C5,$C9,$C27)</f>
        <v>3.5</v>
      </c>
      <c r="J4" s="9">
        <f>COUNT($C2:$C3,$C5,$C9,$C27)</f>
        <v>5</v>
      </c>
      <c r="K4" s="9">
        <f t="shared" si="1"/>
        <v>0</v>
      </c>
      <c r="L4" s="9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3</v>
      </c>
      <c r="B5" s="5" t="s">
        <v>13</v>
      </c>
      <c r="C5" s="6">
        <v>2.0</v>
      </c>
      <c r="D5" s="2"/>
      <c r="E5" s="5" t="s">
        <v>12</v>
      </c>
      <c r="F5" s="9">
        <f>MIN($C4,$C6:$C7,$C16)</f>
        <v>3</v>
      </c>
      <c r="G5" s="9">
        <f>MAX($C4,$C6:$C7,$C16)</f>
        <v>8</v>
      </c>
      <c r="H5" s="9">
        <f>SUM($C4,$C6:$C7,$C16)</f>
        <v>19.5</v>
      </c>
      <c r="I5" s="11">
        <f>AVERAGE($C4,$C6:$C7,$C16)</f>
        <v>4.875</v>
      </c>
      <c r="J5" s="9">
        <f>COUNT($C4,$C6:$C7,$C16)</f>
        <v>4</v>
      </c>
      <c r="K5" s="2">
        <f t="shared" si="1"/>
        <v>0</v>
      </c>
      <c r="L5" s="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12</v>
      </c>
      <c r="B6" s="5" t="s">
        <v>13</v>
      </c>
      <c r="C6" s="6">
        <v>8.0</v>
      </c>
      <c r="D6" s="2"/>
      <c r="E6" s="5" t="s">
        <v>14</v>
      </c>
      <c r="F6" s="9">
        <f>Min($C10:$C12,$C17,$C21:$C23)</f>
        <v>1.5</v>
      </c>
      <c r="G6" s="9">
        <f>MAX($C10:$C12,$C17,$C21:$C23)</f>
        <v>5.5</v>
      </c>
      <c r="H6" s="9">
        <f>SUM($C10:$C12,$C17,$C21:$C23)</f>
        <v>22.5</v>
      </c>
      <c r="I6" s="11">
        <f>AVERAGE($C10:$C12,$C17,$C21:$C23)</f>
        <v>3.214285714</v>
      </c>
      <c r="J6" s="9">
        <f>COUNT($C10:$C12,$C17,$C21:$C23)</f>
        <v>7</v>
      </c>
      <c r="K6" s="2">
        <f t="shared" si="1"/>
        <v>0</v>
      </c>
      <c r="L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12</v>
      </c>
      <c r="B7" s="5" t="s">
        <v>15</v>
      </c>
      <c r="C7" s="6">
        <v>4.0</v>
      </c>
      <c r="D7" s="2"/>
      <c r="E7" s="5" t="s">
        <v>16</v>
      </c>
      <c r="F7" s="9">
        <f>Min($C8,$C14:$C15,$C24:$C25)</f>
        <v>2</v>
      </c>
      <c r="G7" s="9">
        <f>MAX($C8,$C14:$C15,$C24:$C25)</f>
        <v>4</v>
      </c>
      <c r="H7" s="9">
        <f>SUM($C8,$C14:$C15,$C24:$C25)</f>
        <v>15</v>
      </c>
      <c r="I7" s="9">
        <f>AVERAGE($C8,$C14:$C15,$C24:$C25)</f>
        <v>3</v>
      </c>
      <c r="J7" s="9">
        <f>COUNT($C8,$C14:$C15,$C24:$C25)</f>
        <v>5</v>
      </c>
      <c r="K7" s="2">
        <f t="shared" si="1"/>
        <v>0</v>
      </c>
      <c r="L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16</v>
      </c>
      <c r="B8" s="5" t="s">
        <v>15</v>
      </c>
      <c r="C8" s="6">
        <v>2.0</v>
      </c>
      <c r="D8" s="2"/>
      <c r="E8" s="5" t="s">
        <v>17</v>
      </c>
      <c r="F8" s="9">
        <f>min($C13,$C18:$C20,$C26)</f>
        <v>1.5</v>
      </c>
      <c r="G8" s="9">
        <f>MAX($C13,$C18:$C20,$C26)</f>
        <v>5</v>
      </c>
      <c r="H8" s="9">
        <f>SUM($C13,$C18:$C20,$C26)</f>
        <v>14</v>
      </c>
      <c r="I8" s="10">
        <f>AVERAGE($C13,$C18:$C20,$C26)</f>
        <v>2.8</v>
      </c>
      <c r="J8" s="9">
        <f>COUNT($C13,$C18:$C20,$C26)</f>
        <v>5</v>
      </c>
      <c r="K8" s="2">
        <f t="shared" si="1"/>
        <v>0</v>
      </c>
      <c r="L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3</v>
      </c>
      <c r="B9" s="5" t="s">
        <v>15</v>
      </c>
      <c r="C9" s="6">
        <v>6.0</v>
      </c>
      <c r="D9" s="2"/>
      <c r="E9" s="5" t="s">
        <v>4</v>
      </c>
      <c r="F9" s="9">
        <f>min($C2:$C4,$C12:$C14)</f>
        <v>2.5</v>
      </c>
      <c r="G9" s="9">
        <f>MAX($C2:$C4,$C12:$C14)</f>
        <v>5</v>
      </c>
      <c r="H9" s="9">
        <f>SUM($C2:$C4,$C12:$C14)</f>
        <v>20.5</v>
      </c>
      <c r="I9" s="10">
        <f>AVERAGE($C2:$C4,$C12:$C14)</f>
        <v>3.416666667</v>
      </c>
      <c r="J9" s="9">
        <f>COUNT($C2:$C4,$C12:$C14)</f>
        <v>6</v>
      </c>
      <c r="K9" s="2">
        <f t="shared" si="1"/>
        <v>0</v>
      </c>
      <c r="L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14</v>
      </c>
      <c r="B10" s="5" t="s">
        <v>18</v>
      </c>
      <c r="C10" s="6">
        <v>1.5</v>
      </c>
      <c r="D10" s="2"/>
      <c r="E10" s="5" t="s">
        <v>13</v>
      </c>
      <c r="F10" s="9">
        <f>min($C5:$C6,$C17:$C19,$C24)</f>
        <v>1.5</v>
      </c>
      <c r="G10" s="9">
        <f>MAX($C5:$C6,$C17:$C19,$C24)</f>
        <v>8</v>
      </c>
      <c r="H10" s="9">
        <f>SUM($C5:$C6,$C17:$C19,$C24)</f>
        <v>23</v>
      </c>
      <c r="I10" s="10">
        <f>AVERAGE($C5:$C6,$C17:$C19,$C24)</f>
        <v>3.833333333</v>
      </c>
      <c r="J10" s="9">
        <f>COUNT($C5:$C6,$C17:$C19,$C24)</f>
        <v>6</v>
      </c>
      <c r="K10" s="2">
        <f t="shared" si="1"/>
        <v>0</v>
      </c>
      <c r="L10" s="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14</v>
      </c>
      <c r="B11" s="5" t="s">
        <v>18</v>
      </c>
      <c r="C11" s="6">
        <v>2.0</v>
      </c>
      <c r="D11" s="2"/>
      <c r="E11" s="5" t="s">
        <v>15</v>
      </c>
      <c r="F11" s="9">
        <f>min($C7:$C9,$C20:$C22)</f>
        <v>2</v>
      </c>
      <c r="G11" s="9">
        <f>MAX($C7:$C9,$C20:$C22)</f>
        <v>6</v>
      </c>
      <c r="H11" s="9">
        <f>SUM($C7:$C9,$C20:$C22)</f>
        <v>23</v>
      </c>
      <c r="I11" s="10">
        <f>AVERAGE($C7:$C9,$C20:$C22)</f>
        <v>3.833333333</v>
      </c>
      <c r="J11" s="9">
        <f>COUNT($C7:$C9,$C20:$C22)</f>
        <v>6</v>
      </c>
      <c r="K11" s="2">
        <f t="shared" si="1"/>
        <v>0</v>
      </c>
      <c r="L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14</v>
      </c>
      <c r="B12" s="5" t="s">
        <v>4</v>
      </c>
      <c r="C12" s="6">
        <v>4.0</v>
      </c>
      <c r="D12" s="2"/>
      <c r="E12" s="5" t="s">
        <v>18</v>
      </c>
      <c r="F12" s="9">
        <f>min($C10:$C11,$C15:$C16,$C25:$C27,$C23)</f>
        <v>1.5</v>
      </c>
      <c r="G12" s="9">
        <f>MAX($C10:$C11,$C15:$C16,$C25:$C27,$C23)</f>
        <v>4.5</v>
      </c>
      <c r="H12" s="9">
        <f>SUM($C10:$C11,$C15:$C16,$C25:$C27,$C23)</f>
        <v>22</v>
      </c>
      <c r="I12" s="11">
        <f>AVERAGE($C10:$C11,$C15:$C16,$C25:$C27,$C23)</f>
        <v>2.75</v>
      </c>
      <c r="J12" s="12">
        <f>COUNT($C10:$C11,$C15:$C16,$C25:$C27,$C23)</f>
        <v>8</v>
      </c>
      <c r="K12" s="2">
        <f t="shared" si="1"/>
        <v>0</v>
      </c>
      <c r="L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3" t="s">
        <v>17</v>
      </c>
      <c r="B13" s="5" t="s">
        <v>4</v>
      </c>
      <c r="C13" s="6">
        <v>3.0</v>
      </c>
      <c r="D13" s="2"/>
      <c r="E13" s="14"/>
      <c r="F13" s="15"/>
      <c r="G13" s="15"/>
      <c r="H13" s="15"/>
      <c r="I13" s="16"/>
      <c r="J13" s="15"/>
      <c r="K13" s="2"/>
      <c r="L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16</v>
      </c>
      <c r="B14" s="5" t="s">
        <v>4</v>
      </c>
      <c r="C14" s="6">
        <v>3.0</v>
      </c>
      <c r="D14" s="2"/>
      <c r="E14" s="1"/>
      <c r="F14" s="17" t="s">
        <v>19</v>
      </c>
      <c r="G14" s="17" t="s">
        <v>20</v>
      </c>
      <c r="H14" s="17" t="s">
        <v>21</v>
      </c>
      <c r="I14" s="18" t="s">
        <v>22</v>
      </c>
      <c r="J14" s="17" t="s">
        <v>23</v>
      </c>
      <c r="K14" s="1" t="s">
        <v>10</v>
      </c>
      <c r="L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3" t="s">
        <v>16</v>
      </c>
      <c r="B15" s="5" t="s">
        <v>18</v>
      </c>
      <c r="C15" s="6">
        <v>3.0</v>
      </c>
      <c r="D15" s="2"/>
      <c r="E15" s="5" t="s">
        <v>3</v>
      </c>
      <c r="F15" s="9">
        <f t="shared" ref="F15:F19" si="2">MINIFS($C$2:$C$27,$A$2:$A$27,$E15)</f>
        <v>2</v>
      </c>
      <c r="G15" s="9">
        <f t="shared" ref="G15:G19" si="3">MAXIFS($C$2:$C$27,$A$2:$A$27,$E15)</f>
        <v>6</v>
      </c>
      <c r="H15" s="9">
        <f t="shared" ref="H15:H19" si="4">SUMIFS($C$2:$C$27,$A$2:$A$27,$E15)</f>
        <v>17.5</v>
      </c>
      <c r="I15" s="10">
        <f t="shared" ref="I15:I19" si="5">AVERAGEIFS($C$2:$C$27,$A$2:$A$27,$E15)</f>
        <v>3.5</v>
      </c>
      <c r="J15" s="9">
        <f t="shared" ref="J15:J19" si="6">COUNTIFS($A2:$A27,$E15)</f>
        <v>5</v>
      </c>
      <c r="K15" s="2">
        <f t="shared" ref="K15:K23" si="7">H15-I15*J15</f>
        <v>0</v>
      </c>
      <c r="L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3" t="s">
        <v>12</v>
      </c>
      <c r="B16" s="5" t="s">
        <v>18</v>
      </c>
      <c r="C16" s="6">
        <v>4.5</v>
      </c>
      <c r="D16" s="2"/>
      <c r="E16" s="5" t="s">
        <v>12</v>
      </c>
      <c r="F16" s="9">
        <f t="shared" si="2"/>
        <v>3</v>
      </c>
      <c r="G16" s="9">
        <f t="shared" si="3"/>
        <v>8</v>
      </c>
      <c r="H16" s="9">
        <f t="shared" si="4"/>
        <v>19.5</v>
      </c>
      <c r="I16" s="10">
        <f t="shared" si="5"/>
        <v>4.875</v>
      </c>
      <c r="J16" s="9">
        <f t="shared" si="6"/>
        <v>4</v>
      </c>
      <c r="K16" s="2">
        <f t="shared" si="7"/>
        <v>0</v>
      </c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3" t="s">
        <v>14</v>
      </c>
      <c r="B17" s="13" t="s">
        <v>13</v>
      </c>
      <c r="C17" s="6">
        <v>5.5</v>
      </c>
      <c r="D17" s="2"/>
      <c r="E17" s="5" t="s">
        <v>14</v>
      </c>
      <c r="F17" s="9">
        <f t="shared" si="2"/>
        <v>1.5</v>
      </c>
      <c r="G17" s="9">
        <f t="shared" si="3"/>
        <v>5.5</v>
      </c>
      <c r="H17" s="9">
        <f t="shared" si="4"/>
        <v>22.5</v>
      </c>
      <c r="I17" s="10">
        <f t="shared" si="5"/>
        <v>3.214285714</v>
      </c>
      <c r="J17" s="9">
        <f t="shared" si="6"/>
        <v>7</v>
      </c>
      <c r="K17" s="2">
        <f t="shared" si="7"/>
        <v>0</v>
      </c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3" t="s">
        <v>17</v>
      </c>
      <c r="B18" s="13" t="s">
        <v>13</v>
      </c>
      <c r="C18" s="6">
        <v>2.0</v>
      </c>
      <c r="D18" s="2"/>
      <c r="E18" s="5" t="s">
        <v>16</v>
      </c>
      <c r="F18" s="9">
        <f t="shared" si="2"/>
        <v>2</v>
      </c>
      <c r="G18" s="9">
        <f t="shared" si="3"/>
        <v>4</v>
      </c>
      <c r="H18" s="9">
        <f t="shared" si="4"/>
        <v>15</v>
      </c>
      <c r="I18" s="10">
        <f t="shared" si="5"/>
        <v>3</v>
      </c>
      <c r="J18" s="9">
        <f t="shared" si="6"/>
        <v>5</v>
      </c>
      <c r="K18" s="2">
        <f t="shared" si="7"/>
        <v>0</v>
      </c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3" t="s">
        <v>17</v>
      </c>
      <c r="B19" s="13" t="s">
        <v>13</v>
      </c>
      <c r="C19" s="6">
        <v>1.5</v>
      </c>
      <c r="D19" s="2"/>
      <c r="E19" s="5" t="s">
        <v>17</v>
      </c>
      <c r="F19" s="9">
        <f t="shared" si="2"/>
        <v>1.5</v>
      </c>
      <c r="G19" s="9">
        <f t="shared" si="3"/>
        <v>5</v>
      </c>
      <c r="H19" s="9">
        <f t="shared" si="4"/>
        <v>14</v>
      </c>
      <c r="I19" s="10">
        <f t="shared" si="5"/>
        <v>2.8</v>
      </c>
      <c r="J19" s="9">
        <f t="shared" si="6"/>
        <v>5</v>
      </c>
      <c r="K19" s="2">
        <f t="shared" si="7"/>
        <v>0</v>
      </c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3" t="s">
        <v>17</v>
      </c>
      <c r="B20" s="13" t="s">
        <v>15</v>
      </c>
      <c r="C20" s="6">
        <v>5.0</v>
      </c>
      <c r="D20" s="2"/>
      <c r="E20" s="5" t="s">
        <v>4</v>
      </c>
      <c r="F20" s="9">
        <f t="shared" ref="F20:F23" si="8">MINIFS($C$2:$C$27,$B$2:$B$27,$E20)</f>
        <v>2.5</v>
      </c>
      <c r="G20" s="9">
        <f t="shared" ref="G20:G23" si="9">MAXIFS($C$2:$C$27,$B$2:$B$27,$E20)</f>
        <v>5</v>
      </c>
      <c r="H20" s="9">
        <f t="shared" ref="H20:H23" si="10">SUMIFS($C$2:$C$27,$B$2:$B$27,$E20)</f>
        <v>20.5</v>
      </c>
      <c r="I20" s="10">
        <f t="shared" ref="I20:I23" si="11">AVERAGEIFS($C$2:$C$27,$B$2:$B$27,$E20)</f>
        <v>3.416666667</v>
      </c>
      <c r="J20" s="9">
        <f t="shared" ref="J20:J23" si="12">COUNTIFS($B$2:$B$27,$E20)</f>
        <v>6</v>
      </c>
      <c r="K20" s="2">
        <f t="shared" si="7"/>
        <v>0</v>
      </c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 t="s">
        <v>14</v>
      </c>
      <c r="B21" s="13" t="s">
        <v>15</v>
      </c>
      <c r="C21" s="6">
        <v>4.0</v>
      </c>
      <c r="D21" s="2"/>
      <c r="E21" s="5" t="s">
        <v>13</v>
      </c>
      <c r="F21" s="9">
        <f t="shared" si="8"/>
        <v>1.5</v>
      </c>
      <c r="G21" s="9">
        <f t="shared" si="9"/>
        <v>8</v>
      </c>
      <c r="H21" s="9">
        <f t="shared" si="10"/>
        <v>23</v>
      </c>
      <c r="I21" s="10">
        <f t="shared" si="11"/>
        <v>3.833333333</v>
      </c>
      <c r="J21" s="9">
        <f t="shared" si="12"/>
        <v>6</v>
      </c>
      <c r="K21" s="2">
        <f t="shared" si="7"/>
        <v>0</v>
      </c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5" t="s">
        <v>14</v>
      </c>
      <c r="B22" s="13" t="s">
        <v>15</v>
      </c>
      <c r="C22" s="6">
        <v>2.0</v>
      </c>
      <c r="D22" s="2"/>
      <c r="E22" s="5" t="s">
        <v>15</v>
      </c>
      <c r="F22" s="9">
        <f t="shared" si="8"/>
        <v>2</v>
      </c>
      <c r="G22" s="9">
        <f t="shared" si="9"/>
        <v>6</v>
      </c>
      <c r="H22" s="9">
        <f t="shared" si="10"/>
        <v>23</v>
      </c>
      <c r="I22" s="10">
        <f t="shared" si="11"/>
        <v>3.833333333</v>
      </c>
      <c r="J22" s="9">
        <f t="shared" si="12"/>
        <v>6</v>
      </c>
      <c r="K22" s="2">
        <f t="shared" si="7"/>
        <v>0</v>
      </c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5" t="s">
        <v>14</v>
      </c>
      <c r="B23" s="5" t="s">
        <v>18</v>
      </c>
      <c r="C23" s="6">
        <v>3.5</v>
      </c>
      <c r="D23" s="2"/>
      <c r="E23" s="5" t="s">
        <v>18</v>
      </c>
      <c r="F23" s="9">
        <f t="shared" si="8"/>
        <v>1.5</v>
      </c>
      <c r="G23" s="9">
        <f t="shared" si="9"/>
        <v>4.5</v>
      </c>
      <c r="H23" s="9">
        <f t="shared" si="10"/>
        <v>22</v>
      </c>
      <c r="I23" s="10">
        <f t="shared" si="11"/>
        <v>2.75</v>
      </c>
      <c r="J23" s="9">
        <f t="shared" si="12"/>
        <v>8</v>
      </c>
      <c r="K23" s="2">
        <f t="shared" si="7"/>
        <v>0</v>
      </c>
      <c r="L23" s="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3" t="s">
        <v>16</v>
      </c>
      <c r="B24" s="13" t="s">
        <v>13</v>
      </c>
      <c r="C24" s="6">
        <v>4.0</v>
      </c>
      <c r="D24" s="4"/>
      <c r="E24" s="13"/>
      <c r="I24" s="19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3" t="s">
        <v>16</v>
      </c>
      <c r="B25" s="5" t="s">
        <v>18</v>
      </c>
      <c r="C25" s="6">
        <v>3.0</v>
      </c>
      <c r="D25" s="4"/>
      <c r="E25" s="13"/>
      <c r="I25" s="1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3" t="s">
        <v>17</v>
      </c>
      <c r="B26" s="5" t="s">
        <v>18</v>
      </c>
      <c r="C26" s="6">
        <v>2.5</v>
      </c>
      <c r="D26" s="4"/>
      <c r="E26" s="13"/>
      <c r="I26" s="1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3" t="s">
        <v>3</v>
      </c>
      <c r="B27" s="5" t="s">
        <v>18</v>
      </c>
      <c r="C27" s="6">
        <v>2.0</v>
      </c>
      <c r="D27" s="4"/>
      <c r="E27" s="4"/>
      <c r="F27" s="4"/>
      <c r="G27" s="4"/>
      <c r="H27" s="4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2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2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2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2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2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2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2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2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2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2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2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2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2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2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2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2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2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2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2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2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2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2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2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2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2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2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2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2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2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2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2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2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2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2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2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2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2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2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2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2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2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2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2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2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2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2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2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2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2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2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2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2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2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2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2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2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2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2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2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2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2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2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2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2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2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2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2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2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2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2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2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2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2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2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2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2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2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2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2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2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2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2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2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2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2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2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2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2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2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2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2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2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2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2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2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2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2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2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2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2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2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2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2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2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2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2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2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2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2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2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2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2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2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2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2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2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2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2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2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2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2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2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2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2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2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2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2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2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2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2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2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2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2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2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2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2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2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2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2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2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2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2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2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2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2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2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2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2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2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2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2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2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2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2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2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2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2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2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2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2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2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2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2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2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2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2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2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2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2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2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2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2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2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2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2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2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2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2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2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2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2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2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2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2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2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2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2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2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2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2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2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2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2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2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2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2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2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2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2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2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2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2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2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2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2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2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2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2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2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2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2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2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2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2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2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2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2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2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2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2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2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2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2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2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2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2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2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2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2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2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2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2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2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2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2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2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2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2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2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2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2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2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2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2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2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2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2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2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2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2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2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2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2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2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2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2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2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2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2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2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2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2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2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2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2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2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2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2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2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2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2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2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2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2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2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2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2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2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2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2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2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2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2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2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2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2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2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2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2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2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2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2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2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2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2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2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2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2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2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2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2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2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2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2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2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2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2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2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2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2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2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2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2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2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2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2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2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2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2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2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2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2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2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2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2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2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2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2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2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2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2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2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2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2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2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2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2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2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2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2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2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2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2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2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2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2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2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2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2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2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2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2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2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2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2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2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2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2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2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2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2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2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2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2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2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2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2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2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2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2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2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2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2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2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2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2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2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2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2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2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2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2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2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2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2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2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2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2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2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2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2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2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2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2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2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2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2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2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2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2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2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2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2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2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2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2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2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2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2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2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2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2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2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2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2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2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2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2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2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2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2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2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2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2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2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2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2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2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2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2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2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2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2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2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2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2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2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2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2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2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2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2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2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2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2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2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2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2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2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2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2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2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2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2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2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2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2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2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2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2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2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2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2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2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2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2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2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2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2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2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2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2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2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2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2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2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2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2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2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2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2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2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2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2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2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2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2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2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2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2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2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2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2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2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2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2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2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2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2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2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2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2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2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2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2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2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2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2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2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2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2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2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2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2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2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2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2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2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2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2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2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2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2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2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2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2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2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2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2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2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2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2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2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2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2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2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2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2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2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2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2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2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2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2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2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2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2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2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2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2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2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2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2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2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2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2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2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2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2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2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2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2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2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2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2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2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2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2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2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2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2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2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2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2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2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2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2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2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2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2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2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2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2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2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2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2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2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2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2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2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2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2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2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2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2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2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2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2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2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2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2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2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2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2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2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2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2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2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2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2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2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2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2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2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2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2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2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2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2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2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2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2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2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2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2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2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2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2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2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2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2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2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2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2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2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2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2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2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2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2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2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2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2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2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2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2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2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2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2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2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2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2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2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2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2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2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2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2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2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2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2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2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2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2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2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2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2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2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2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2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2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2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2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2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2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2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2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2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2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2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2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2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2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2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2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2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2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2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2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2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2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2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2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2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2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2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2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2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2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2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2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2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2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2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2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2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2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2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2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2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2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2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2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2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2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2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2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2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2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2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2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2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2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2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2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2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2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2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2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2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2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2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2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2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2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2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2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2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2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2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2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2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2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2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2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2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2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2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2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2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2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2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2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2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2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2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2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2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2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2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2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2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2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2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2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I986" s="2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I987" s="2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I988" s="2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I989" s="1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I990" s="1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I991" s="1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I992" s="1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I993" s="1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I994" s="1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I995" s="1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D996" s="4"/>
      <c r="I996" s="1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D997" s="4"/>
      <c r="I997" s="1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D998" s="4"/>
      <c r="I998" s="19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D999" s="4"/>
      <c r="I999" s="19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D1000" s="4"/>
      <c r="I1000" s="19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