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 2" sheetId="2" r:id="rId5"/>
    <sheet state="visible" name="Report" sheetId="3" r:id="rId6"/>
  </sheets>
  <definedNames/>
  <calcPr/>
</workbook>
</file>

<file path=xl/sharedStrings.xml><?xml version="1.0" encoding="utf-8"?>
<sst xmlns="http://schemas.openxmlformats.org/spreadsheetml/2006/main" count="236" uniqueCount="191">
  <si>
    <t>Bank Data</t>
  </si>
  <si>
    <t>Cleaned data (person)</t>
  </si>
  <si>
    <t>Cleaned data (Bank- ICICI)</t>
  </si>
  <si>
    <t>Cleaned data (Bank- Kotak)</t>
  </si>
  <si>
    <t>Cleaned data (Bank- SBI)</t>
  </si>
  <si>
    <t>Cleaned data (Bank- HDFC)</t>
  </si>
  <si>
    <t>Cleaned data (Final list)</t>
  </si>
  <si>
    <t>Date</t>
  </si>
  <si>
    <t>Person_Bank</t>
  </si>
  <si>
    <t>Transaction</t>
  </si>
  <si>
    <t>Trim</t>
  </si>
  <si>
    <t>len ("ICICI")</t>
  </si>
  <si>
    <r>
      <rPr>
        <rFont val="Arial"/>
        <b/>
        <color theme="1"/>
      </rPr>
      <t xml:space="preserve">Check for ICICI </t>
    </r>
    <r>
      <rPr>
        <rFont val="Arial"/>
        <b val="0"/>
        <color theme="1"/>
      </rPr>
      <t>(use Right on Trim for Column E Char)</t>
    </r>
  </si>
  <si>
    <r>
      <rPr>
        <rFont val="Arial"/>
        <b/>
        <color theme="1"/>
      </rPr>
      <t xml:space="preserve">Substitute1
 </t>
    </r>
    <r>
      <rPr>
        <rFont val="Arial"/>
        <b val="0"/>
        <color theme="1"/>
      </rPr>
      <t>[If Column F is ICICI then substitute in Column D "_ICICI" for "", else ""]</t>
    </r>
  </si>
  <si>
    <t>len("Kotak")</t>
  </si>
  <si>
    <r>
      <rPr>
        <rFont val="Arial"/>
        <b/>
        <color theme="1"/>
      </rPr>
      <t xml:space="preserve">Check for Kotak </t>
    </r>
    <r>
      <rPr>
        <rFont val="Arial"/>
        <b val="0"/>
        <color theme="1"/>
      </rPr>
      <t>(use Right on Trim for Column H Char)</t>
    </r>
  </si>
  <si>
    <r>
      <rPr>
        <rFont val="Arial"/>
        <b/>
        <color theme="1"/>
      </rPr>
      <t xml:space="preserve">Substitute2 
</t>
    </r>
    <r>
      <rPr>
        <rFont val="Arial"/>
        <b val="0"/>
        <color theme="1"/>
      </rPr>
      <t>[If Column I is Kotak then substitute in Column D "_Kotak" for "", else ""]</t>
    </r>
  </si>
  <si>
    <t>len("SBI")</t>
  </si>
  <si>
    <r>
      <rPr>
        <rFont val="Arial"/>
        <b/>
        <color theme="1"/>
      </rPr>
      <t xml:space="preserve">Check for SBI </t>
    </r>
    <r>
      <rPr>
        <rFont val="Arial"/>
        <b val="0"/>
        <color theme="1"/>
      </rPr>
      <t>(use Right on Trim for Column K Char)</t>
    </r>
  </si>
  <si>
    <r>
      <rPr>
        <rFont val="Arial"/>
        <b/>
        <color theme="1"/>
      </rPr>
      <t xml:space="preserve">Substitute3 
</t>
    </r>
    <r>
      <rPr>
        <rFont val="Arial"/>
        <b val="0"/>
        <color theme="1"/>
      </rPr>
      <t>[If Column L is SBI then substitute in Column D "_SBI" for "", else ""]</t>
    </r>
  </si>
  <si>
    <t>len("HDFC")</t>
  </si>
  <si>
    <r>
      <rPr>
        <rFont val="Arial"/>
        <b/>
        <color theme="1"/>
      </rPr>
      <t xml:space="preserve">Check for HDFC </t>
    </r>
    <r>
      <rPr>
        <rFont val="Arial"/>
        <b val="0"/>
        <color theme="1"/>
      </rPr>
      <t>(use Right on Trim for Column N Char)</t>
    </r>
  </si>
  <si>
    <r>
      <rPr>
        <rFont val="Arial"/>
        <b/>
        <color theme="1"/>
      </rPr>
      <t xml:space="preserve">Substitute4 
</t>
    </r>
    <r>
      <rPr>
        <rFont val="Arial"/>
        <b val="0"/>
        <color theme="1"/>
      </rPr>
      <t>[If Column O is HDFC then substitute in Column D "_HDFC" for "", else ""]</t>
    </r>
  </si>
  <si>
    <r>
      <rPr>
        <rFont val="Arial"/>
        <b/>
        <color theme="1"/>
      </rPr>
      <t xml:space="preserve">Name 1 </t>
    </r>
    <r>
      <rPr>
        <rFont val="Arial"/>
        <b val="0"/>
        <color theme="1"/>
      </rPr>
      <t>(Reference Column G)</t>
    </r>
  </si>
  <si>
    <r>
      <rPr>
        <rFont val="Arial"/>
        <b/>
        <color theme="1"/>
      </rPr>
      <t xml:space="preserve">Name 2 
</t>
    </r>
    <r>
      <rPr>
        <rFont val="Arial"/>
        <b val="0"/>
        <color theme="1"/>
      </rPr>
      <t>(If Column Q is "", then Column J else Column Q)</t>
    </r>
  </si>
  <si>
    <r>
      <rPr>
        <rFont val="Arial"/>
        <b/>
        <color theme="1"/>
      </rPr>
      <t xml:space="preserve">Name 3 
</t>
    </r>
    <r>
      <rPr>
        <rFont val="Arial"/>
        <b val="0"/>
        <color theme="1"/>
      </rPr>
      <t>(If Column R is "", then Column M else Column R)</t>
    </r>
  </si>
  <si>
    <r>
      <rPr>
        <rFont val="Arial"/>
        <b/>
        <color theme="1"/>
      </rPr>
      <t xml:space="preserve">Name 4 
</t>
    </r>
    <r>
      <rPr>
        <rFont val="Arial"/>
        <b val="0"/>
        <color theme="1"/>
      </rPr>
      <t>(If Column S is "", then Column P else Column S)</t>
    </r>
  </si>
  <si>
    <t>Proper 
(Name 4)</t>
  </si>
  <si>
    <t xml:space="preserve">    Abhishek_ICICI</t>
  </si>
  <si>
    <t>UdIT_Kotak</t>
  </si>
  <si>
    <t>Abhishek_ICICI</t>
  </si>
  <si>
    <t xml:space="preserve">     Shruti_HDFC</t>
  </si>
  <si>
    <t xml:space="preserve">    SMRITI_HDFC</t>
  </si>
  <si>
    <t>Uday_ICICI</t>
  </si>
  <si>
    <t xml:space="preserve">       AloK_ICICI</t>
  </si>
  <si>
    <t xml:space="preserve"> Udit_Kotak</t>
  </si>
  <si>
    <t>shikha_SBI</t>
  </si>
  <si>
    <t>Vinita_SBI</t>
  </si>
  <si>
    <t xml:space="preserve">     SHruti_HDFC</t>
  </si>
  <si>
    <t>Srishti_ICICI</t>
  </si>
  <si>
    <t xml:space="preserve"> AbhiSHEK_ICICI</t>
  </si>
  <si>
    <t>SHIKHA_SBI</t>
  </si>
  <si>
    <t>Neha_SBI</t>
  </si>
  <si>
    <t>Shikha_SBI</t>
  </si>
  <si>
    <t xml:space="preserve">                 Udit_Kotak</t>
  </si>
  <si>
    <t xml:space="preserve">  AloK_ICICI</t>
  </si>
  <si>
    <t>Sheetal_HDFC</t>
  </si>
  <si>
    <t>Alok_ICICI</t>
  </si>
  <si>
    <t>Smriti_HDFC</t>
  </si>
  <si>
    <t xml:space="preserve">                 DEV_Kotak</t>
  </si>
  <si>
    <t xml:space="preserve">     Prasun_ICICI</t>
  </si>
  <si>
    <t>PRASUN_ICICI</t>
  </si>
  <si>
    <t>DeV_Kotak</t>
  </si>
  <si>
    <t xml:space="preserve">  SheeTAL_HDFC</t>
  </si>
  <si>
    <t xml:space="preserve"> Uday_ICICI</t>
  </si>
  <si>
    <t xml:space="preserve">     VinITA_SBI</t>
  </si>
  <si>
    <t>Shekhar_SBI</t>
  </si>
  <si>
    <t>Udit_Kotak</t>
  </si>
  <si>
    <t xml:space="preserve">  Shikha_SBI</t>
  </si>
  <si>
    <t xml:space="preserve">         Udit_Kotak</t>
  </si>
  <si>
    <t xml:space="preserve">  AlOK_ICICI</t>
  </si>
  <si>
    <t>VinITA_SBI</t>
  </si>
  <si>
    <t xml:space="preserve"> Shruti_HDFC</t>
  </si>
  <si>
    <t xml:space="preserve">    Neha_SBI</t>
  </si>
  <si>
    <t xml:space="preserve">     NehA_SBI</t>
  </si>
  <si>
    <t>abhisheK_ICICI</t>
  </si>
  <si>
    <t xml:space="preserve">  Sheetal_HDFC</t>
  </si>
  <si>
    <t xml:space="preserve">        AbhishEK_ICICI</t>
  </si>
  <si>
    <t>Prasun_ICICI</t>
  </si>
  <si>
    <t>Dev_Kotak</t>
  </si>
  <si>
    <t xml:space="preserve">      SmriTi_HDFC</t>
  </si>
  <si>
    <t xml:space="preserve"> prasun_ICICI</t>
  </si>
  <si>
    <t>PrAsun_ICICI</t>
  </si>
  <si>
    <t xml:space="preserve">  SHIKHA_SBI</t>
  </si>
  <si>
    <t xml:space="preserve">     SrishtI_ICICI</t>
  </si>
  <si>
    <t>SmRITI_HDFC</t>
  </si>
  <si>
    <t xml:space="preserve">     PrasUN_ICICI</t>
  </si>
  <si>
    <t>SHEKHAR_SBI</t>
  </si>
  <si>
    <t xml:space="preserve">      Alok_ICICI</t>
  </si>
  <si>
    <t xml:space="preserve">     SrisHTI_ICICI</t>
  </si>
  <si>
    <t xml:space="preserve">       Smriti_HDFC</t>
  </si>
  <si>
    <t>VinitA_SBI</t>
  </si>
  <si>
    <t xml:space="preserve"> AbhisheK_ICICI</t>
  </si>
  <si>
    <t>*Amount in brackets () depicts withdrawal from bank account, otherwise deposit in the bank account</t>
  </si>
  <si>
    <t>Consolidated data</t>
  </si>
  <si>
    <t>Person</t>
  </si>
  <si>
    <t>Bank</t>
  </si>
  <si>
    <t>CIBIL score</t>
  </si>
  <si>
    <t>Security Value</t>
  </si>
  <si>
    <t>Total Bank Balance*</t>
  </si>
  <si>
    <t>Abhishek</t>
  </si>
  <si>
    <t>ICICI</t>
  </si>
  <si>
    <t>Udit</t>
  </si>
  <si>
    <t>Kotak</t>
  </si>
  <si>
    <t>Shruti</t>
  </si>
  <si>
    <t>HDFC</t>
  </si>
  <si>
    <t>Smriti</t>
  </si>
  <si>
    <t>Uday</t>
  </si>
  <si>
    <t>Alok</t>
  </si>
  <si>
    <t>Shikha</t>
  </si>
  <si>
    <t>SBI</t>
  </si>
  <si>
    <t>Vinita</t>
  </si>
  <si>
    <t>Srishti</t>
  </si>
  <si>
    <t>Neha</t>
  </si>
  <si>
    <t>Sheetal</t>
  </si>
  <si>
    <t>Dev</t>
  </si>
  <si>
    <t>Prasun</t>
  </si>
  <si>
    <t>Shekhar</t>
  </si>
  <si>
    <t>*use sumifs to bring the total bank balance for trhe respective persons from Sheet 1</t>
  </si>
  <si>
    <t>Loan %</t>
  </si>
  <si>
    <t>on security amount</t>
  </si>
  <si>
    <t>Table 1- ICICI Bank</t>
  </si>
  <si>
    <t>1.1(Bank Balance)</t>
  </si>
  <si>
    <t>1.2(CIBIL score)</t>
  </si>
  <si>
    <t>1.3(Loan Eligibility)</t>
  </si>
  <si>
    <t>1.4(Security amount)</t>
  </si>
  <si>
    <t>1.5(Loan Amount)</t>
  </si>
  <si>
    <t>1.6(New bank balance)</t>
  </si>
  <si>
    <t>Instructions for Table 1- ICICI Bank</t>
  </si>
  <si>
    <t>1.1- use vlookup to bring the Bank Balance</t>
  </si>
  <si>
    <t>1.2- use vlookup to bring the CIBIL Score</t>
  </si>
  <si>
    <t>1.3- if CIBIL Score is &lt;700 then "Not eligible" else "Eligible"</t>
  </si>
  <si>
    <t>1.4- use vlookup to bring the security amount</t>
  </si>
  <si>
    <t>1.5- if Loan eligibility is Eligible, then (Loan %*Security amount) else 0</t>
  </si>
  <si>
    <t>1.6- New bank balance= loan amount + bank balance</t>
  </si>
  <si>
    <t>Table 2- Kotak Bank</t>
  </si>
  <si>
    <t>2.1(Bank Balance)</t>
  </si>
  <si>
    <t>2.2(CIBIL score)</t>
  </si>
  <si>
    <t>2.3(Loan Eligibility)</t>
  </si>
  <si>
    <t>2.4(Security amount)</t>
  </si>
  <si>
    <t>2.5(Loan Amount)</t>
  </si>
  <si>
    <t>2.6(New bank balance)</t>
  </si>
  <si>
    <t>Instructions for Table 2- Kotak Bank</t>
  </si>
  <si>
    <t>2.1- use vlookup to bring the Bank Balance</t>
  </si>
  <si>
    <t>2.2- use vlookup to bring the CIBIL Score</t>
  </si>
  <si>
    <t>2.3- if CIBIL Score is &lt;700 then "Not eligible" else "Eligible"</t>
  </si>
  <si>
    <t>2.4- use vlookup to bring the security amount</t>
  </si>
  <si>
    <t>2.5- if Loan eligibility is Eligible, then (Loan %*Security amount)</t>
  </si>
  <si>
    <t>2.6- New bank balance= loan amount + bank balance</t>
  </si>
  <si>
    <t>Table 3- SBI Bank</t>
  </si>
  <si>
    <t>3.1(Bank Balance)</t>
  </si>
  <si>
    <t>3.2(CIBIL score)</t>
  </si>
  <si>
    <t>3.3(Loan Eligibility)</t>
  </si>
  <si>
    <t>3.4(Security amount)</t>
  </si>
  <si>
    <t>3.5(Loan Amount)</t>
  </si>
  <si>
    <t>3.6(New bank balance)</t>
  </si>
  <si>
    <t>Instructions for Table 3- SBI Bank</t>
  </si>
  <si>
    <t>3.1- use vlookup to bring the Bank Balance</t>
  </si>
  <si>
    <t>3.2- use vlookup to bring the CIBIL Score</t>
  </si>
  <si>
    <t>3.3- if CIBIL Score is &lt;700 then "Not eligible" else "Eligible"</t>
  </si>
  <si>
    <t>3.4- use vlookup to bring the security amount</t>
  </si>
  <si>
    <t>3.5- if Loan eligibility is Eligible, then (Loan %*Security amount)</t>
  </si>
  <si>
    <t>3.6- New bank balance= loan amount + bank balance</t>
  </si>
  <si>
    <t>Table 4- HDFC Bank</t>
  </si>
  <si>
    <t>4.1(Bank Balance)</t>
  </si>
  <si>
    <t>4.2(CIBIL score)</t>
  </si>
  <si>
    <t>4.3(Loan Eligibility)</t>
  </si>
  <si>
    <t>4.4(Security amount)</t>
  </si>
  <si>
    <t>4.5(Loan Amount)</t>
  </si>
  <si>
    <t>4.6(New bank balance)</t>
  </si>
  <si>
    <t>Instructions for Table 4- HDFC Bank</t>
  </si>
  <si>
    <t>4.1- use vlookup to bring the Bank Balance</t>
  </si>
  <si>
    <t>4.2- use vlookup to bring the CIBIL Score</t>
  </si>
  <si>
    <t>4.3- if CIBIL Score is &lt;700 then "Not eligible" else "Eligible"</t>
  </si>
  <si>
    <t>4.4- use vlookup to bring the security amount</t>
  </si>
  <si>
    <t>4.5- if Loan eligibility is Eligible, then (Loan %*Security amount)</t>
  </si>
  <si>
    <t>4.6- New bank balance= loan amount + bank balance</t>
  </si>
  <si>
    <t>Bank wise report-1</t>
  </si>
  <si>
    <t>Total bank balance</t>
  </si>
  <si>
    <t>Number of transactions</t>
  </si>
  <si>
    <t>Average transaction amount</t>
  </si>
  <si>
    <t>Minimum transaction amount</t>
  </si>
  <si>
    <t>Maximum transaction amount</t>
  </si>
  <si>
    <t>Bank wise report-2</t>
  </si>
  <si>
    <t>Number of loans issued</t>
  </si>
  <si>
    <t>Highest loan amount</t>
  </si>
  <si>
    <t>Total loan disbursed</t>
  </si>
  <si>
    <t>Total securities held</t>
  </si>
  <si>
    <t>Net flow of cash</t>
  </si>
  <si>
    <t>Instruction for Bank wise report-1</t>
  </si>
  <si>
    <t>Total bank balance- using sumifs, bring the total bank balance from table "Consolidated data" in Sheet 2 for the respective banks</t>
  </si>
  <si>
    <t>Number of transactions- using countifs, bring the number of transactions from Sheet 1. Hint: Total Number of transactions should be equal to 69.</t>
  </si>
  <si>
    <t>Average transaction amount- divide total bank balance in Column B by number of transactions in Column C</t>
  </si>
  <si>
    <t>Minimum transaction amount- using minifs, bring the minimum transaction value (will be in negative) for the respective banks from Sheet 1</t>
  </si>
  <si>
    <t>Maximum transaction amount- using maxifs, bring the maximum transaction value for the respective banks from Sheet 1</t>
  </si>
  <si>
    <t>Instruction for Bank wise report-2</t>
  </si>
  <si>
    <t>Number of loans issued- using countifs, bring the number of "Eligible" loans for the respective banks from Sheet 2</t>
  </si>
  <si>
    <t>Highest loan amount- using max function, bring the highest loan amount from Sheet 2 for the respective banks</t>
  </si>
  <si>
    <t>Total loan disbursed- using sum function, bring the total loan amount from Sheet 2 for the respective banks</t>
  </si>
  <si>
    <t>Total securities held- using sumifs, bring the total secritites of the persons who are "Eligible" for loan from Sheet 2 for the respective banks</t>
  </si>
  <si>
    <t>Net flow of cash- Total securities held- Total loan disbursed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</si>
</sst>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&quot;d"/>
    <numFmt numFmtId="165" formatCode="0.0"/>
  </numFmts>
  <fonts count="13">
    <font>
      <sz val="10.0"/>
      <color rgb="FF000000"/>
      <name val="Arial"/>
      <scheme val="minor"/>
    </font>
    <font>
      <b/>
      <color rgb="FFFFFFFF"/>
      <name val="Arial"/>
    </font>
    <font/>
    <font>
      <b/>
      <color rgb="FFFFFFFF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color theme="1"/>
      <name val="Arial"/>
    </font>
    <font>
      <color rgb="FFFFFFFF"/>
      <name val="Arial"/>
    </font>
    <font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  <font>
      <b/>
      <sz val="11.0"/>
      <color rgb="FF222222"/>
      <name val="Arial"/>
    </font>
    <font>
      <color rgb="FFFFFFFF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660000"/>
        <bgColor rgb="FF660000"/>
      </patternFill>
    </fill>
    <fill>
      <patternFill patternType="solid">
        <fgColor rgb="FF990000"/>
        <bgColor rgb="FF990000"/>
      </patternFill>
    </fill>
    <fill>
      <patternFill patternType="solid">
        <fgColor rgb="FFFFFFFF"/>
        <bgColor rgb="FFFFFFFF"/>
      </patternFill>
    </fill>
    <fill>
      <patternFill patternType="solid">
        <fgColor rgb="FF5B0F00"/>
        <bgColor rgb="FF5B0F00"/>
      </patternFill>
    </fill>
    <fill>
      <patternFill patternType="solid">
        <fgColor rgb="FF4C1130"/>
        <bgColor rgb="FF4C113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0" fillId="0" fontId="4" numFmtId="0" xfId="0" applyAlignment="1" applyFont="1">
      <alignment vertical="bottom"/>
    </xf>
    <xf borderId="5" fillId="3" fontId="1" numFmtId="0" xfId="0" applyAlignment="1" applyBorder="1" applyFill="1" applyFont="1">
      <alignment vertical="bottom"/>
    </xf>
    <xf borderId="0" fillId="3" fontId="1" numFmtId="0" xfId="0" applyAlignment="1" applyFont="1">
      <alignment vertical="bottom"/>
    </xf>
    <xf borderId="6" fillId="3" fontId="1" numFmtId="0" xfId="0" applyAlignment="1" applyBorder="1" applyFont="1">
      <alignment vertical="bottom"/>
    </xf>
    <xf borderId="5" fillId="0" fontId="5" numFmtId="0" xfId="0" applyAlignment="1" applyBorder="1" applyFont="1">
      <alignment readingOrder="0"/>
    </xf>
    <xf borderId="5" fillId="4" fontId="6" numFmtId="0" xfId="0" applyAlignment="1" applyBorder="1" applyFill="1" applyFont="1">
      <alignment readingOrder="0" vertical="bottom"/>
    </xf>
    <xf borderId="0" fillId="0" fontId="5" numFmtId="0" xfId="0" applyAlignment="1" applyFont="1">
      <alignment readingOrder="0" shrinkToFit="0" wrapText="1"/>
    </xf>
    <xf borderId="6" fillId="0" fontId="5" numFmtId="0" xfId="0" applyAlignment="1" applyBorder="1" applyFont="1">
      <alignment readingOrder="0" shrinkToFit="0" wrapText="1"/>
    </xf>
    <xf borderId="1" fillId="4" fontId="6" numFmtId="0" xfId="0" applyAlignment="1" applyBorder="1" applyFont="1">
      <alignment readingOrder="0" shrinkToFit="0" vertical="bottom" wrapText="1"/>
    </xf>
    <xf borderId="2" fillId="4" fontId="6" numFmtId="0" xfId="0" applyAlignment="1" applyBorder="1" applyFont="1">
      <alignment readingOrder="0" shrinkToFit="0" vertical="bottom" wrapText="1"/>
    </xf>
    <xf borderId="3" fillId="0" fontId="6" numFmtId="0" xfId="0" applyAlignment="1" applyBorder="1" applyFont="1">
      <alignment readingOrder="0" shrinkToFit="0" vertical="bottom" wrapText="1"/>
    </xf>
    <xf borderId="5" fillId="3" fontId="7" numFmtId="164" xfId="0" applyAlignment="1" applyBorder="1" applyFont="1" applyNumberFormat="1">
      <alignment horizontal="right" vertical="bottom"/>
    </xf>
    <xf borderId="0" fillId="3" fontId="7" numFmtId="0" xfId="0" applyAlignment="1" applyFont="1">
      <alignment vertical="bottom"/>
    </xf>
    <xf borderId="6" fillId="3" fontId="7" numFmtId="3" xfId="0" applyAlignment="1" applyBorder="1" applyFont="1" applyNumberFormat="1">
      <alignment horizontal="right" vertical="bottom"/>
    </xf>
    <xf borderId="5" fillId="0" fontId="8" numFmtId="0" xfId="0" applyBorder="1" applyFont="1"/>
    <xf borderId="5" fillId="4" fontId="8" numFmtId="0" xfId="0" applyBorder="1" applyFont="1"/>
    <xf borderId="0" fillId="0" fontId="8" numFmtId="0" xfId="0" applyFont="1"/>
    <xf borderId="6" fillId="0" fontId="8" numFmtId="0" xfId="0" applyBorder="1" applyFont="1"/>
    <xf borderId="5" fillId="4" fontId="9" numFmtId="0" xfId="0" applyAlignment="1" applyBorder="1" applyFont="1">
      <alignment horizontal="right" vertical="bottom"/>
    </xf>
    <xf borderId="0" fillId="4" fontId="9" numFmtId="0" xfId="0" applyAlignment="1" applyFont="1">
      <alignment horizontal="right" vertical="bottom"/>
    </xf>
    <xf borderId="5" fillId="4" fontId="4" numFmtId="0" xfId="0" applyAlignment="1" applyBorder="1" applyFont="1">
      <alignment vertical="bottom"/>
    </xf>
    <xf borderId="0" fillId="4" fontId="9" numFmtId="0" xfId="0" applyAlignment="1" applyFont="1">
      <alignment readingOrder="0" vertical="bottom"/>
    </xf>
    <xf borderId="5" fillId="4" fontId="10" numFmtId="0" xfId="0" applyAlignment="1" applyBorder="1" applyFont="1">
      <alignment readingOrder="0"/>
    </xf>
    <xf borderId="0" fillId="4" fontId="4" numFmtId="0" xfId="0" applyAlignment="1" applyFont="1">
      <alignment vertical="bottom"/>
    </xf>
    <xf borderId="6" fillId="0" fontId="4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7" fillId="3" fontId="7" numFmtId="164" xfId="0" applyAlignment="1" applyBorder="1" applyFont="1" applyNumberFormat="1">
      <alignment horizontal="right" vertical="bottom"/>
    </xf>
    <xf borderId="8" fillId="3" fontId="7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0"/>
    </xf>
    <xf borderId="0" fillId="4" fontId="4" numFmtId="0" xfId="0" applyAlignment="1" applyFont="1">
      <alignment vertical="bottom"/>
    </xf>
    <xf borderId="0" fillId="4" fontId="11" numFmtId="0" xfId="0" applyAlignment="1" applyFont="1">
      <alignment readingOrder="0" shrinkToFit="0" wrapText="1"/>
    </xf>
    <xf borderId="0" fillId="5" fontId="1" numFmtId="0" xfId="0" applyAlignment="1" applyFill="1" applyFont="1">
      <alignment horizontal="center" readingOrder="0" vertical="bottom"/>
    </xf>
    <xf borderId="0" fillId="4" fontId="6" numFmtId="0" xfId="0" applyAlignment="1" applyFont="1">
      <alignment readingOrder="0" vertical="bottom"/>
    </xf>
    <xf borderId="0" fillId="4" fontId="6" numFmtId="0" xfId="0" applyAlignment="1" applyFont="1">
      <alignment vertical="bottom"/>
    </xf>
    <xf borderId="0" fillId="5" fontId="1" numFmtId="0" xfId="0" applyAlignment="1" applyFont="1">
      <alignment readingOrder="0" vertical="bottom"/>
    </xf>
    <xf borderId="0" fillId="3" fontId="7" numFmtId="0" xfId="0" applyAlignment="1" applyFont="1">
      <alignment readingOrder="0" vertical="bottom"/>
    </xf>
    <xf borderId="0" fillId="3" fontId="12" numFmtId="0" xfId="0" applyAlignment="1" applyFont="1">
      <alignment readingOrder="0"/>
    </xf>
    <xf borderId="0" fillId="4" fontId="10" numFmtId="0" xfId="0" applyAlignment="1" applyFont="1">
      <alignment readingOrder="0"/>
    </xf>
    <xf borderId="0" fillId="4" fontId="8" numFmtId="0" xfId="0" applyFont="1"/>
    <xf borderId="0" fillId="0" fontId="8" numFmtId="0" xfId="0" applyAlignment="1" applyFont="1">
      <alignment readingOrder="0"/>
    </xf>
    <xf borderId="0" fillId="6" fontId="12" numFmtId="10" xfId="0" applyAlignment="1" applyFill="1" applyFont="1" applyNumberFormat="1">
      <alignment readingOrder="0"/>
    </xf>
    <xf borderId="0" fillId="2" fontId="1" numFmtId="0" xfId="0" applyAlignment="1" applyFont="1">
      <alignment horizontal="center" readingOrder="0" vertical="bottom"/>
    </xf>
    <xf borderId="0" fillId="4" fontId="6" numFmtId="0" xfId="0" applyAlignment="1" applyFont="1">
      <alignment horizontal="center" readingOrder="0" vertical="bottom"/>
    </xf>
    <xf borderId="0" fillId="2" fontId="1" numFmtId="0" xfId="0" applyAlignment="1" applyFont="1">
      <alignment readingOrder="0" vertical="bottom"/>
    </xf>
    <xf borderId="0" fillId="3" fontId="12" numFmtId="0" xfId="0" applyFont="1"/>
    <xf borderId="0" fillId="0" fontId="6" numFmtId="0" xfId="0" applyAlignment="1" applyFont="1">
      <alignment readingOrder="0" vertical="bottom"/>
    </xf>
    <xf borderId="0" fillId="4" fontId="9" numFmtId="165" xfId="0" applyAlignment="1" applyFont="1" applyNumberFormat="1">
      <alignment readingOrder="0" vertical="bottom"/>
    </xf>
    <xf borderId="0" fillId="4" fontId="12" numFmtId="0" xfId="0" applyAlignment="1" applyFont="1">
      <alignment readingOrder="0"/>
    </xf>
    <xf borderId="0" fillId="4" fontId="7" numFmtId="0" xfId="0" applyAlignment="1" applyFont="1">
      <alignment readingOrder="0" vertical="bottom"/>
    </xf>
    <xf borderId="0" fillId="4" fontId="6" numFmtId="0" xfId="0" applyAlignment="1" applyFont="1">
      <alignment shrinkToFit="0" vertical="bottom" wrapText="0"/>
    </xf>
    <xf borderId="0" fillId="4" fontId="4" numFmtId="0" xfId="0" applyAlignment="1" applyFont="1">
      <alignment shrinkToFit="0" vertical="bottom" wrapText="0"/>
    </xf>
    <xf borderId="0" fillId="4" fontId="12" numFmtId="10" xfId="0" applyAlignment="1" applyFont="1" applyNumberFormat="1">
      <alignment readingOrder="0"/>
    </xf>
    <xf borderId="0" fillId="4" fontId="5" numFmtId="0" xfId="0" applyAlignment="1" applyFont="1">
      <alignment readingOrder="0"/>
    </xf>
    <xf borderId="0" fillId="4" fontId="8" numFmtId="0" xfId="0" applyAlignment="1" applyFont="1">
      <alignment readingOrder="0"/>
    </xf>
    <xf borderId="0" fillId="4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38"/>
    <col customWidth="1" min="3" max="3" width="17.25"/>
    <col customWidth="1" min="4" max="4" width="18.5"/>
    <col customWidth="1" min="5" max="5" width="20.5"/>
    <col customWidth="1" min="6" max="6" width="25.63"/>
    <col customWidth="1" min="7" max="7" width="26.0"/>
    <col customWidth="1" min="9" max="9" width="20.88"/>
    <col customWidth="1" min="10" max="10" width="26.13"/>
    <col customWidth="1" min="12" max="12" width="16.5"/>
    <col customWidth="1" min="13" max="13" width="25.5"/>
    <col customWidth="1" min="15" max="15" width="17.88"/>
    <col customWidth="1" min="16" max="16" width="26.13"/>
    <col customWidth="1" min="18" max="18" width="18.88"/>
    <col customWidth="1" min="19" max="19" width="19.63"/>
    <col customWidth="1" min="20" max="20" width="20.88"/>
    <col customWidth="1" min="21" max="21" width="13.88"/>
  </cols>
  <sheetData>
    <row r="1">
      <c r="A1" s="1" t="s">
        <v>0</v>
      </c>
      <c r="B1" s="2"/>
      <c r="C1" s="3"/>
      <c r="D1" s="4" t="s">
        <v>1</v>
      </c>
      <c r="E1" s="5" t="s">
        <v>2</v>
      </c>
      <c r="F1" s="2"/>
      <c r="G1" s="3"/>
      <c r="H1" s="5" t="s">
        <v>3</v>
      </c>
      <c r="I1" s="2"/>
      <c r="J1" s="3"/>
      <c r="K1" s="5" t="s">
        <v>4</v>
      </c>
      <c r="L1" s="2"/>
      <c r="M1" s="3"/>
      <c r="N1" s="5" t="s">
        <v>5</v>
      </c>
      <c r="O1" s="2"/>
      <c r="P1" s="3"/>
      <c r="Q1" s="5" t="s">
        <v>6</v>
      </c>
      <c r="R1" s="2"/>
      <c r="S1" s="2"/>
      <c r="T1" s="2"/>
      <c r="U1" s="3"/>
      <c r="V1" s="6"/>
      <c r="W1" s="6"/>
      <c r="X1" s="6"/>
      <c r="Y1" s="6"/>
      <c r="Z1" s="6"/>
    </row>
    <row r="2">
      <c r="A2" s="7" t="s">
        <v>7</v>
      </c>
      <c r="B2" s="8" t="s">
        <v>8</v>
      </c>
      <c r="C2" s="9" t="s">
        <v>9</v>
      </c>
      <c r="D2" s="10" t="s">
        <v>10</v>
      </c>
      <c r="E2" s="11" t="s">
        <v>11</v>
      </c>
      <c r="F2" s="12" t="s">
        <v>12</v>
      </c>
      <c r="G2" s="13" t="s">
        <v>13</v>
      </c>
      <c r="H2" s="10" t="s">
        <v>14</v>
      </c>
      <c r="I2" s="12" t="s">
        <v>15</v>
      </c>
      <c r="J2" s="13" t="s">
        <v>16</v>
      </c>
      <c r="K2" s="10" t="s">
        <v>17</v>
      </c>
      <c r="L2" s="12" t="s">
        <v>18</v>
      </c>
      <c r="M2" s="13" t="s">
        <v>19</v>
      </c>
      <c r="N2" s="10" t="s">
        <v>20</v>
      </c>
      <c r="O2" s="12" t="s">
        <v>21</v>
      </c>
      <c r="P2" s="13" t="s">
        <v>22</v>
      </c>
      <c r="Q2" s="14" t="s">
        <v>23</v>
      </c>
      <c r="R2" s="15" t="s">
        <v>24</v>
      </c>
      <c r="S2" s="15" t="s">
        <v>25</v>
      </c>
      <c r="T2" s="15" t="s">
        <v>26</v>
      </c>
      <c r="U2" s="16" t="s">
        <v>27</v>
      </c>
      <c r="V2" s="6"/>
      <c r="W2" s="6"/>
      <c r="X2" s="6"/>
      <c r="Y2" s="6"/>
      <c r="Z2" s="6"/>
    </row>
    <row r="3">
      <c r="A3" s="17">
        <v>45139.0</v>
      </c>
      <c r="B3" s="18" t="s">
        <v>28</v>
      </c>
      <c r="C3" s="19">
        <v>4300.0</v>
      </c>
      <c r="D3" s="20" t="str">
        <f t="shared" ref="D3:D71" si="1">TRIM(B3)</f>
        <v>Abhishek_ICICI</v>
      </c>
      <c r="E3" s="21">
        <f t="shared" ref="E3:E71" si="2">LEN("ICICI")</f>
        <v>5</v>
      </c>
      <c r="F3" s="22" t="str">
        <f t="shared" ref="F3:F71" si="3">RIGHT(D3,E3)</f>
        <v>ICICI</v>
      </c>
      <c r="G3" s="23" t="str">
        <f t="shared" ref="G3:G71" si="4">IF(F3="ICICI",SUBSTITUTE(D3,"_ICICI",""),"")</f>
        <v>Abhishek</v>
      </c>
      <c r="H3" s="20">
        <f t="shared" ref="H3:H71" si="5">len("Kotak")</f>
        <v>5</v>
      </c>
      <c r="I3" s="22" t="str">
        <f t="shared" ref="I3:I71" si="6">RIGHT(D3,H3)</f>
        <v>ICICI</v>
      </c>
      <c r="J3" s="23" t="str">
        <f t="shared" ref="J3:J71" si="7">IF(I3="Kotak",SUBSTITUTE(D3,"_Kotak",""),"")</f>
        <v/>
      </c>
      <c r="K3" s="24">
        <f t="shared" ref="K3:K71" si="8">Len("SBI")</f>
        <v>3</v>
      </c>
      <c r="L3" s="25" t="str">
        <f t="shared" ref="L3:L71" si="9">RIGHT(D3,K3)</f>
        <v>ICI</v>
      </c>
      <c r="M3" s="23" t="str">
        <f t="shared" ref="M3:M71" si="10">IF(L3="SBI",SUBSTITUTE(D3,"_SBI",""),"")</f>
        <v/>
      </c>
      <c r="N3" s="26">
        <f t="shared" ref="N3:N71" si="11">LEN("HDFC")</f>
        <v>4</v>
      </c>
      <c r="O3" s="27" t="str">
        <f t="shared" ref="O3:O71" si="12">RIGHT(D3,N3)</f>
        <v>CICI</v>
      </c>
      <c r="P3" s="23" t="str">
        <f t="shared" ref="P3:P71" si="13">IF(O3="HDFC",SUBSTITUTE(D3,"_HDFC",""),"")</f>
        <v/>
      </c>
      <c r="Q3" s="28" t="str">
        <f t="shared" ref="Q3:Q71" si="14">G3</f>
        <v>Abhishek</v>
      </c>
      <c r="R3" s="27" t="str">
        <f t="shared" ref="R3:R71" si="15">IF(Q3="",J3,Q3)</f>
        <v>Abhishek</v>
      </c>
      <c r="S3" s="27" t="str">
        <f t="shared" ref="S3:S71" si="16">IF(R3="",M3,R3)</f>
        <v>Abhishek</v>
      </c>
      <c r="T3" s="29" t="str">
        <f t="shared" ref="T3:T71" si="17">IF(S3="",P3,S3)</f>
        <v>Abhishek</v>
      </c>
      <c r="U3" s="30" t="str">
        <f t="shared" ref="U3:U71" si="18">PROPER(T3)</f>
        <v>Abhishek</v>
      </c>
      <c r="V3" s="6"/>
      <c r="W3" s="6"/>
      <c r="X3" s="6"/>
      <c r="Y3" s="6"/>
      <c r="Z3" s="6"/>
    </row>
    <row r="4">
      <c r="A4" s="17">
        <v>45139.0</v>
      </c>
      <c r="B4" s="18" t="s">
        <v>29</v>
      </c>
      <c r="C4" s="19">
        <v>3000.0</v>
      </c>
      <c r="D4" s="20" t="str">
        <f t="shared" si="1"/>
        <v>UdIT_Kotak</v>
      </c>
      <c r="E4" s="21">
        <f t="shared" si="2"/>
        <v>5</v>
      </c>
      <c r="F4" s="22" t="str">
        <f t="shared" si="3"/>
        <v>Kotak</v>
      </c>
      <c r="G4" s="23" t="str">
        <f t="shared" si="4"/>
        <v/>
      </c>
      <c r="H4" s="20">
        <f t="shared" si="5"/>
        <v>5</v>
      </c>
      <c r="I4" s="22" t="str">
        <f t="shared" si="6"/>
        <v>Kotak</v>
      </c>
      <c r="J4" s="23" t="str">
        <f t="shared" si="7"/>
        <v>UdIT</v>
      </c>
      <c r="K4" s="24">
        <f t="shared" si="8"/>
        <v>3</v>
      </c>
      <c r="L4" s="25" t="str">
        <f t="shared" si="9"/>
        <v>tak</v>
      </c>
      <c r="M4" s="23" t="str">
        <f t="shared" si="10"/>
        <v/>
      </c>
      <c r="N4" s="26">
        <f t="shared" si="11"/>
        <v>4</v>
      </c>
      <c r="O4" s="27" t="str">
        <f t="shared" si="12"/>
        <v>otak</v>
      </c>
      <c r="P4" s="23" t="str">
        <f t="shared" si="13"/>
        <v/>
      </c>
      <c r="Q4" s="28" t="str">
        <f t="shared" si="14"/>
        <v/>
      </c>
      <c r="R4" s="27" t="str">
        <f t="shared" si="15"/>
        <v>UdIT</v>
      </c>
      <c r="S4" s="27" t="str">
        <f t="shared" si="16"/>
        <v>UdIT</v>
      </c>
      <c r="T4" s="29" t="str">
        <f t="shared" si="17"/>
        <v>UdIT</v>
      </c>
      <c r="U4" s="30" t="str">
        <f t="shared" si="18"/>
        <v>Udit</v>
      </c>
      <c r="V4" s="6"/>
      <c r="W4" s="31"/>
      <c r="X4" s="6"/>
      <c r="Y4" s="6"/>
      <c r="Z4" s="6"/>
    </row>
    <row r="5">
      <c r="A5" s="17">
        <v>45150.0</v>
      </c>
      <c r="B5" s="18" t="s">
        <v>30</v>
      </c>
      <c r="C5" s="19">
        <v>5000.0</v>
      </c>
      <c r="D5" s="20" t="str">
        <f t="shared" si="1"/>
        <v>Abhishek_ICICI</v>
      </c>
      <c r="E5" s="21">
        <f t="shared" si="2"/>
        <v>5</v>
      </c>
      <c r="F5" s="22" t="str">
        <f t="shared" si="3"/>
        <v>ICICI</v>
      </c>
      <c r="G5" s="23" t="str">
        <f t="shared" si="4"/>
        <v>Abhishek</v>
      </c>
      <c r="H5" s="20">
        <f t="shared" si="5"/>
        <v>5</v>
      </c>
      <c r="I5" s="22" t="str">
        <f t="shared" si="6"/>
        <v>ICICI</v>
      </c>
      <c r="J5" s="23" t="str">
        <f t="shared" si="7"/>
        <v/>
      </c>
      <c r="K5" s="24">
        <f t="shared" si="8"/>
        <v>3</v>
      </c>
      <c r="L5" s="25" t="str">
        <f t="shared" si="9"/>
        <v>ICI</v>
      </c>
      <c r="M5" s="23" t="str">
        <f t="shared" si="10"/>
        <v/>
      </c>
      <c r="N5" s="26">
        <f t="shared" si="11"/>
        <v>4</v>
      </c>
      <c r="O5" s="27" t="str">
        <f t="shared" si="12"/>
        <v>CICI</v>
      </c>
      <c r="P5" s="23" t="str">
        <f t="shared" si="13"/>
        <v/>
      </c>
      <c r="Q5" s="28" t="str">
        <f t="shared" si="14"/>
        <v>Abhishek</v>
      </c>
      <c r="R5" s="27" t="str">
        <f t="shared" si="15"/>
        <v>Abhishek</v>
      </c>
      <c r="S5" s="27" t="str">
        <f t="shared" si="16"/>
        <v>Abhishek</v>
      </c>
      <c r="T5" s="29" t="str">
        <f t="shared" si="17"/>
        <v>Abhishek</v>
      </c>
      <c r="U5" s="30" t="str">
        <f t="shared" si="18"/>
        <v>Abhishek</v>
      </c>
      <c r="V5" s="6"/>
      <c r="W5" s="6"/>
      <c r="X5" s="6"/>
      <c r="Y5" s="6"/>
      <c r="Z5" s="6"/>
    </row>
    <row r="6">
      <c r="A6" s="17">
        <v>45166.0</v>
      </c>
      <c r="B6" s="18" t="s">
        <v>31</v>
      </c>
      <c r="C6" s="19">
        <v>20000.0</v>
      </c>
      <c r="D6" s="20" t="str">
        <f t="shared" si="1"/>
        <v>Shruti_HDFC</v>
      </c>
      <c r="E6" s="21">
        <f t="shared" si="2"/>
        <v>5</v>
      </c>
      <c r="F6" s="22" t="str">
        <f t="shared" si="3"/>
        <v>_HDFC</v>
      </c>
      <c r="G6" s="23" t="str">
        <f t="shared" si="4"/>
        <v/>
      </c>
      <c r="H6" s="20">
        <f t="shared" si="5"/>
        <v>5</v>
      </c>
      <c r="I6" s="22" t="str">
        <f t="shared" si="6"/>
        <v>_HDFC</v>
      </c>
      <c r="J6" s="23" t="str">
        <f t="shared" si="7"/>
        <v/>
      </c>
      <c r="K6" s="24">
        <f t="shared" si="8"/>
        <v>3</v>
      </c>
      <c r="L6" s="25" t="str">
        <f t="shared" si="9"/>
        <v>DFC</v>
      </c>
      <c r="M6" s="23" t="str">
        <f t="shared" si="10"/>
        <v/>
      </c>
      <c r="N6" s="26">
        <f t="shared" si="11"/>
        <v>4</v>
      </c>
      <c r="O6" s="27" t="str">
        <f t="shared" si="12"/>
        <v>HDFC</v>
      </c>
      <c r="P6" s="23" t="str">
        <f t="shared" si="13"/>
        <v>Shruti</v>
      </c>
      <c r="Q6" s="28" t="str">
        <f t="shared" si="14"/>
        <v/>
      </c>
      <c r="R6" s="27" t="str">
        <f t="shared" si="15"/>
        <v/>
      </c>
      <c r="S6" s="27" t="str">
        <f t="shared" si="16"/>
        <v/>
      </c>
      <c r="T6" s="29" t="str">
        <f t="shared" si="17"/>
        <v>Shruti</v>
      </c>
      <c r="U6" s="30" t="str">
        <f t="shared" si="18"/>
        <v>Shruti</v>
      </c>
      <c r="V6" s="6"/>
      <c r="W6" s="6"/>
      <c r="X6" s="6"/>
      <c r="Y6" s="6"/>
      <c r="Z6" s="6"/>
    </row>
    <row r="7">
      <c r="A7" s="17">
        <v>45140.0</v>
      </c>
      <c r="B7" s="18" t="s">
        <v>32</v>
      </c>
      <c r="C7" s="19">
        <v>30000.0</v>
      </c>
      <c r="D7" s="20" t="str">
        <f t="shared" si="1"/>
        <v>SMRITI_HDFC</v>
      </c>
      <c r="E7" s="21">
        <f t="shared" si="2"/>
        <v>5</v>
      </c>
      <c r="F7" s="22" t="str">
        <f t="shared" si="3"/>
        <v>_HDFC</v>
      </c>
      <c r="G7" s="23" t="str">
        <f t="shared" si="4"/>
        <v/>
      </c>
      <c r="H7" s="20">
        <f t="shared" si="5"/>
        <v>5</v>
      </c>
      <c r="I7" s="22" t="str">
        <f t="shared" si="6"/>
        <v>_HDFC</v>
      </c>
      <c r="J7" s="23" t="str">
        <f t="shared" si="7"/>
        <v/>
      </c>
      <c r="K7" s="24">
        <f t="shared" si="8"/>
        <v>3</v>
      </c>
      <c r="L7" s="25" t="str">
        <f t="shared" si="9"/>
        <v>DFC</v>
      </c>
      <c r="M7" s="23" t="str">
        <f t="shared" si="10"/>
        <v/>
      </c>
      <c r="N7" s="26">
        <f t="shared" si="11"/>
        <v>4</v>
      </c>
      <c r="O7" s="27" t="str">
        <f t="shared" si="12"/>
        <v>HDFC</v>
      </c>
      <c r="P7" s="23" t="str">
        <f t="shared" si="13"/>
        <v>SMRITI</v>
      </c>
      <c r="Q7" s="28" t="str">
        <f t="shared" si="14"/>
        <v/>
      </c>
      <c r="R7" s="27" t="str">
        <f t="shared" si="15"/>
        <v/>
      </c>
      <c r="S7" s="27" t="str">
        <f t="shared" si="16"/>
        <v/>
      </c>
      <c r="T7" s="29" t="str">
        <f t="shared" si="17"/>
        <v>SMRITI</v>
      </c>
      <c r="U7" s="30" t="str">
        <f t="shared" si="18"/>
        <v>Smriti</v>
      </c>
      <c r="V7" s="6"/>
      <c r="W7" s="6"/>
      <c r="X7" s="6"/>
      <c r="Y7" s="6"/>
      <c r="Z7" s="6"/>
    </row>
    <row r="8">
      <c r="A8" s="17">
        <v>45140.0</v>
      </c>
      <c r="B8" s="18" t="s">
        <v>33</v>
      </c>
      <c r="C8" s="19">
        <v>6000.0</v>
      </c>
      <c r="D8" s="20" t="str">
        <f t="shared" si="1"/>
        <v>Uday_ICICI</v>
      </c>
      <c r="E8" s="21">
        <f t="shared" si="2"/>
        <v>5</v>
      </c>
      <c r="F8" s="22" t="str">
        <f t="shared" si="3"/>
        <v>ICICI</v>
      </c>
      <c r="G8" s="23" t="str">
        <f t="shared" si="4"/>
        <v>Uday</v>
      </c>
      <c r="H8" s="20">
        <f t="shared" si="5"/>
        <v>5</v>
      </c>
      <c r="I8" s="22" t="str">
        <f t="shared" si="6"/>
        <v>ICICI</v>
      </c>
      <c r="J8" s="23" t="str">
        <f t="shared" si="7"/>
        <v/>
      </c>
      <c r="K8" s="24">
        <f t="shared" si="8"/>
        <v>3</v>
      </c>
      <c r="L8" s="25" t="str">
        <f t="shared" si="9"/>
        <v>ICI</v>
      </c>
      <c r="M8" s="23" t="str">
        <f t="shared" si="10"/>
        <v/>
      </c>
      <c r="N8" s="26">
        <f t="shared" si="11"/>
        <v>4</v>
      </c>
      <c r="O8" s="27" t="str">
        <f t="shared" si="12"/>
        <v>CICI</v>
      </c>
      <c r="P8" s="23" t="str">
        <f t="shared" si="13"/>
        <v/>
      </c>
      <c r="Q8" s="28" t="str">
        <f t="shared" si="14"/>
        <v>Uday</v>
      </c>
      <c r="R8" s="27" t="str">
        <f t="shared" si="15"/>
        <v>Uday</v>
      </c>
      <c r="S8" s="27" t="str">
        <f t="shared" si="16"/>
        <v>Uday</v>
      </c>
      <c r="T8" s="29" t="str">
        <f t="shared" si="17"/>
        <v>Uday</v>
      </c>
      <c r="U8" s="30" t="str">
        <f t="shared" si="18"/>
        <v>Uday</v>
      </c>
      <c r="V8" s="6"/>
      <c r="W8" s="6"/>
      <c r="X8" s="6"/>
      <c r="Y8" s="6"/>
      <c r="Z8" s="6"/>
    </row>
    <row r="9">
      <c r="A9" s="17">
        <v>45160.0</v>
      </c>
      <c r="B9" s="18" t="s">
        <v>34</v>
      </c>
      <c r="C9" s="19">
        <v>7000.0</v>
      </c>
      <c r="D9" s="20" t="str">
        <f t="shared" si="1"/>
        <v>AloK_ICICI</v>
      </c>
      <c r="E9" s="21">
        <f t="shared" si="2"/>
        <v>5</v>
      </c>
      <c r="F9" s="22" t="str">
        <f t="shared" si="3"/>
        <v>ICICI</v>
      </c>
      <c r="G9" s="23" t="str">
        <f t="shared" si="4"/>
        <v>AloK</v>
      </c>
      <c r="H9" s="20">
        <f t="shared" si="5"/>
        <v>5</v>
      </c>
      <c r="I9" s="22" t="str">
        <f t="shared" si="6"/>
        <v>ICICI</v>
      </c>
      <c r="J9" s="23" t="str">
        <f t="shared" si="7"/>
        <v/>
      </c>
      <c r="K9" s="24">
        <f t="shared" si="8"/>
        <v>3</v>
      </c>
      <c r="L9" s="25" t="str">
        <f t="shared" si="9"/>
        <v>ICI</v>
      </c>
      <c r="M9" s="23" t="str">
        <f t="shared" si="10"/>
        <v/>
      </c>
      <c r="N9" s="26">
        <f t="shared" si="11"/>
        <v>4</v>
      </c>
      <c r="O9" s="27" t="str">
        <f t="shared" si="12"/>
        <v>CICI</v>
      </c>
      <c r="P9" s="23" t="str">
        <f t="shared" si="13"/>
        <v/>
      </c>
      <c r="Q9" s="28" t="str">
        <f t="shared" si="14"/>
        <v>AloK</v>
      </c>
      <c r="R9" s="27" t="str">
        <f t="shared" si="15"/>
        <v>AloK</v>
      </c>
      <c r="S9" s="27" t="str">
        <f t="shared" si="16"/>
        <v>AloK</v>
      </c>
      <c r="T9" s="29" t="str">
        <f t="shared" si="17"/>
        <v>AloK</v>
      </c>
      <c r="U9" s="30" t="str">
        <f t="shared" si="18"/>
        <v>Alok</v>
      </c>
      <c r="V9" s="6"/>
      <c r="W9" s="6"/>
      <c r="X9" s="6"/>
      <c r="Y9" s="6"/>
      <c r="Z9" s="6"/>
    </row>
    <row r="10">
      <c r="A10" s="17">
        <v>45139.0</v>
      </c>
      <c r="B10" s="18" t="s">
        <v>35</v>
      </c>
      <c r="C10" s="19">
        <v>40000.0</v>
      </c>
      <c r="D10" s="20" t="str">
        <f t="shared" si="1"/>
        <v>Udit_Kotak</v>
      </c>
      <c r="E10" s="21">
        <f t="shared" si="2"/>
        <v>5</v>
      </c>
      <c r="F10" s="22" t="str">
        <f t="shared" si="3"/>
        <v>Kotak</v>
      </c>
      <c r="G10" s="23" t="str">
        <f t="shared" si="4"/>
        <v/>
      </c>
      <c r="H10" s="20">
        <f t="shared" si="5"/>
        <v>5</v>
      </c>
      <c r="I10" s="22" t="str">
        <f t="shared" si="6"/>
        <v>Kotak</v>
      </c>
      <c r="J10" s="23" t="str">
        <f t="shared" si="7"/>
        <v>Udit</v>
      </c>
      <c r="K10" s="24">
        <f t="shared" si="8"/>
        <v>3</v>
      </c>
      <c r="L10" s="25" t="str">
        <f t="shared" si="9"/>
        <v>tak</v>
      </c>
      <c r="M10" s="23" t="str">
        <f t="shared" si="10"/>
        <v/>
      </c>
      <c r="N10" s="26">
        <f t="shared" si="11"/>
        <v>4</v>
      </c>
      <c r="O10" s="27" t="str">
        <f t="shared" si="12"/>
        <v>otak</v>
      </c>
      <c r="P10" s="23" t="str">
        <f t="shared" si="13"/>
        <v/>
      </c>
      <c r="Q10" s="28" t="str">
        <f t="shared" si="14"/>
        <v/>
      </c>
      <c r="R10" s="27" t="str">
        <f t="shared" si="15"/>
        <v>Udit</v>
      </c>
      <c r="S10" s="27" t="str">
        <f t="shared" si="16"/>
        <v>Udit</v>
      </c>
      <c r="T10" s="29" t="str">
        <f t="shared" si="17"/>
        <v>Udit</v>
      </c>
      <c r="U10" s="30" t="str">
        <f t="shared" si="18"/>
        <v>Udit</v>
      </c>
      <c r="V10" s="6"/>
      <c r="W10" s="6"/>
      <c r="X10" s="6"/>
      <c r="Y10" s="6"/>
      <c r="Z10" s="6"/>
    </row>
    <row r="11">
      <c r="A11" s="17">
        <v>45172.0</v>
      </c>
      <c r="B11" s="18" t="s">
        <v>36</v>
      </c>
      <c r="C11" s="19">
        <v>-3000.0</v>
      </c>
      <c r="D11" s="20" t="str">
        <f t="shared" si="1"/>
        <v>shikha_SBI</v>
      </c>
      <c r="E11" s="21">
        <f t="shared" si="2"/>
        <v>5</v>
      </c>
      <c r="F11" s="22" t="str">
        <f t="shared" si="3"/>
        <v>a_SBI</v>
      </c>
      <c r="G11" s="23" t="str">
        <f t="shared" si="4"/>
        <v/>
      </c>
      <c r="H11" s="20">
        <f t="shared" si="5"/>
        <v>5</v>
      </c>
      <c r="I11" s="22" t="str">
        <f t="shared" si="6"/>
        <v>a_SBI</v>
      </c>
      <c r="J11" s="23" t="str">
        <f t="shared" si="7"/>
        <v/>
      </c>
      <c r="K11" s="24">
        <f t="shared" si="8"/>
        <v>3</v>
      </c>
      <c r="L11" s="25" t="str">
        <f t="shared" si="9"/>
        <v>SBI</v>
      </c>
      <c r="M11" s="23" t="str">
        <f t="shared" si="10"/>
        <v>shikha</v>
      </c>
      <c r="N11" s="26">
        <f t="shared" si="11"/>
        <v>4</v>
      </c>
      <c r="O11" s="27" t="str">
        <f t="shared" si="12"/>
        <v>_SBI</v>
      </c>
      <c r="P11" s="23" t="str">
        <f t="shared" si="13"/>
        <v/>
      </c>
      <c r="Q11" s="28" t="str">
        <f t="shared" si="14"/>
        <v/>
      </c>
      <c r="R11" s="27" t="str">
        <f t="shared" si="15"/>
        <v/>
      </c>
      <c r="S11" s="27" t="str">
        <f t="shared" si="16"/>
        <v>shikha</v>
      </c>
      <c r="T11" s="29" t="str">
        <f t="shared" si="17"/>
        <v>shikha</v>
      </c>
      <c r="U11" s="30" t="str">
        <f t="shared" si="18"/>
        <v>Shikha</v>
      </c>
      <c r="V11" s="6"/>
      <c r="W11" s="6"/>
      <c r="X11" s="6"/>
      <c r="Y11" s="6"/>
      <c r="Z11" s="6"/>
    </row>
    <row r="12">
      <c r="A12" s="17">
        <v>45128.0</v>
      </c>
      <c r="B12" s="18" t="s">
        <v>37</v>
      </c>
      <c r="C12" s="19">
        <v>8000.0</v>
      </c>
      <c r="D12" s="20" t="str">
        <f t="shared" si="1"/>
        <v>Vinita_SBI</v>
      </c>
      <c r="E12" s="21">
        <f t="shared" si="2"/>
        <v>5</v>
      </c>
      <c r="F12" s="22" t="str">
        <f t="shared" si="3"/>
        <v>a_SBI</v>
      </c>
      <c r="G12" s="23" t="str">
        <f t="shared" si="4"/>
        <v/>
      </c>
      <c r="H12" s="20">
        <f t="shared" si="5"/>
        <v>5</v>
      </c>
      <c r="I12" s="22" t="str">
        <f t="shared" si="6"/>
        <v>a_SBI</v>
      </c>
      <c r="J12" s="23" t="str">
        <f t="shared" si="7"/>
        <v/>
      </c>
      <c r="K12" s="24">
        <f t="shared" si="8"/>
        <v>3</v>
      </c>
      <c r="L12" s="25" t="str">
        <f t="shared" si="9"/>
        <v>SBI</v>
      </c>
      <c r="M12" s="23" t="str">
        <f t="shared" si="10"/>
        <v>Vinita</v>
      </c>
      <c r="N12" s="26">
        <f t="shared" si="11"/>
        <v>4</v>
      </c>
      <c r="O12" s="27" t="str">
        <f t="shared" si="12"/>
        <v>_SBI</v>
      </c>
      <c r="P12" s="23" t="str">
        <f t="shared" si="13"/>
        <v/>
      </c>
      <c r="Q12" s="28" t="str">
        <f t="shared" si="14"/>
        <v/>
      </c>
      <c r="R12" s="27" t="str">
        <f t="shared" si="15"/>
        <v/>
      </c>
      <c r="S12" s="27" t="str">
        <f t="shared" si="16"/>
        <v>Vinita</v>
      </c>
      <c r="T12" s="29" t="str">
        <f t="shared" si="17"/>
        <v>Vinita</v>
      </c>
      <c r="U12" s="30" t="str">
        <f t="shared" si="18"/>
        <v>Vinita</v>
      </c>
      <c r="V12" s="6"/>
      <c r="W12" s="6"/>
      <c r="X12" s="6"/>
      <c r="Y12" s="6"/>
      <c r="Z12" s="6"/>
    </row>
    <row r="13">
      <c r="A13" s="17">
        <v>45086.0</v>
      </c>
      <c r="B13" s="18" t="s">
        <v>38</v>
      </c>
      <c r="C13" s="19">
        <v>20000.0</v>
      </c>
      <c r="D13" s="20" t="str">
        <f t="shared" si="1"/>
        <v>SHruti_HDFC</v>
      </c>
      <c r="E13" s="21">
        <f t="shared" si="2"/>
        <v>5</v>
      </c>
      <c r="F13" s="22" t="str">
        <f t="shared" si="3"/>
        <v>_HDFC</v>
      </c>
      <c r="G13" s="23" t="str">
        <f t="shared" si="4"/>
        <v/>
      </c>
      <c r="H13" s="20">
        <f t="shared" si="5"/>
        <v>5</v>
      </c>
      <c r="I13" s="22" t="str">
        <f t="shared" si="6"/>
        <v>_HDFC</v>
      </c>
      <c r="J13" s="23" t="str">
        <f t="shared" si="7"/>
        <v/>
      </c>
      <c r="K13" s="24">
        <f t="shared" si="8"/>
        <v>3</v>
      </c>
      <c r="L13" s="25" t="str">
        <f t="shared" si="9"/>
        <v>DFC</v>
      </c>
      <c r="M13" s="23" t="str">
        <f t="shared" si="10"/>
        <v/>
      </c>
      <c r="N13" s="26">
        <f t="shared" si="11"/>
        <v>4</v>
      </c>
      <c r="O13" s="27" t="str">
        <f t="shared" si="12"/>
        <v>HDFC</v>
      </c>
      <c r="P13" s="23" t="str">
        <f t="shared" si="13"/>
        <v>SHruti</v>
      </c>
      <c r="Q13" s="28" t="str">
        <f t="shared" si="14"/>
        <v/>
      </c>
      <c r="R13" s="27" t="str">
        <f t="shared" si="15"/>
        <v/>
      </c>
      <c r="S13" s="27" t="str">
        <f t="shared" si="16"/>
        <v/>
      </c>
      <c r="T13" s="29" t="str">
        <f t="shared" si="17"/>
        <v>SHruti</v>
      </c>
      <c r="U13" s="30" t="str">
        <f t="shared" si="18"/>
        <v>Shruti</v>
      </c>
      <c r="V13" s="6"/>
      <c r="W13" s="6"/>
      <c r="X13" s="6"/>
      <c r="Y13" s="6"/>
      <c r="Z13" s="6"/>
    </row>
    <row r="14">
      <c r="A14" s="17">
        <v>45146.0</v>
      </c>
      <c r="B14" s="18" t="s">
        <v>39</v>
      </c>
      <c r="C14" s="19">
        <v>3000.0</v>
      </c>
      <c r="D14" s="20" t="str">
        <f t="shared" si="1"/>
        <v>Srishti_ICICI</v>
      </c>
      <c r="E14" s="21">
        <f t="shared" si="2"/>
        <v>5</v>
      </c>
      <c r="F14" s="22" t="str">
        <f t="shared" si="3"/>
        <v>ICICI</v>
      </c>
      <c r="G14" s="23" t="str">
        <f t="shared" si="4"/>
        <v>Srishti</v>
      </c>
      <c r="H14" s="20">
        <f t="shared" si="5"/>
        <v>5</v>
      </c>
      <c r="I14" s="22" t="str">
        <f t="shared" si="6"/>
        <v>ICICI</v>
      </c>
      <c r="J14" s="23" t="str">
        <f t="shared" si="7"/>
        <v/>
      </c>
      <c r="K14" s="24">
        <f t="shared" si="8"/>
        <v>3</v>
      </c>
      <c r="L14" s="25" t="str">
        <f t="shared" si="9"/>
        <v>ICI</v>
      </c>
      <c r="M14" s="23" t="str">
        <f t="shared" si="10"/>
        <v/>
      </c>
      <c r="N14" s="26">
        <f t="shared" si="11"/>
        <v>4</v>
      </c>
      <c r="O14" s="27" t="str">
        <f t="shared" si="12"/>
        <v>CICI</v>
      </c>
      <c r="P14" s="23" t="str">
        <f t="shared" si="13"/>
        <v/>
      </c>
      <c r="Q14" s="28" t="str">
        <f t="shared" si="14"/>
        <v>Srishti</v>
      </c>
      <c r="R14" s="27" t="str">
        <f t="shared" si="15"/>
        <v>Srishti</v>
      </c>
      <c r="S14" s="27" t="str">
        <f t="shared" si="16"/>
        <v>Srishti</v>
      </c>
      <c r="T14" s="29" t="str">
        <f t="shared" si="17"/>
        <v>Srishti</v>
      </c>
      <c r="U14" s="30" t="str">
        <f t="shared" si="18"/>
        <v>Srishti</v>
      </c>
      <c r="V14" s="6"/>
      <c r="W14" s="6"/>
      <c r="X14" s="6"/>
      <c r="Y14" s="6"/>
      <c r="Z14" s="6"/>
    </row>
    <row r="15">
      <c r="A15" s="17">
        <v>45105.0</v>
      </c>
      <c r="B15" s="18" t="s">
        <v>40</v>
      </c>
      <c r="C15" s="19">
        <v>-15000.0</v>
      </c>
      <c r="D15" s="20" t="str">
        <f t="shared" si="1"/>
        <v>AbhiSHEK_ICICI</v>
      </c>
      <c r="E15" s="21">
        <f t="shared" si="2"/>
        <v>5</v>
      </c>
      <c r="F15" s="22" t="str">
        <f t="shared" si="3"/>
        <v>ICICI</v>
      </c>
      <c r="G15" s="23" t="str">
        <f t="shared" si="4"/>
        <v>AbhiSHEK</v>
      </c>
      <c r="H15" s="20">
        <f t="shared" si="5"/>
        <v>5</v>
      </c>
      <c r="I15" s="22" t="str">
        <f t="shared" si="6"/>
        <v>ICICI</v>
      </c>
      <c r="J15" s="23" t="str">
        <f t="shared" si="7"/>
        <v/>
      </c>
      <c r="K15" s="24">
        <f t="shared" si="8"/>
        <v>3</v>
      </c>
      <c r="L15" s="25" t="str">
        <f t="shared" si="9"/>
        <v>ICI</v>
      </c>
      <c r="M15" s="23" t="str">
        <f t="shared" si="10"/>
        <v/>
      </c>
      <c r="N15" s="26">
        <f t="shared" si="11"/>
        <v>4</v>
      </c>
      <c r="O15" s="27" t="str">
        <f t="shared" si="12"/>
        <v>CICI</v>
      </c>
      <c r="P15" s="23" t="str">
        <f t="shared" si="13"/>
        <v/>
      </c>
      <c r="Q15" s="28" t="str">
        <f t="shared" si="14"/>
        <v>AbhiSHEK</v>
      </c>
      <c r="R15" s="27" t="str">
        <f t="shared" si="15"/>
        <v>AbhiSHEK</v>
      </c>
      <c r="S15" s="27" t="str">
        <f t="shared" si="16"/>
        <v>AbhiSHEK</v>
      </c>
      <c r="T15" s="29" t="str">
        <f t="shared" si="17"/>
        <v>AbhiSHEK</v>
      </c>
      <c r="U15" s="30" t="str">
        <f t="shared" si="18"/>
        <v>Abhishek</v>
      </c>
      <c r="V15" s="6"/>
      <c r="W15" s="6"/>
      <c r="X15" s="6"/>
      <c r="Y15" s="6"/>
      <c r="Z15" s="6"/>
    </row>
    <row r="16">
      <c r="A16" s="17">
        <v>45166.0</v>
      </c>
      <c r="B16" s="18" t="s">
        <v>41</v>
      </c>
      <c r="C16" s="19">
        <v>40000.0</v>
      </c>
      <c r="D16" s="20" t="str">
        <f t="shared" si="1"/>
        <v>SHIKHA_SBI</v>
      </c>
      <c r="E16" s="21">
        <f t="shared" si="2"/>
        <v>5</v>
      </c>
      <c r="F16" s="22" t="str">
        <f t="shared" si="3"/>
        <v>A_SBI</v>
      </c>
      <c r="G16" s="23" t="str">
        <f t="shared" si="4"/>
        <v/>
      </c>
      <c r="H16" s="20">
        <f t="shared" si="5"/>
        <v>5</v>
      </c>
      <c r="I16" s="22" t="str">
        <f t="shared" si="6"/>
        <v>A_SBI</v>
      </c>
      <c r="J16" s="23" t="str">
        <f t="shared" si="7"/>
        <v/>
      </c>
      <c r="K16" s="24">
        <f t="shared" si="8"/>
        <v>3</v>
      </c>
      <c r="L16" s="25" t="str">
        <f t="shared" si="9"/>
        <v>SBI</v>
      </c>
      <c r="M16" s="23" t="str">
        <f t="shared" si="10"/>
        <v>SHIKHA</v>
      </c>
      <c r="N16" s="26">
        <f t="shared" si="11"/>
        <v>4</v>
      </c>
      <c r="O16" s="27" t="str">
        <f t="shared" si="12"/>
        <v>_SBI</v>
      </c>
      <c r="P16" s="23" t="str">
        <f t="shared" si="13"/>
        <v/>
      </c>
      <c r="Q16" s="28" t="str">
        <f t="shared" si="14"/>
        <v/>
      </c>
      <c r="R16" s="27" t="str">
        <f t="shared" si="15"/>
        <v/>
      </c>
      <c r="S16" s="27" t="str">
        <f t="shared" si="16"/>
        <v>SHIKHA</v>
      </c>
      <c r="T16" s="29" t="str">
        <f t="shared" si="17"/>
        <v>SHIKHA</v>
      </c>
      <c r="U16" s="30" t="str">
        <f t="shared" si="18"/>
        <v>Shikha</v>
      </c>
      <c r="V16" s="6"/>
      <c r="W16" s="6"/>
      <c r="X16" s="6"/>
      <c r="Y16" s="6"/>
      <c r="Z16" s="6"/>
    </row>
    <row r="17">
      <c r="A17" s="17">
        <v>45160.0</v>
      </c>
      <c r="B17" s="18" t="s">
        <v>42</v>
      </c>
      <c r="C17" s="19">
        <v>22500.0</v>
      </c>
      <c r="D17" s="20" t="str">
        <f t="shared" si="1"/>
        <v>Neha_SBI</v>
      </c>
      <c r="E17" s="21">
        <f t="shared" si="2"/>
        <v>5</v>
      </c>
      <c r="F17" s="22" t="str">
        <f t="shared" si="3"/>
        <v>a_SBI</v>
      </c>
      <c r="G17" s="23" t="str">
        <f t="shared" si="4"/>
        <v/>
      </c>
      <c r="H17" s="20">
        <f t="shared" si="5"/>
        <v>5</v>
      </c>
      <c r="I17" s="22" t="str">
        <f t="shared" si="6"/>
        <v>a_SBI</v>
      </c>
      <c r="J17" s="23" t="str">
        <f t="shared" si="7"/>
        <v/>
      </c>
      <c r="K17" s="24">
        <f t="shared" si="8"/>
        <v>3</v>
      </c>
      <c r="L17" s="25" t="str">
        <f t="shared" si="9"/>
        <v>SBI</v>
      </c>
      <c r="M17" s="23" t="str">
        <f t="shared" si="10"/>
        <v>Neha</v>
      </c>
      <c r="N17" s="26">
        <f t="shared" si="11"/>
        <v>4</v>
      </c>
      <c r="O17" s="27" t="str">
        <f t="shared" si="12"/>
        <v>_SBI</v>
      </c>
      <c r="P17" s="23" t="str">
        <f t="shared" si="13"/>
        <v/>
      </c>
      <c r="Q17" s="28" t="str">
        <f t="shared" si="14"/>
        <v/>
      </c>
      <c r="R17" s="27" t="str">
        <f t="shared" si="15"/>
        <v/>
      </c>
      <c r="S17" s="27" t="str">
        <f t="shared" si="16"/>
        <v>Neha</v>
      </c>
      <c r="T17" s="29" t="str">
        <f t="shared" si="17"/>
        <v>Neha</v>
      </c>
      <c r="U17" s="30" t="str">
        <f t="shared" si="18"/>
        <v>Neha</v>
      </c>
      <c r="V17" s="6"/>
      <c r="W17" s="6"/>
      <c r="X17" s="6"/>
      <c r="Y17" s="6"/>
      <c r="Z17" s="6"/>
    </row>
    <row r="18">
      <c r="A18" s="17">
        <v>45094.0</v>
      </c>
      <c r="B18" s="18" t="s">
        <v>43</v>
      </c>
      <c r="C18" s="19">
        <v>9000.0</v>
      </c>
      <c r="D18" s="20" t="str">
        <f t="shared" si="1"/>
        <v>Shikha_SBI</v>
      </c>
      <c r="E18" s="21">
        <f t="shared" si="2"/>
        <v>5</v>
      </c>
      <c r="F18" s="22" t="str">
        <f t="shared" si="3"/>
        <v>a_SBI</v>
      </c>
      <c r="G18" s="23" t="str">
        <f t="shared" si="4"/>
        <v/>
      </c>
      <c r="H18" s="20">
        <f t="shared" si="5"/>
        <v>5</v>
      </c>
      <c r="I18" s="22" t="str">
        <f t="shared" si="6"/>
        <v>a_SBI</v>
      </c>
      <c r="J18" s="23" t="str">
        <f t="shared" si="7"/>
        <v/>
      </c>
      <c r="K18" s="24">
        <f t="shared" si="8"/>
        <v>3</v>
      </c>
      <c r="L18" s="25" t="str">
        <f t="shared" si="9"/>
        <v>SBI</v>
      </c>
      <c r="M18" s="23" t="str">
        <f t="shared" si="10"/>
        <v>Shikha</v>
      </c>
      <c r="N18" s="26">
        <f t="shared" si="11"/>
        <v>4</v>
      </c>
      <c r="O18" s="27" t="str">
        <f t="shared" si="12"/>
        <v>_SBI</v>
      </c>
      <c r="P18" s="23" t="str">
        <f t="shared" si="13"/>
        <v/>
      </c>
      <c r="Q18" s="28" t="str">
        <f t="shared" si="14"/>
        <v/>
      </c>
      <c r="R18" s="27" t="str">
        <f t="shared" si="15"/>
        <v/>
      </c>
      <c r="S18" s="27" t="str">
        <f t="shared" si="16"/>
        <v>Shikha</v>
      </c>
      <c r="T18" s="29" t="str">
        <f t="shared" si="17"/>
        <v>Shikha</v>
      </c>
      <c r="U18" s="30" t="str">
        <f t="shared" si="18"/>
        <v>Shikha</v>
      </c>
      <c r="V18" s="6"/>
      <c r="W18" s="6"/>
      <c r="X18" s="6"/>
      <c r="Y18" s="6"/>
      <c r="Z18" s="6"/>
    </row>
    <row r="19">
      <c r="A19" s="17">
        <v>45183.0</v>
      </c>
      <c r="B19" s="18" t="s">
        <v>44</v>
      </c>
      <c r="C19" s="19">
        <v>-8000.0</v>
      </c>
      <c r="D19" s="20" t="str">
        <f t="shared" si="1"/>
        <v>Udit_Kotak</v>
      </c>
      <c r="E19" s="21">
        <f t="shared" si="2"/>
        <v>5</v>
      </c>
      <c r="F19" s="22" t="str">
        <f t="shared" si="3"/>
        <v>Kotak</v>
      </c>
      <c r="G19" s="23" t="str">
        <f t="shared" si="4"/>
        <v/>
      </c>
      <c r="H19" s="20">
        <f t="shared" si="5"/>
        <v>5</v>
      </c>
      <c r="I19" s="22" t="str">
        <f t="shared" si="6"/>
        <v>Kotak</v>
      </c>
      <c r="J19" s="23" t="str">
        <f t="shared" si="7"/>
        <v>Udit</v>
      </c>
      <c r="K19" s="24">
        <f t="shared" si="8"/>
        <v>3</v>
      </c>
      <c r="L19" s="25" t="str">
        <f t="shared" si="9"/>
        <v>tak</v>
      </c>
      <c r="M19" s="23" t="str">
        <f t="shared" si="10"/>
        <v/>
      </c>
      <c r="N19" s="26">
        <f t="shared" si="11"/>
        <v>4</v>
      </c>
      <c r="O19" s="27" t="str">
        <f t="shared" si="12"/>
        <v>otak</v>
      </c>
      <c r="P19" s="23" t="str">
        <f t="shared" si="13"/>
        <v/>
      </c>
      <c r="Q19" s="28" t="str">
        <f t="shared" si="14"/>
        <v/>
      </c>
      <c r="R19" s="27" t="str">
        <f t="shared" si="15"/>
        <v>Udit</v>
      </c>
      <c r="S19" s="27" t="str">
        <f t="shared" si="16"/>
        <v>Udit</v>
      </c>
      <c r="T19" s="29" t="str">
        <f t="shared" si="17"/>
        <v>Udit</v>
      </c>
      <c r="U19" s="30" t="str">
        <f t="shared" si="18"/>
        <v>Udit</v>
      </c>
      <c r="V19" s="6"/>
      <c r="W19" s="6"/>
      <c r="X19" s="6"/>
      <c r="Y19" s="6"/>
      <c r="Z19" s="6"/>
    </row>
    <row r="20">
      <c r="A20" s="17">
        <v>45119.0</v>
      </c>
      <c r="B20" s="18" t="s">
        <v>45</v>
      </c>
      <c r="C20" s="19">
        <v>9000.0</v>
      </c>
      <c r="D20" s="20" t="str">
        <f t="shared" si="1"/>
        <v>AloK_ICICI</v>
      </c>
      <c r="E20" s="21">
        <f t="shared" si="2"/>
        <v>5</v>
      </c>
      <c r="F20" s="22" t="str">
        <f t="shared" si="3"/>
        <v>ICICI</v>
      </c>
      <c r="G20" s="23" t="str">
        <f t="shared" si="4"/>
        <v>AloK</v>
      </c>
      <c r="H20" s="20">
        <f t="shared" si="5"/>
        <v>5</v>
      </c>
      <c r="I20" s="22" t="str">
        <f t="shared" si="6"/>
        <v>ICICI</v>
      </c>
      <c r="J20" s="23" t="str">
        <f t="shared" si="7"/>
        <v/>
      </c>
      <c r="K20" s="24">
        <f t="shared" si="8"/>
        <v>3</v>
      </c>
      <c r="L20" s="25" t="str">
        <f t="shared" si="9"/>
        <v>ICI</v>
      </c>
      <c r="M20" s="23" t="str">
        <f t="shared" si="10"/>
        <v/>
      </c>
      <c r="N20" s="26">
        <f t="shared" si="11"/>
        <v>4</v>
      </c>
      <c r="O20" s="27" t="str">
        <f t="shared" si="12"/>
        <v>CICI</v>
      </c>
      <c r="P20" s="23" t="str">
        <f t="shared" si="13"/>
        <v/>
      </c>
      <c r="Q20" s="28" t="str">
        <f t="shared" si="14"/>
        <v>AloK</v>
      </c>
      <c r="R20" s="27" t="str">
        <f t="shared" si="15"/>
        <v>AloK</v>
      </c>
      <c r="S20" s="27" t="str">
        <f t="shared" si="16"/>
        <v>AloK</v>
      </c>
      <c r="T20" s="29" t="str">
        <f t="shared" si="17"/>
        <v>AloK</v>
      </c>
      <c r="U20" s="30" t="str">
        <f t="shared" si="18"/>
        <v>Alok</v>
      </c>
      <c r="V20" s="6"/>
      <c r="W20" s="6"/>
      <c r="X20" s="6"/>
      <c r="Y20" s="6"/>
      <c r="Z20" s="6"/>
    </row>
    <row r="21">
      <c r="A21" s="17">
        <v>45122.0</v>
      </c>
      <c r="B21" s="18" t="s">
        <v>46</v>
      </c>
      <c r="C21" s="19">
        <v>8000.0</v>
      </c>
      <c r="D21" s="20" t="str">
        <f t="shared" si="1"/>
        <v>Sheetal_HDFC</v>
      </c>
      <c r="E21" s="21">
        <f t="shared" si="2"/>
        <v>5</v>
      </c>
      <c r="F21" s="22" t="str">
        <f t="shared" si="3"/>
        <v>_HDFC</v>
      </c>
      <c r="G21" s="23" t="str">
        <f t="shared" si="4"/>
        <v/>
      </c>
      <c r="H21" s="20">
        <f t="shared" si="5"/>
        <v>5</v>
      </c>
      <c r="I21" s="22" t="str">
        <f t="shared" si="6"/>
        <v>_HDFC</v>
      </c>
      <c r="J21" s="23" t="str">
        <f t="shared" si="7"/>
        <v/>
      </c>
      <c r="K21" s="24">
        <f t="shared" si="8"/>
        <v>3</v>
      </c>
      <c r="L21" s="25" t="str">
        <f t="shared" si="9"/>
        <v>DFC</v>
      </c>
      <c r="M21" s="23" t="str">
        <f t="shared" si="10"/>
        <v/>
      </c>
      <c r="N21" s="26">
        <f t="shared" si="11"/>
        <v>4</v>
      </c>
      <c r="O21" s="27" t="str">
        <f t="shared" si="12"/>
        <v>HDFC</v>
      </c>
      <c r="P21" s="23" t="str">
        <f t="shared" si="13"/>
        <v>Sheetal</v>
      </c>
      <c r="Q21" s="28" t="str">
        <f t="shared" si="14"/>
        <v/>
      </c>
      <c r="R21" s="27" t="str">
        <f t="shared" si="15"/>
        <v/>
      </c>
      <c r="S21" s="27" t="str">
        <f t="shared" si="16"/>
        <v/>
      </c>
      <c r="T21" s="29" t="str">
        <f t="shared" si="17"/>
        <v>Sheetal</v>
      </c>
      <c r="U21" s="30" t="str">
        <f t="shared" si="18"/>
        <v>Sheetal</v>
      </c>
      <c r="V21" s="6"/>
      <c r="W21" s="6"/>
      <c r="X21" s="6"/>
      <c r="Y21" s="6"/>
      <c r="Z21" s="6"/>
    </row>
    <row r="22">
      <c r="A22" s="17">
        <v>45172.0</v>
      </c>
      <c r="B22" s="18" t="s">
        <v>47</v>
      </c>
      <c r="C22" s="19">
        <v>-4000.0</v>
      </c>
      <c r="D22" s="20" t="str">
        <f t="shared" si="1"/>
        <v>Alok_ICICI</v>
      </c>
      <c r="E22" s="21">
        <f t="shared" si="2"/>
        <v>5</v>
      </c>
      <c r="F22" s="22" t="str">
        <f t="shared" si="3"/>
        <v>ICICI</v>
      </c>
      <c r="G22" s="23" t="str">
        <f t="shared" si="4"/>
        <v>Alok</v>
      </c>
      <c r="H22" s="20">
        <f t="shared" si="5"/>
        <v>5</v>
      </c>
      <c r="I22" s="22" t="str">
        <f t="shared" si="6"/>
        <v>ICICI</v>
      </c>
      <c r="J22" s="23" t="str">
        <f t="shared" si="7"/>
        <v/>
      </c>
      <c r="K22" s="24">
        <f t="shared" si="8"/>
        <v>3</v>
      </c>
      <c r="L22" s="25" t="str">
        <f t="shared" si="9"/>
        <v>ICI</v>
      </c>
      <c r="M22" s="23" t="str">
        <f t="shared" si="10"/>
        <v/>
      </c>
      <c r="N22" s="26">
        <f t="shared" si="11"/>
        <v>4</v>
      </c>
      <c r="O22" s="27" t="str">
        <f t="shared" si="12"/>
        <v>CICI</v>
      </c>
      <c r="P22" s="23" t="str">
        <f t="shared" si="13"/>
        <v/>
      </c>
      <c r="Q22" s="28" t="str">
        <f t="shared" si="14"/>
        <v>Alok</v>
      </c>
      <c r="R22" s="27" t="str">
        <f t="shared" si="15"/>
        <v>Alok</v>
      </c>
      <c r="S22" s="27" t="str">
        <f t="shared" si="16"/>
        <v>Alok</v>
      </c>
      <c r="T22" s="29" t="str">
        <f t="shared" si="17"/>
        <v>Alok</v>
      </c>
      <c r="U22" s="30" t="str">
        <f t="shared" si="18"/>
        <v>Alok</v>
      </c>
      <c r="V22" s="6"/>
      <c r="W22" s="6"/>
      <c r="X22" s="6"/>
      <c r="Y22" s="6"/>
      <c r="Z22" s="6"/>
    </row>
    <row r="23">
      <c r="A23" s="17">
        <v>45104.0</v>
      </c>
      <c r="B23" s="18" t="s">
        <v>48</v>
      </c>
      <c r="C23" s="19">
        <v>-9000.0</v>
      </c>
      <c r="D23" s="20" t="str">
        <f t="shared" si="1"/>
        <v>Smriti_HDFC</v>
      </c>
      <c r="E23" s="21">
        <f t="shared" si="2"/>
        <v>5</v>
      </c>
      <c r="F23" s="22" t="str">
        <f t="shared" si="3"/>
        <v>_HDFC</v>
      </c>
      <c r="G23" s="23" t="str">
        <f t="shared" si="4"/>
        <v/>
      </c>
      <c r="H23" s="20">
        <f t="shared" si="5"/>
        <v>5</v>
      </c>
      <c r="I23" s="22" t="str">
        <f t="shared" si="6"/>
        <v>_HDFC</v>
      </c>
      <c r="J23" s="23" t="str">
        <f t="shared" si="7"/>
        <v/>
      </c>
      <c r="K23" s="24">
        <f t="shared" si="8"/>
        <v>3</v>
      </c>
      <c r="L23" s="25" t="str">
        <f t="shared" si="9"/>
        <v>DFC</v>
      </c>
      <c r="M23" s="23" t="str">
        <f t="shared" si="10"/>
        <v/>
      </c>
      <c r="N23" s="26">
        <f t="shared" si="11"/>
        <v>4</v>
      </c>
      <c r="O23" s="27" t="str">
        <f t="shared" si="12"/>
        <v>HDFC</v>
      </c>
      <c r="P23" s="23" t="str">
        <f t="shared" si="13"/>
        <v>Smriti</v>
      </c>
      <c r="Q23" s="28" t="str">
        <f t="shared" si="14"/>
        <v/>
      </c>
      <c r="R23" s="27" t="str">
        <f t="shared" si="15"/>
        <v/>
      </c>
      <c r="S23" s="27" t="str">
        <f t="shared" si="16"/>
        <v/>
      </c>
      <c r="T23" s="29" t="str">
        <f t="shared" si="17"/>
        <v>Smriti</v>
      </c>
      <c r="U23" s="30" t="str">
        <f t="shared" si="18"/>
        <v>Smriti</v>
      </c>
      <c r="V23" s="6"/>
      <c r="W23" s="6"/>
      <c r="X23" s="6"/>
      <c r="Y23" s="6"/>
      <c r="Z23" s="6"/>
    </row>
    <row r="24">
      <c r="A24" s="17">
        <v>45149.0</v>
      </c>
      <c r="B24" s="18" t="s">
        <v>49</v>
      </c>
      <c r="C24" s="19">
        <v>42000.0</v>
      </c>
      <c r="D24" s="20" t="str">
        <f t="shared" si="1"/>
        <v>DEV_Kotak</v>
      </c>
      <c r="E24" s="21">
        <f t="shared" si="2"/>
        <v>5</v>
      </c>
      <c r="F24" s="22" t="str">
        <f t="shared" si="3"/>
        <v>Kotak</v>
      </c>
      <c r="G24" s="23" t="str">
        <f t="shared" si="4"/>
        <v/>
      </c>
      <c r="H24" s="20">
        <f t="shared" si="5"/>
        <v>5</v>
      </c>
      <c r="I24" s="22" t="str">
        <f t="shared" si="6"/>
        <v>Kotak</v>
      </c>
      <c r="J24" s="23" t="str">
        <f t="shared" si="7"/>
        <v>DEV</v>
      </c>
      <c r="K24" s="24">
        <f t="shared" si="8"/>
        <v>3</v>
      </c>
      <c r="L24" s="25" t="str">
        <f t="shared" si="9"/>
        <v>tak</v>
      </c>
      <c r="M24" s="23" t="str">
        <f t="shared" si="10"/>
        <v/>
      </c>
      <c r="N24" s="26">
        <f t="shared" si="11"/>
        <v>4</v>
      </c>
      <c r="O24" s="27" t="str">
        <f t="shared" si="12"/>
        <v>otak</v>
      </c>
      <c r="P24" s="23" t="str">
        <f t="shared" si="13"/>
        <v/>
      </c>
      <c r="Q24" s="28" t="str">
        <f t="shared" si="14"/>
        <v/>
      </c>
      <c r="R24" s="27" t="str">
        <f t="shared" si="15"/>
        <v>DEV</v>
      </c>
      <c r="S24" s="27" t="str">
        <f t="shared" si="16"/>
        <v>DEV</v>
      </c>
      <c r="T24" s="29" t="str">
        <f t="shared" si="17"/>
        <v>DEV</v>
      </c>
      <c r="U24" s="30" t="str">
        <f t="shared" si="18"/>
        <v>Dev</v>
      </c>
      <c r="V24" s="6"/>
      <c r="W24" s="6"/>
      <c r="X24" s="6"/>
      <c r="Y24" s="6"/>
      <c r="Z24" s="6"/>
    </row>
    <row r="25">
      <c r="A25" s="17">
        <v>45163.0</v>
      </c>
      <c r="B25" s="18" t="s">
        <v>50</v>
      </c>
      <c r="C25" s="19">
        <v>6000.0</v>
      </c>
      <c r="D25" s="20" t="str">
        <f t="shared" si="1"/>
        <v>Prasun_ICICI</v>
      </c>
      <c r="E25" s="21">
        <f t="shared" si="2"/>
        <v>5</v>
      </c>
      <c r="F25" s="22" t="str">
        <f t="shared" si="3"/>
        <v>ICICI</v>
      </c>
      <c r="G25" s="23" t="str">
        <f t="shared" si="4"/>
        <v>Prasun</v>
      </c>
      <c r="H25" s="20">
        <f t="shared" si="5"/>
        <v>5</v>
      </c>
      <c r="I25" s="22" t="str">
        <f t="shared" si="6"/>
        <v>ICICI</v>
      </c>
      <c r="J25" s="23" t="str">
        <f t="shared" si="7"/>
        <v/>
      </c>
      <c r="K25" s="24">
        <f t="shared" si="8"/>
        <v>3</v>
      </c>
      <c r="L25" s="25" t="str">
        <f t="shared" si="9"/>
        <v>ICI</v>
      </c>
      <c r="M25" s="23" t="str">
        <f t="shared" si="10"/>
        <v/>
      </c>
      <c r="N25" s="26">
        <f t="shared" si="11"/>
        <v>4</v>
      </c>
      <c r="O25" s="27" t="str">
        <f t="shared" si="12"/>
        <v>CICI</v>
      </c>
      <c r="P25" s="23" t="str">
        <f t="shared" si="13"/>
        <v/>
      </c>
      <c r="Q25" s="28" t="str">
        <f t="shared" si="14"/>
        <v>Prasun</v>
      </c>
      <c r="R25" s="27" t="str">
        <f t="shared" si="15"/>
        <v>Prasun</v>
      </c>
      <c r="S25" s="27" t="str">
        <f t="shared" si="16"/>
        <v>Prasun</v>
      </c>
      <c r="T25" s="29" t="str">
        <f t="shared" si="17"/>
        <v>Prasun</v>
      </c>
      <c r="U25" s="30" t="str">
        <f t="shared" si="18"/>
        <v>Prasun</v>
      </c>
      <c r="V25" s="6"/>
      <c r="W25" s="6"/>
      <c r="X25" s="6"/>
      <c r="Y25" s="6"/>
      <c r="Z25" s="6"/>
    </row>
    <row r="26">
      <c r="A26" s="17">
        <v>45150.0</v>
      </c>
      <c r="B26" s="18" t="s">
        <v>51</v>
      </c>
      <c r="C26" s="19">
        <v>8000.0</v>
      </c>
      <c r="D26" s="20" t="str">
        <f t="shared" si="1"/>
        <v>PRASUN_ICICI</v>
      </c>
      <c r="E26" s="21">
        <f t="shared" si="2"/>
        <v>5</v>
      </c>
      <c r="F26" s="22" t="str">
        <f t="shared" si="3"/>
        <v>ICICI</v>
      </c>
      <c r="G26" s="23" t="str">
        <f t="shared" si="4"/>
        <v>PRASUN</v>
      </c>
      <c r="H26" s="20">
        <f t="shared" si="5"/>
        <v>5</v>
      </c>
      <c r="I26" s="22" t="str">
        <f t="shared" si="6"/>
        <v>ICICI</v>
      </c>
      <c r="J26" s="23" t="str">
        <f t="shared" si="7"/>
        <v/>
      </c>
      <c r="K26" s="24">
        <f t="shared" si="8"/>
        <v>3</v>
      </c>
      <c r="L26" s="25" t="str">
        <f t="shared" si="9"/>
        <v>ICI</v>
      </c>
      <c r="M26" s="23" t="str">
        <f t="shared" si="10"/>
        <v/>
      </c>
      <c r="N26" s="26">
        <f t="shared" si="11"/>
        <v>4</v>
      </c>
      <c r="O26" s="27" t="str">
        <f t="shared" si="12"/>
        <v>CICI</v>
      </c>
      <c r="P26" s="23" t="str">
        <f t="shared" si="13"/>
        <v/>
      </c>
      <c r="Q26" s="28" t="str">
        <f t="shared" si="14"/>
        <v>PRASUN</v>
      </c>
      <c r="R26" s="27" t="str">
        <f t="shared" si="15"/>
        <v>PRASUN</v>
      </c>
      <c r="S26" s="27" t="str">
        <f t="shared" si="16"/>
        <v>PRASUN</v>
      </c>
      <c r="T26" s="29" t="str">
        <f t="shared" si="17"/>
        <v>PRASUN</v>
      </c>
      <c r="U26" s="30" t="str">
        <f t="shared" si="18"/>
        <v>Prasun</v>
      </c>
      <c r="V26" s="6"/>
      <c r="W26" s="6"/>
      <c r="X26" s="6"/>
      <c r="Y26" s="6"/>
      <c r="Z26" s="6"/>
    </row>
    <row r="27">
      <c r="A27" s="17">
        <v>45159.0</v>
      </c>
      <c r="B27" s="18" t="s">
        <v>52</v>
      </c>
      <c r="C27" s="19">
        <v>-3000.0</v>
      </c>
      <c r="D27" s="20" t="str">
        <f t="shared" si="1"/>
        <v>DeV_Kotak</v>
      </c>
      <c r="E27" s="21">
        <f t="shared" si="2"/>
        <v>5</v>
      </c>
      <c r="F27" s="22" t="str">
        <f t="shared" si="3"/>
        <v>Kotak</v>
      </c>
      <c r="G27" s="23" t="str">
        <f t="shared" si="4"/>
        <v/>
      </c>
      <c r="H27" s="20">
        <f t="shared" si="5"/>
        <v>5</v>
      </c>
      <c r="I27" s="22" t="str">
        <f t="shared" si="6"/>
        <v>Kotak</v>
      </c>
      <c r="J27" s="23" t="str">
        <f t="shared" si="7"/>
        <v>DeV</v>
      </c>
      <c r="K27" s="24">
        <f t="shared" si="8"/>
        <v>3</v>
      </c>
      <c r="L27" s="25" t="str">
        <f t="shared" si="9"/>
        <v>tak</v>
      </c>
      <c r="M27" s="23" t="str">
        <f t="shared" si="10"/>
        <v/>
      </c>
      <c r="N27" s="26">
        <f t="shared" si="11"/>
        <v>4</v>
      </c>
      <c r="O27" s="27" t="str">
        <f t="shared" si="12"/>
        <v>otak</v>
      </c>
      <c r="P27" s="23" t="str">
        <f t="shared" si="13"/>
        <v/>
      </c>
      <c r="Q27" s="28" t="str">
        <f t="shared" si="14"/>
        <v/>
      </c>
      <c r="R27" s="27" t="str">
        <f t="shared" si="15"/>
        <v>DeV</v>
      </c>
      <c r="S27" s="27" t="str">
        <f t="shared" si="16"/>
        <v>DeV</v>
      </c>
      <c r="T27" s="29" t="str">
        <f t="shared" si="17"/>
        <v>DeV</v>
      </c>
      <c r="U27" s="30" t="str">
        <f t="shared" si="18"/>
        <v>Dev</v>
      </c>
      <c r="V27" s="6"/>
      <c r="W27" s="6"/>
      <c r="X27" s="6"/>
      <c r="Y27" s="6"/>
      <c r="Z27" s="6"/>
    </row>
    <row r="28">
      <c r="A28" s="17">
        <v>45143.0</v>
      </c>
      <c r="B28" s="18" t="s">
        <v>30</v>
      </c>
      <c r="C28" s="19">
        <v>20000.0</v>
      </c>
      <c r="D28" s="20" t="str">
        <f t="shared" si="1"/>
        <v>Abhishek_ICICI</v>
      </c>
      <c r="E28" s="21">
        <f t="shared" si="2"/>
        <v>5</v>
      </c>
      <c r="F28" s="22" t="str">
        <f t="shared" si="3"/>
        <v>ICICI</v>
      </c>
      <c r="G28" s="23" t="str">
        <f t="shared" si="4"/>
        <v>Abhishek</v>
      </c>
      <c r="H28" s="20">
        <f t="shared" si="5"/>
        <v>5</v>
      </c>
      <c r="I28" s="22" t="str">
        <f t="shared" si="6"/>
        <v>ICICI</v>
      </c>
      <c r="J28" s="23" t="str">
        <f t="shared" si="7"/>
        <v/>
      </c>
      <c r="K28" s="24">
        <f t="shared" si="8"/>
        <v>3</v>
      </c>
      <c r="L28" s="25" t="str">
        <f t="shared" si="9"/>
        <v>ICI</v>
      </c>
      <c r="M28" s="23" t="str">
        <f t="shared" si="10"/>
        <v/>
      </c>
      <c r="N28" s="26">
        <f t="shared" si="11"/>
        <v>4</v>
      </c>
      <c r="O28" s="27" t="str">
        <f t="shared" si="12"/>
        <v>CICI</v>
      </c>
      <c r="P28" s="23" t="str">
        <f t="shared" si="13"/>
        <v/>
      </c>
      <c r="Q28" s="28" t="str">
        <f t="shared" si="14"/>
        <v>Abhishek</v>
      </c>
      <c r="R28" s="27" t="str">
        <f t="shared" si="15"/>
        <v>Abhishek</v>
      </c>
      <c r="S28" s="27" t="str">
        <f t="shared" si="16"/>
        <v>Abhishek</v>
      </c>
      <c r="T28" s="29" t="str">
        <f t="shared" si="17"/>
        <v>Abhishek</v>
      </c>
      <c r="U28" s="30" t="str">
        <f t="shared" si="18"/>
        <v>Abhishek</v>
      </c>
      <c r="V28" s="6"/>
      <c r="W28" s="6"/>
      <c r="X28" s="6"/>
      <c r="Y28" s="6"/>
      <c r="Z28" s="6"/>
    </row>
    <row r="29">
      <c r="A29" s="17">
        <v>45155.0</v>
      </c>
      <c r="B29" s="18" t="s">
        <v>35</v>
      </c>
      <c r="C29" s="19">
        <v>-1500.0</v>
      </c>
      <c r="D29" s="20" t="str">
        <f t="shared" si="1"/>
        <v>Udit_Kotak</v>
      </c>
      <c r="E29" s="21">
        <f t="shared" si="2"/>
        <v>5</v>
      </c>
      <c r="F29" s="22" t="str">
        <f t="shared" si="3"/>
        <v>Kotak</v>
      </c>
      <c r="G29" s="23" t="str">
        <f t="shared" si="4"/>
        <v/>
      </c>
      <c r="H29" s="20">
        <f t="shared" si="5"/>
        <v>5</v>
      </c>
      <c r="I29" s="22" t="str">
        <f t="shared" si="6"/>
        <v>Kotak</v>
      </c>
      <c r="J29" s="23" t="str">
        <f t="shared" si="7"/>
        <v>Udit</v>
      </c>
      <c r="K29" s="24">
        <f t="shared" si="8"/>
        <v>3</v>
      </c>
      <c r="L29" s="25" t="str">
        <f t="shared" si="9"/>
        <v>tak</v>
      </c>
      <c r="M29" s="23" t="str">
        <f t="shared" si="10"/>
        <v/>
      </c>
      <c r="N29" s="26">
        <f t="shared" si="11"/>
        <v>4</v>
      </c>
      <c r="O29" s="27" t="str">
        <f t="shared" si="12"/>
        <v>otak</v>
      </c>
      <c r="P29" s="23" t="str">
        <f t="shared" si="13"/>
        <v/>
      </c>
      <c r="Q29" s="28" t="str">
        <f t="shared" si="14"/>
        <v/>
      </c>
      <c r="R29" s="27" t="str">
        <f t="shared" si="15"/>
        <v>Udit</v>
      </c>
      <c r="S29" s="27" t="str">
        <f t="shared" si="16"/>
        <v>Udit</v>
      </c>
      <c r="T29" s="29" t="str">
        <f t="shared" si="17"/>
        <v>Udit</v>
      </c>
      <c r="U29" s="30" t="str">
        <f t="shared" si="18"/>
        <v>Udit</v>
      </c>
      <c r="V29" s="6"/>
      <c r="W29" s="6"/>
      <c r="X29" s="6"/>
      <c r="Y29" s="6"/>
      <c r="Z29" s="6"/>
    </row>
    <row r="30">
      <c r="A30" s="17">
        <v>45167.0</v>
      </c>
      <c r="B30" s="18" t="s">
        <v>53</v>
      </c>
      <c r="C30" s="19">
        <v>2000.0</v>
      </c>
      <c r="D30" s="20" t="str">
        <f t="shared" si="1"/>
        <v>SheeTAL_HDFC</v>
      </c>
      <c r="E30" s="21">
        <f t="shared" si="2"/>
        <v>5</v>
      </c>
      <c r="F30" s="22" t="str">
        <f t="shared" si="3"/>
        <v>_HDFC</v>
      </c>
      <c r="G30" s="23" t="str">
        <f t="shared" si="4"/>
        <v/>
      </c>
      <c r="H30" s="20">
        <f t="shared" si="5"/>
        <v>5</v>
      </c>
      <c r="I30" s="22" t="str">
        <f t="shared" si="6"/>
        <v>_HDFC</v>
      </c>
      <c r="J30" s="23" t="str">
        <f t="shared" si="7"/>
        <v/>
      </c>
      <c r="K30" s="24">
        <f t="shared" si="8"/>
        <v>3</v>
      </c>
      <c r="L30" s="25" t="str">
        <f t="shared" si="9"/>
        <v>DFC</v>
      </c>
      <c r="M30" s="23" t="str">
        <f t="shared" si="10"/>
        <v/>
      </c>
      <c r="N30" s="26">
        <f t="shared" si="11"/>
        <v>4</v>
      </c>
      <c r="O30" s="27" t="str">
        <f t="shared" si="12"/>
        <v>HDFC</v>
      </c>
      <c r="P30" s="23" t="str">
        <f t="shared" si="13"/>
        <v>SheeTAL</v>
      </c>
      <c r="Q30" s="28" t="str">
        <f t="shared" si="14"/>
        <v/>
      </c>
      <c r="R30" s="27" t="str">
        <f t="shared" si="15"/>
        <v/>
      </c>
      <c r="S30" s="27" t="str">
        <f t="shared" si="16"/>
        <v/>
      </c>
      <c r="T30" s="29" t="str">
        <f t="shared" si="17"/>
        <v>SheeTAL</v>
      </c>
      <c r="U30" s="30" t="str">
        <f t="shared" si="18"/>
        <v>Sheetal</v>
      </c>
      <c r="V30" s="6"/>
      <c r="W30" s="6"/>
      <c r="X30" s="6"/>
      <c r="Y30" s="6"/>
      <c r="Z30" s="6"/>
    </row>
    <row r="31">
      <c r="A31" s="17">
        <v>45142.0</v>
      </c>
      <c r="B31" s="18" t="s">
        <v>37</v>
      </c>
      <c r="C31" s="19">
        <v>-2500.0</v>
      </c>
      <c r="D31" s="20" t="str">
        <f t="shared" si="1"/>
        <v>Vinita_SBI</v>
      </c>
      <c r="E31" s="21">
        <f t="shared" si="2"/>
        <v>5</v>
      </c>
      <c r="F31" s="22" t="str">
        <f t="shared" si="3"/>
        <v>a_SBI</v>
      </c>
      <c r="G31" s="23" t="str">
        <f t="shared" si="4"/>
        <v/>
      </c>
      <c r="H31" s="20">
        <f t="shared" si="5"/>
        <v>5</v>
      </c>
      <c r="I31" s="22" t="str">
        <f t="shared" si="6"/>
        <v>a_SBI</v>
      </c>
      <c r="J31" s="23" t="str">
        <f t="shared" si="7"/>
        <v/>
      </c>
      <c r="K31" s="24">
        <f t="shared" si="8"/>
        <v>3</v>
      </c>
      <c r="L31" s="25" t="str">
        <f t="shared" si="9"/>
        <v>SBI</v>
      </c>
      <c r="M31" s="23" t="str">
        <f t="shared" si="10"/>
        <v>Vinita</v>
      </c>
      <c r="N31" s="26">
        <f t="shared" si="11"/>
        <v>4</v>
      </c>
      <c r="O31" s="27" t="str">
        <f t="shared" si="12"/>
        <v>_SBI</v>
      </c>
      <c r="P31" s="23" t="str">
        <f t="shared" si="13"/>
        <v/>
      </c>
      <c r="Q31" s="28" t="str">
        <f t="shared" si="14"/>
        <v/>
      </c>
      <c r="R31" s="27" t="str">
        <f t="shared" si="15"/>
        <v/>
      </c>
      <c r="S31" s="27" t="str">
        <f t="shared" si="16"/>
        <v>Vinita</v>
      </c>
      <c r="T31" s="29" t="str">
        <f t="shared" si="17"/>
        <v>Vinita</v>
      </c>
      <c r="U31" s="30" t="str">
        <f t="shared" si="18"/>
        <v>Vinita</v>
      </c>
      <c r="V31" s="6"/>
      <c r="W31" s="6"/>
      <c r="X31" s="6"/>
      <c r="Y31" s="6"/>
      <c r="Z31" s="6"/>
    </row>
    <row r="32">
      <c r="A32" s="17">
        <v>45130.0</v>
      </c>
      <c r="B32" s="18" t="s">
        <v>54</v>
      </c>
      <c r="C32" s="19">
        <v>-2000.0</v>
      </c>
      <c r="D32" s="20" t="str">
        <f t="shared" si="1"/>
        <v>Uday_ICICI</v>
      </c>
      <c r="E32" s="21">
        <f t="shared" si="2"/>
        <v>5</v>
      </c>
      <c r="F32" s="22" t="str">
        <f t="shared" si="3"/>
        <v>ICICI</v>
      </c>
      <c r="G32" s="23" t="str">
        <f t="shared" si="4"/>
        <v>Uday</v>
      </c>
      <c r="H32" s="20">
        <f t="shared" si="5"/>
        <v>5</v>
      </c>
      <c r="I32" s="22" t="str">
        <f t="shared" si="6"/>
        <v>ICICI</v>
      </c>
      <c r="J32" s="23" t="str">
        <f t="shared" si="7"/>
        <v/>
      </c>
      <c r="K32" s="24">
        <f t="shared" si="8"/>
        <v>3</v>
      </c>
      <c r="L32" s="25" t="str">
        <f t="shared" si="9"/>
        <v>ICI</v>
      </c>
      <c r="M32" s="23" t="str">
        <f t="shared" si="10"/>
        <v/>
      </c>
      <c r="N32" s="26">
        <f t="shared" si="11"/>
        <v>4</v>
      </c>
      <c r="O32" s="27" t="str">
        <f t="shared" si="12"/>
        <v>CICI</v>
      </c>
      <c r="P32" s="23" t="str">
        <f t="shared" si="13"/>
        <v/>
      </c>
      <c r="Q32" s="28" t="str">
        <f t="shared" si="14"/>
        <v>Uday</v>
      </c>
      <c r="R32" s="27" t="str">
        <f t="shared" si="15"/>
        <v>Uday</v>
      </c>
      <c r="S32" s="27" t="str">
        <f t="shared" si="16"/>
        <v>Uday</v>
      </c>
      <c r="T32" s="29" t="str">
        <f t="shared" si="17"/>
        <v>Uday</v>
      </c>
      <c r="U32" s="30" t="str">
        <f t="shared" si="18"/>
        <v>Uday</v>
      </c>
      <c r="V32" s="6"/>
      <c r="W32" s="6"/>
      <c r="X32" s="6"/>
      <c r="Y32" s="6"/>
      <c r="Z32" s="6"/>
    </row>
    <row r="33">
      <c r="A33" s="17">
        <v>45164.0</v>
      </c>
      <c r="B33" s="18" t="s">
        <v>55</v>
      </c>
      <c r="C33" s="19">
        <v>-1600.0</v>
      </c>
      <c r="D33" s="20" t="str">
        <f t="shared" si="1"/>
        <v>VinITA_SBI</v>
      </c>
      <c r="E33" s="21">
        <f t="shared" si="2"/>
        <v>5</v>
      </c>
      <c r="F33" s="22" t="str">
        <f t="shared" si="3"/>
        <v>A_SBI</v>
      </c>
      <c r="G33" s="23" t="str">
        <f t="shared" si="4"/>
        <v/>
      </c>
      <c r="H33" s="20">
        <f t="shared" si="5"/>
        <v>5</v>
      </c>
      <c r="I33" s="22" t="str">
        <f t="shared" si="6"/>
        <v>A_SBI</v>
      </c>
      <c r="J33" s="23" t="str">
        <f t="shared" si="7"/>
        <v/>
      </c>
      <c r="K33" s="24">
        <f t="shared" si="8"/>
        <v>3</v>
      </c>
      <c r="L33" s="25" t="str">
        <f t="shared" si="9"/>
        <v>SBI</v>
      </c>
      <c r="M33" s="23" t="str">
        <f t="shared" si="10"/>
        <v>VinITA</v>
      </c>
      <c r="N33" s="26">
        <f t="shared" si="11"/>
        <v>4</v>
      </c>
      <c r="O33" s="27" t="str">
        <f t="shared" si="12"/>
        <v>_SBI</v>
      </c>
      <c r="P33" s="23" t="str">
        <f t="shared" si="13"/>
        <v/>
      </c>
      <c r="Q33" s="28" t="str">
        <f t="shared" si="14"/>
        <v/>
      </c>
      <c r="R33" s="27" t="str">
        <f t="shared" si="15"/>
        <v/>
      </c>
      <c r="S33" s="27" t="str">
        <f t="shared" si="16"/>
        <v>VinITA</v>
      </c>
      <c r="T33" s="29" t="str">
        <f t="shared" si="17"/>
        <v>VinITA</v>
      </c>
      <c r="U33" s="30" t="str">
        <f t="shared" si="18"/>
        <v>Vinita</v>
      </c>
      <c r="V33" s="6"/>
      <c r="W33" s="6"/>
      <c r="X33" s="6"/>
      <c r="Y33" s="6"/>
      <c r="Z33" s="6"/>
    </row>
    <row r="34">
      <c r="A34" s="17">
        <v>45148.0</v>
      </c>
      <c r="B34" s="18" t="s">
        <v>56</v>
      </c>
      <c r="C34" s="19">
        <v>7000.0</v>
      </c>
      <c r="D34" s="20" t="str">
        <f t="shared" si="1"/>
        <v>Shekhar_SBI</v>
      </c>
      <c r="E34" s="21">
        <f t="shared" si="2"/>
        <v>5</v>
      </c>
      <c r="F34" s="22" t="str">
        <f t="shared" si="3"/>
        <v>r_SBI</v>
      </c>
      <c r="G34" s="23" t="str">
        <f t="shared" si="4"/>
        <v/>
      </c>
      <c r="H34" s="20">
        <f t="shared" si="5"/>
        <v>5</v>
      </c>
      <c r="I34" s="22" t="str">
        <f t="shared" si="6"/>
        <v>r_SBI</v>
      </c>
      <c r="J34" s="23" t="str">
        <f t="shared" si="7"/>
        <v/>
      </c>
      <c r="K34" s="24">
        <f t="shared" si="8"/>
        <v>3</v>
      </c>
      <c r="L34" s="25" t="str">
        <f t="shared" si="9"/>
        <v>SBI</v>
      </c>
      <c r="M34" s="23" t="str">
        <f t="shared" si="10"/>
        <v>Shekhar</v>
      </c>
      <c r="N34" s="26">
        <f t="shared" si="11"/>
        <v>4</v>
      </c>
      <c r="O34" s="27" t="str">
        <f t="shared" si="12"/>
        <v>_SBI</v>
      </c>
      <c r="P34" s="23" t="str">
        <f t="shared" si="13"/>
        <v/>
      </c>
      <c r="Q34" s="28" t="str">
        <f t="shared" si="14"/>
        <v/>
      </c>
      <c r="R34" s="27" t="str">
        <f t="shared" si="15"/>
        <v/>
      </c>
      <c r="S34" s="27" t="str">
        <f t="shared" si="16"/>
        <v>Shekhar</v>
      </c>
      <c r="T34" s="29" t="str">
        <f t="shared" si="17"/>
        <v>Shekhar</v>
      </c>
      <c r="U34" s="30" t="str">
        <f t="shared" si="18"/>
        <v>Shekhar</v>
      </c>
      <c r="V34" s="6"/>
      <c r="W34" s="6"/>
      <c r="X34" s="6"/>
      <c r="Y34" s="6"/>
      <c r="Z34" s="6"/>
    </row>
    <row r="35">
      <c r="A35" s="17">
        <v>45165.0</v>
      </c>
      <c r="B35" s="18" t="s">
        <v>57</v>
      </c>
      <c r="C35" s="19">
        <v>3000.0</v>
      </c>
      <c r="D35" s="20" t="str">
        <f t="shared" si="1"/>
        <v>Udit_Kotak</v>
      </c>
      <c r="E35" s="21">
        <f t="shared" si="2"/>
        <v>5</v>
      </c>
      <c r="F35" s="22" t="str">
        <f t="shared" si="3"/>
        <v>Kotak</v>
      </c>
      <c r="G35" s="23" t="str">
        <f t="shared" si="4"/>
        <v/>
      </c>
      <c r="H35" s="20">
        <f t="shared" si="5"/>
        <v>5</v>
      </c>
      <c r="I35" s="22" t="str">
        <f t="shared" si="6"/>
        <v>Kotak</v>
      </c>
      <c r="J35" s="23" t="str">
        <f t="shared" si="7"/>
        <v>Udit</v>
      </c>
      <c r="K35" s="24">
        <f t="shared" si="8"/>
        <v>3</v>
      </c>
      <c r="L35" s="25" t="str">
        <f t="shared" si="9"/>
        <v>tak</v>
      </c>
      <c r="M35" s="23" t="str">
        <f t="shared" si="10"/>
        <v/>
      </c>
      <c r="N35" s="26">
        <f t="shared" si="11"/>
        <v>4</v>
      </c>
      <c r="O35" s="27" t="str">
        <f t="shared" si="12"/>
        <v>otak</v>
      </c>
      <c r="P35" s="23" t="str">
        <f t="shared" si="13"/>
        <v/>
      </c>
      <c r="Q35" s="28" t="str">
        <f t="shared" si="14"/>
        <v/>
      </c>
      <c r="R35" s="27" t="str">
        <f t="shared" si="15"/>
        <v>Udit</v>
      </c>
      <c r="S35" s="27" t="str">
        <f t="shared" si="16"/>
        <v>Udit</v>
      </c>
      <c r="T35" s="29" t="str">
        <f t="shared" si="17"/>
        <v>Udit</v>
      </c>
      <c r="U35" s="30" t="str">
        <f t="shared" si="18"/>
        <v>Udit</v>
      </c>
      <c r="V35" s="6"/>
      <c r="W35" s="6"/>
      <c r="X35" s="6"/>
      <c r="Y35" s="6"/>
      <c r="Z35" s="6"/>
    </row>
    <row r="36">
      <c r="A36" s="17">
        <v>45156.0</v>
      </c>
      <c r="B36" s="18" t="s">
        <v>58</v>
      </c>
      <c r="C36" s="19">
        <v>-1000.0</v>
      </c>
      <c r="D36" s="20" t="str">
        <f t="shared" si="1"/>
        <v>Shikha_SBI</v>
      </c>
      <c r="E36" s="21">
        <f t="shared" si="2"/>
        <v>5</v>
      </c>
      <c r="F36" s="22" t="str">
        <f t="shared" si="3"/>
        <v>a_SBI</v>
      </c>
      <c r="G36" s="23" t="str">
        <f t="shared" si="4"/>
        <v/>
      </c>
      <c r="H36" s="20">
        <f t="shared" si="5"/>
        <v>5</v>
      </c>
      <c r="I36" s="22" t="str">
        <f t="shared" si="6"/>
        <v>a_SBI</v>
      </c>
      <c r="J36" s="23" t="str">
        <f t="shared" si="7"/>
        <v/>
      </c>
      <c r="K36" s="24">
        <f t="shared" si="8"/>
        <v>3</v>
      </c>
      <c r="L36" s="25" t="str">
        <f t="shared" si="9"/>
        <v>SBI</v>
      </c>
      <c r="M36" s="23" t="str">
        <f t="shared" si="10"/>
        <v>Shikha</v>
      </c>
      <c r="N36" s="26">
        <f t="shared" si="11"/>
        <v>4</v>
      </c>
      <c r="O36" s="27" t="str">
        <f t="shared" si="12"/>
        <v>_SBI</v>
      </c>
      <c r="P36" s="23" t="str">
        <f t="shared" si="13"/>
        <v/>
      </c>
      <c r="Q36" s="28" t="str">
        <f t="shared" si="14"/>
        <v/>
      </c>
      <c r="R36" s="27" t="str">
        <f t="shared" si="15"/>
        <v/>
      </c>
      <c r="S36" s="27" t="str">
        <f t="shared" si="16"/>
        <v>Shikha</v>
      </c>
      <c r="T36" s="29" t="str">
        <f t="shared" si="17"/>
        <v>Shikha</v>
      </c>
      <c r="U36" s="30" t="str">
        <f t="shared" si="18"/>
        <v>Shikha</v>
      </c>
      <c r="V36" s="6"/>
      <c r="W36" s="6"/>
      <c r="X36" s="6"/>
      <c r="Y36" s="6"/>
      <c r="Z36" s="6"/>
    </row>
    <row r="37">
      <c r="A37" s="17">
        <v>45174.0</v>
      </c>
      <c r="B37" s="18" t="s">
        <v>48</v>
      </c>
      <c r="C37" s="19">
        <v>-3000.0</v>
      </c>
      <c r="D37" s="20" t="str">
        <f t="shared" si="1"/>
        <v>Smriti_HDFC</v>
      </c>
      <c r="E37" s="21">
        <f t="shared" si="2"/>
        <v>5</v>
      </c>
      <c r="F37" s="22" t="str">
        <f t="shared" si="3"/>
        <v>_HDFC</v>
      </c>
      <c r="G37" s="23" t="str">
        <f t="shared" si="4"/>
        <v/>
      </c>
      <c r="H37" s="20">
        <f t="shared" si="5"/>
        <v>5</v>
      </c>
      <c r="I37" s="22" t="str">
        <f t="shared" si="6"/>
        <v>_HDFC</v>
      </c>
      <c r="J37" s="23" t="str">
        <f t="shared" si="7"/>
        <v/>
      </c>
      <c r="K37" s="24">
        <f t="shared" si="8"/>
        <v>3</v>
      </c>
      <c r="L37" s="25" t="str">
        <f t="shared" si="9"/>
        <v>DFC</v>
      </c>
      <c r="M37" s="23" t="str">
        <f t="shared" si="10"/>
        <v/>
      </c>
      <c r="N37" s="26">
        <f t="shared" si="11"/>
        <v>4</v>
      </c>
      <c r="O37" s="27" t="str">
        <f t="shared" si="12"/>
        <v>HDFC</v>
      </c>
      <c r="P37" s="23" t="str">
        <f t="shared" si="13"/>
        <v>Smriti</v>
      </c>
      <c r="Q37" s="28" t="str">
        <f t="shared" si="14"/>
        <v/>
      </c>
      <c r="R37" s="27" t="str">
        <f t="shared" si="15"/>
        <v/>
      </c>
      <c r="S37" s="27" t="str">
        <f t="shared" si="16"/>
        <v/>
      </c>
      <c r="T37" s="29" t="str">
        <f t="shared" si="17"/>
        <v>Smriti</v>
      </c>
      <c r="U37" s="30" t="str">
        <f t="shared" si="18"/>
        <v>Smriti</v>
      </c>
      <c r="V37" s="6"/>
      <c r="W37" s="6"/>
      <c r="X37" s="6"/>
      <c r="Y37" s="6"/>
      <c r="Z37" s="6"/>
    </row>
    <row r="38">
      <c r="A38" s="17">
        <v>45161.0</v>
      </c>
      <c r="B38" s="18" t="s">
        <v>59</v>
      </c>
      <c r="C38" s="19">
        <v>-12000.0</v>
      </c>
      <c r="D38" s="20" t="str">
        <f t="shared" si="1"/>
        <v>Udit_Kotak</v>
      </c>
      <c r="E38" s="21">
        <f t="shared" si="2"/>
        <v>5</v>
      </c>
      <c r="F38" s="22" t="str">
        <f t="shared" si="3"/>
        <v>Kotak</v>
      </c>
      <c r="G38" s="23" t="str">
        <f t="shared" si="4"/>
        <v/>
      </c>
      <c r="H38" s="20">
        <f t="shared" si="5"/>
        <v>5</v>
      </c>
      <c r="I38" s="22" t="str">
        <f t="shared" si="6"/>
        <v>Kotak</v>
      </c>
      <c r="J38" s="23" t="str">
        <f t="shared" si="7"/>
        <v>Udit</v>
      </c>
      <c r="K38" s="24">
        <f t="shared" si="8"/>
        <v>3</v>
      </c>
      <c r="L38" s="25" t="str">
        <f t="shared" si="9"/>
        <v>tak</v>
      </c>
      <c r="M38" s="23" t="str">
        <f t="shared" si="10"/>
        <v/>
      </c>
      <c r="N38" s="26">
        <f t="shared" si="11"/>
        <v>4</v>
      </c>
      <c r="O38" s="27" t="str">
        <f t="shared" si="12"/>
        <v>otak</v>
      </c>
      <c r="P38" s="23" t="str">
        <f t="shared" si="13"/>
        <v/>
      </c>
      <c r="Q38" s="28" t="str">
        <f t="shared" si="14"/>
        <v/>
      </c>
      <c r="R38" s="27" t="str">
        <f t="shared" si="15"/>
        <v>Udit</v>
      </c>
      <c r="S38" s="27" t="str">
        <f t="shared" si="16"/>
        <v>Udit</v>
      </c>
      <c r="T38" s="29" t="str">
        <f t="shared" si="17"/>
        <v>Udit</v>
      </c>
      <c r="U38" s="30" t="str">
        <f t="shared" si="18"/>
        <v>Udit</v>
      </c>
      <c r="V38" s="6"/>
      <c r="W38" s="6"/>
      <c r="X38" s="6"/>
      <c r="Y38" s="6"/>
      <c r="Z38" s="6"/>
    </row>
    <row r="39">
      <c r="A39" s="17">
        <v>45142.0</v>
      </c>
      <c r="B39" s="18" t="s">
        <v>60</v>
      </c>
      <c r="C39" s="19">
        <v>-1500.0</v>
      </c>
      <c r="D39" s="20" t="str">
        <f t="shared" si="1"/>
        <v>AlOK_ICICI</v>
      </c>
      <c r="E39" s="21">
        <f t="shared" si="2"/>
        <v>5</v>
      </c>
      <c r="F39" s="22" t="str">
        <f t="shared" si="3"/>
        <v>ICICI</v>
      </c>
      <c r="G39" s="23" t="str">
        <f t="shared" si="4"/>
        <v>AlOK</v>
      </c>
      <c r="H39" s="20">
        <f t="shared" si="5"/>
        <v>5</v>
      </c>
      <c r="I39" s="22" t="str">
        <f t="shared" si="6"/>
        <v>ICICI</v>
      </c>
      <c r="J39" s="23" t="str">
        <f t="shared" si="7"/>
        <v/>
      </c>
      <c r="K39" s="24">
        <f t="shared" si="8"/>
        <v>3</v>
      </c>
      <c r="L39" s="25" t="str">
        <f t="shared" si="9"/>
        <v>ICI</v>
      </c>
      <c r="M39" s="23" t="str">
        <f t="shared" si="10"/>
        <v/>
      </c>
      <c r="N39" s="26">
        <f t="shared" si="11"/>
        <v>4</v>
      </c>
      <c r="O39" s="27" t="str">
        <f t="shared" si="12"/>
        <v>CICI</v>
      </c>
      <c r="P39" s="23" t="str">
        <f t="shared" si="13"/>
        <v/>
      </c>
      <c r="Q39" s="28" t="str">
        <f t="shared" si="14"/>
        <v>AlOK</v>
      </c>
      <c r="R39" s="27" t="str">
        <f t="shared" si="15"/>
        <v>AlOK</v>
      </c>
      <c r="S39" s="27" t="str">
        <f t="shared" si="16"/>
        <v>AlOK</v>
      </c>
      <c r="T39" s="29" t="str">
        <f t="shared" si="17"/>
        <v>AlOK</v>
      </c>
      <c r="U39" s="30" t="str">
        <f t="shared" si="18"/>
        <v>Alok</v>
      </c>
      <c r="V39" s="6"/>
      <c r="W39" s="6"/>
      <c r="X39" s="6"/>
      <c r="Y39" s="6"/>
      <c r="Z39" s="6"/>
    </row>
    <row r="40">
      <c r="A40" s="17">
        <v>45109.0</v>
      </c>
      <c r="B40" s="18" t="s">
        <v>30</v>
      </c>
      <c r="C40" s="19">
        <v>-2000.0</v>
      </c>
      <c r="D40" s="20" t="str">
        <f t="shared" si="1"/>
        <v>Abhishek_ICICI</v>
      </c>
      <c r="E40" s="21">
        <f t="shared" si="2"/>
        <v>5</v>
      </c>
      <c r="F40" s="22" t="str">
        <f t="shared" si="3"/>
        <v>ICICI</v>
      </c>
      <c r="G40" s="23" t="str">
        <f t="shared" si="4"/>
        <v>Abhishek</v>
      </c>
      <c r="H40" s="20">
        <f t="shared" si="5"/>
        <v>5</v>
      </c>
      <c r="I40" s="22" t="str">
        <f t="shared" si="6"/>
        <v>ICICI</v>
      </c>
      <c r="J40" s="23" t="str">
        <f t="shared" si="7"/>
        <v/>
      </c>
      <c r="K40" s="24">
        <f t="shared" si="8"/>
        <v>3</v>
      </c>
      <c r="L40" s="25" t="str">
        <f t="shared" si="9"/>
        <v>ICI</v>
      </c>
      <c r="M40" s="23" t="str">
        <f t="shared" si="10"/>
        <v/>
      </c>
      <c r="N40" s="26">
        <f t="shared" si="11"/>
        <v>4</v>
      </c>
      <c r="O40" s="27" t="str">
        <f t="shared" si="12"/>
        <v>CICI</v>
      </c>
      <c r="P40" s="23" t="str">
        <f t="shared" si="13"/>
        <v/>
      </c>
      <c r="Q40" s="28" t="str">
        <f t="shared" si="14"/>
        <v>Abhishek</v>
      </c>
      <c r="R40" s="27" t="str">
        <f t="shared" si="15"/>
        <v>Abhishek</v>
      </c>
      <c r="S40" s="27" t="str">
        <f t="shared" si="16"/>
        <v>Abhishek</v>
      </c>
      <c r="T40" s="29" t="str">
        <f t="shared" si="17"/>
        <v>Abhishek</v>
      </c>
      <c r="U40" s="30" t="str">
        <f t="shared" si="18"/>
        <v>Abhishek</v>
      </c>
      <c r="V40" s="6"/>
      <c r="W40" s="6"/>
      <c r="X40" s="6"/>
      <c r="Y40" s="6"/>
      <c r="Z40" s="6"/>
    </row>
    <row r="41">
      <c r="A41" s="17">
        <v>45093.0</v>
      </c>
      <c r="B41" s="18" t="s">
        <v>61</v>
      </c>
      <c r="C41" s="19">
        <v>-500.0</v>
      </c>
      <c r="D41" s="20" t="str">
        <f t="shared" si="1"/>
        <v>VinITA_SBI</v>
      </c>
      <c r="E41" s="21">
        <f t="shared" si="2"/>
        <v>5</v>
      </c>
      <c r="F41" s="22" t="str">
        <f t="shared" si="3"/>
        <v>A_SBI</v>
      </c>
      <c r="G41" s="23" t="str">
        <f t="shared" si="4"/>
        <v/>
      </c>
      <c r="H41" s="20">
        <f t="shared" si="5"/>
        <v>5</v>
      </c>
      <c r="I41" s="22" t="str">
        <f t="shared" si="6"/>
        <v>A_SBI</v>
      </c>
      <c r="J41" s="23" t="str">
        <f t="shared" si="7"/>
        <v/>
      </c>
      <c r="K41" s="24">
        <f t="shared" si="8"/>
        <v>3</v>
      </c>
      <c r="L41" s="25" t="str">
        <f t="shared" si="9"/>
        <v>SBI</v>
      </c>
      <c r="M41" s="23" t="str">
        <f t="shared" si="10"/>
        <v>VinITA</v>
      </c>
      <c r="N41" s="26">
        <f t="shared" si="11"/>
        <v>4</v>
      </c>
      <c r="O41" s="27" t="str">
        <f t="shared" si="12"/>
        <v>_SBI</v>
      </c>
      <c r="P41" s="23" t="str">
        <f t="shared" si="13"/>
        <v/>
      </c>
      <c r="Q41" s="28" t="str">
        <f t="shared" si="14"/>
        <v/>
      </c>
      <c r="R41" s="27" t="str">
        <f t="shared" si="15"/>
        <v/>
      </c>
      <c r="S41" s="27" t="str">
        <f t="shared" si="16"/>
        <v>VinITA</v>
      </c>
      <c r="T41" s="29" t="str">
        <f t="shared" si="17"/>
        <v>VinITA</v>
      </c>
      <c r="U41" s="30" t="str">
        <f t="shared" si="18"/>
        <v>Vinita</v>
      </c>
      <c r="V41" s="6"/>
      <c r="W41" s="6"/>
      <c r="X41" s="6"/>
      <c r="Y41" s="6"/>
      <c r="Z41" s="6"/>
    </row>
    <row r="42">
      <c r="A42" s="17">
        <v>45097.0</v>
      </c>
      <c r="B42" s="18" t="s">
        <v>62</v>
      </c>
      <c r="C42" s="19">
        <v>-10500.0</v>
      </c>
      <c r="D42" s="20" t="str">
        <f t="shared" si="1"/>
        <v>Shruti_HDFC</v>
      </c>
      <c r="E42" s="21">
        <f t="shared" si="2"/>
        <v>5</v>
      </c>
      <c r="F42" s="22" t="str">
        <f t="shared" si="3"/>
        <v>_HDFC</v>
      </c>
      <c r="G42" s="23" t="str">
        <f t="shared" si="4"/>
        <v/>
      </c>
      <c r="H42" s="20">
        <f t="shared" si="5"/>
        <v>5</v>
      </c>
      <c r="I42" s="22" t="str">
        <f t="shared" si="6"/>
        <v>_HDFC</v>
      </c>
      <c r="J42" s="23" t="str">
        <f t="shared" si="7"/>
        <v/>
      </c>
      <c r="K42" s="24">
        <f t="shared" si="8"/>
        <v>3</v>
      </c>
      <c r="L42" s="25" t="str">
        <f t="shared" si="9"/>
        <v>DFC</v>
      </c>
      <c r="M42" s="23" t="str">
        <f t="shared" si="10"/>
        <v/>
      </c>
      <c r="N42" s="26">
        <f t="shared" si="11"/>
        <v>4</v>
      </c>
      <c r="O42" s="27" t="str">
        <f t="shared" si="12"/>
        <v>HDFC</v>
      </c>
      <c r="P42" s="23" t="str">
        <f t="shared" si="13"/>
        <v>Shruti</v>
      </c>
      <c r="Q42" s="28" t="str">
        <f t="shared" si="14"/>
        <v/>
      </c>
      <c r="R42" s="27" t="str">
        <f t="shared" si="15"/>
        <v/>
      </c>
      <c r="S42" s="27" t="str">
        <f t="shared" si="16"/>
        <v/>
      </c>
      <c r="T42" s="29" t="str">
        <f t="shared" si="17"/>
        <v>Shruti</v>
      </c>
      <c r="U42" s="30" t="str">
        <f t="shared" si="18"/>
        <v>Shruti</v>
      </c>
      <c r="V42" s="6"/>
      <c r="W42" s="6"/>
      <c r="X42" s="6"/>
      <c r="Y42" s="6"/>
      <c r="Z42" s="6"/>
    </row>
    <row r="43">
      <c r="A43" s="17">
        <v>45150.0</v>
      </c>
      <c r="B43" s="18" t="s">
        <v>63</v>
      </c>
      <c r="C43" s="19">
        <v>4000.0</v>
      </c>
      <c r="D43" s="20" t="str">
        <f t="shared" si="1"/>
        <v>Neha_SBI</v>
      </c>
      <c r="E43" s="21">
        <f t="shared" si="2"/>
        <v>5</v>
      </c>
      <c r="F43" s="22" t="str">
        <f t="shared" si="3"/>
        <v>a_SBI</v>
      </c>
      <c r="G43" s="23" t="str">
        <f t="shared" si="4"/>
        <v/>
      </c>
      <c r="H43" s="20">
        <f t="shared" si="5"/>
        <v>5</v>
      </c>
      <c r="I43" s="22" t="str">
        <f t="shared" si="6"/>
        <v>a_SBI</v>
      </c>
      <c r="J43" s="23" t="str">
        <f t="shared" si="7"/>
        <v/>
      </c>
      <c r="K43" s="24">
        <f t="shared" si="8"/>
        <v>3</v>
      </c>
      <c r="L43" s="25" t="str">
        <f t="shared" si="9"/>
        <v>SBI</v>
      </c>
      <c r="M43" s="23" t="str">
        <f t="shared" si="10"/>
        <v>Neha</v>
      </c>
      <c r="N43" s="26">
        <f t="shared" si="11"/>
        <v>4</v>
      </c>
      <c r="O43" s="27" t="str">
        <f t="shared" si="12"/>
        <v>_SBI</v>
      </c>
      <c r="P43" s="23" t="str">
        <f t="shared" si="13"/>
        <v/>
      </c>
      <c r="Q43" s="28" t="str">
        <f t="shared" si="14"/>
        <v/>
      </c>
      <c r="R43" s="27" t="str">
        <f t="shared" si="15"/>
        <v/>
      </c>
      <c r="S43" s="27" t="str">
        <f t="shared" si="16"/>
        <v>Neha</v>
      </c>
      <c r="T43" s="29" t="str">
        <f t="shared" si="17"/>
        <v>Neha</v>
      </c>
      <c r="U43" s="30" t="str">
        <f t="shared" si="18"/>
        <v>Neha</v>
      </c>
      <c r="V43" s="6"/>
      <c r="W43" s="6"/>
      <c r="X43" s="6"/>
      <c r="Y43" s="6"/>
      <c r="Z43" s="6"/>
    </row>
    <row r="44">
      <c r="A44" s="17">
        <v>45172.0</v>
      </c>
      <c r="B44" s="18" t="s">
        <v>57</v>
      </c>
      <c r="C44" s="19">
        <v>-3000.0</v>
      </c>
      <c r="D44" s="20" t="str">
        <f t="shared" si="1"/>
        <v>Udit_Kotak</v>
      </c>
      <c r="E44" s="21">
        <f t="shared" si="2"/>
        <v>5</v>
      </c>
      <c r="F44" s="22" t="str">
        <f t="shared" si="3"/>
        <v>Kotak</v>
      </c>
      <c r="G44" s="23" t="str">
        <f t="shared" si="4"/>
        <v/>
      </c>
      <c r="H44" s="20">
        <f t="shared" si="5"/>
        <v>5</v>
      </c>
      <c r="I44" s="22" t="str">
        <f t="shared" si="6"/>
        <v>Kotak</v>
      </c>
      <c r="J44" s="23" t="str">
        <f t="shared" si="7"/>
        <v>Udit</v>
      </c>
      <c r="K44" s="24">
        <f t="shared" si="8"/>
        <v>3</v>
      </c>
      <c r="L44" s="25" t="str">
        <f t="shared" si="9"/>
        <v>tak</v>
      </c>
      <c r="M44" s="23" t="str">
        <f t="shared" si="10"/>
        <v/>
      </c>
      <c r="N44" s="26">
        <f t="shared" si="11"/>
        <v>4</v>
      </c>
      <c r="O44" s="27" t="str">
        <f t="shared" si="12"/>
        <v>otak</v>
      </c>
      <c r="P44" s="23" t="str">
        <f t="shared" si="13"/>
        <v/>
      </c>
      <c r="Q44" s="28" t="str">
        <f t="shared" si="14"/>
        <v/>
      </c>
      <c r="R44" s="27" t="str">
        <f t="shared" si="15"/>
        <v>Udit</v>
      </c>
      <c r="S44" s="27" t="str">
        <f t="shared" si="16"/>
        <v>Udit</v>
      </c>
      <c r="T44" s="29" t="str">
        <f t="shared" si="17"/>
        <v>Udit</v>
      </c>
      <c r="U44" s="30" t="str">
        <f t="shared" si="18"/>
        <v>Udit</v>
      </c>
      <c r="V44" s="6"/>
      <c r="W44" s="6"/>
      <c r="X44" s="6"/>
      <c r="Y44" s="6"/>
      <c r="Z44" s="6"/>
    </row>
    <row r="45">
      <c r="A45" s="17">
        <v>45119.0</v>
      </c>
      <c r="B45" s="18" t="s">
        <v>64</v>
      </c>
      <c r="C45" s="19">
        <v>5400.0</v>
      </c>
      <c r="D45" s="20" t="str">
        <f t="shared" si="1"/>
        <v>NehA_SBI</v>
      </c>
      <c r="E45" s="21">
        <f t="shared" si="2"/>
        <v>5</v>
      </c>
      <c r="F45" s="22" t="str">
        <f t="shared" si="3"/>
        <v>A_SBI</v>
      </c>
      <c r="G45" s="23" t="str">
        <f t="shared" si="4"/>
        <v/>
      </c>
      <c r="H45" s="20">
        <f t="shared" si="5"/>
        <v>5</v>
      </c>
      <c r="I45" s="22" t="str">
        <f t="shared" si="6"/>
        <v>A_SBI</v>
      </c>
      <c r="J45" s="23" t="str">
        <f t="shared" si="7"/>
        <v/>
      </c>
      <c r="K45" s="24">
        <f t="shared" si="8"/>
        <v>3</v>
      </c>
      <c r="L45" s="25" t="str">
        <f t="shared" si="9"/>
        <v>SBI</v>
      </c>
      <c r="M45" s="23" t="str">
        <f t="shared" si="10"/>
        <v>NehA</v>
      </c>
      <c r="N45" s="26">
        <f t="shared" si="11"/>
        <v>4</v>
      </c>
      <c r="O45" s="27" t="str">
        <f t="shared" si="12"/>
        <v>_SBI</v>
      </c>
      <c r="P45" s="23" t="str">
        <f t="shared" si="13"/>
        <v/>
      </c>
      <c r="Q45" s="28" t="str">
        <f t="shared" si="14"/>
        <v/>
      </c>
      <c r="R45" s="27" t="str">
        <f t="shared" si="15"/>
        <v/>
      </c>
      <c r="S45" s="27" t="str">
        <f t="shared" si="16"/>
        <v>NehA</v>
      </c>
      <c r="T45" s="29" t="str">
        <f t="shared" si="17"/>
        <v>NehA</v>
      </c>
      <c r="U45" s="30" t="str">
        <f t="shared" si="18"/>
        <v>Neha</v>
      </c>
      <c r="V45" s="6"/>
      <c r="W45" s="6"/>
      <c r="X45" s="6"/>
      <c r="Y45" s="6"/>
      <c r="Z45" s="6"/>
    </row>
    <row r="46">
      <c r="A46" s="17">
        <v>45150.0</v>
      </c>
      <c r="B46" s="18" t="s">
        <v>33</v>
      </c>
      <c r="C46" s="19">
        <v>18000.0</v>
      </c>
      <c r="D46" s="20" t="str">
        <f t="shared" si="1"/>
        <v>Uday_ICICI</v>
      </c>
      <c r="E46" s="21">
        <f t="shared" si="2"/>
        <v>5</v>
      </c>
      <c r="F46" s="22" t="str">
        <f t="shared" si="3"/>
        <v>ICICI</v>
      </c>
      <c r="G46" s="23" t="str">
        <f t="shared" si="4"/>
        <v>Uday</v>
      </c>
      <c r="H46" s="20">
        <f t="shared" si="5"/>
        <v>5</v>
      </c>
      <c r="I46" s="22" t="str">
        <f t="shared" si="6"/>
        <v>ICICI</v>
      </c>
      <c r="J46" s="23" t="str">
        <f t="shared" si="7"/>
        <v/>
      </c>
      <c r="K46" s="24">
        <f t="shared" si="8"/>
        <v>3</v>
      </c>
      <c r="L46" s="25" t="str">
        <f t="shared" si="9"/>
        <v>ICI</v>
      </c>
      <c r="M46" s="23" t="str">
        <f t="shared" si="10"/>
        <v/>
      </c>
      <c r="N46" s="26">
        <f t="shared" si="11"/>
        <v>4</v>
      </c>
      <c r="O46" s="27" t="str">
        <f t="shared" si="12"/>
        <v>CICI</v>
      </c>
      <c r="P46" s="23" t="str">
        <f t="shared" si="13"/>
        <v/>
      </c>
      <c r="Q46" s="28" t="str">
        <f t="shared" si="14"/>
        <v>Uday</v>
      </c>
      <c r="R46" s="27" t="str">
        <f t="shared" si="15"/>
        <v>Uday</v>
      </c>
      <c r="S46" s="27" t="str">
        <f t="shared" si="16"/>
        <v>Uday</v>
      </c>
      <c r="T46" s="29" t="str">
        <f t="shared" si="17"/>
        <v>Uday</v>
      </c>
      <c r="U46" s="30" t="str">
        <f t="shared" si="18"/>
        <v>Uday</v>
      </c>
      <c r="V46" s="6"/>
      <c r="W46" s="6"/>
      <c r="X46" s="6"/>
      <c r="Y46" s="6"/>
      <c r="Z46" s="6"/>
    </row>
    <row r="47">
      <c r="A47" s="17">
        <v>45090.0</v>
      </c>
      <c r="B47" s="18" t="s">
        <v>65</v>
      </c>
      <c r="C47" s="19">
        <v>8000.0</v>
      </c>
      <c r="D47" s="20" t="str">
        <f t="shared" si="1"/>
        <v>abhisheK_ICICI</v>
      </c>
      <c r="E47" s="21">
        <f t="shared" si="2"/>
        <v>5</v>
      </c>
      <c r="F47" s="22" t="str">
        <f t="shared" si="3"/>
        <v>ICICI</v>
      </c>
      <c r="G47" s="23" t="str">
        <f t="shared" si="4"/>
        <v>abhisheK</v>
      </c>
      <c r="H47" s="20">
        <f t="shared" si="5"/>
        <v>5</v>
      </c>
      <c r="I47" s="22" t="str">
        <f t="shared" si="6"/>
        <v>ICICI</v>
      </c>
      <c r="J47" s="23" t="str">
        <f t="shared" si="7"/>
        <v/>
      </c>
      <c r="K47" s="24">
        <f t="shared" si="8"/>
        <v>3</v>
      </c>
      <c r="L47" s="25" t="str">
        <f t="shared" si="9"/>
        <v>ICI</v>
      </c>
      <c r="M47" s="23" t="str">
        <f t="shared" si="10"/>
        <v/>
      </c>
      <c r="N47" s="26">
        <f t="shared" si="11"/>
        <v>4</v>
      </c>
      <c r="O47" s="27" t="str">
        <f t="shared" si="12"/>
        <v>CICI</v>
      </c>
      <c r="P47" s="23" t="str">
        <f t="shared" si="13"/>
        <v/>
      </c>
      <c r="Q47" s="28" t="str">
        <f t="shared" si="14"/>
        <v>abhisheK</v>
      </c>
      <c r="R47" s="27" t="str">
        <f t="shared" si="15"/>
        <v>abhisheK</v>
      </c>
      <c r="S47" s="27" t="str">
        <f t="shared" si="16"/>
        <v>abhisheK</v>
      </c>
      <c r="T47" s="29" t="str">
        <f t="shared" si="17"/>
        <v>abhisheK</v>
      </c>
      <c r="U47" s="30" t="str">
        <f t="shared" si="18"/>
        <v>Abhishek</v>
      </c>
      <c r="V47" s="6"/>
      <c r="W47" s="6"/>
      <c r="X47" s="6"/>
      <c r="Y47" s="6"/>
      <c r="Z47" s="6"/>
    </row>
    <row r="48">
      <c r="A48" s="17">
        <v>45119.0</v>
      </c>
      <c r="B48" s="18" t="s">
        <v>66</v>
      </c>
      <c r="C48" s="19">
        <v>-1300.0</v>
      </c>
      <c r="D48" s="20" t="str">
        <f t="shared" si="1"/>
        <v>Sheetal_HDFC</v>
      </c>
      <c r="E48" s="21">
        <f t="shared" si="2"/>
        <v>5</v>
      </c>
      <c r="F48" s="22" t="str">
        <f t="shared" si="3"/>
        <v>_HDFC</v>
      </c>
      <c r="G48" s="23" t="str">
        <f t="shared" si="4"/>
        <v/>
      </c>
      <c r="H48" s="20">
        <f t="shared" si="5"/>
        <v>5</v>
      </c>
      <c r="I48" s="22" t="str">
        <f t="shared" si="6"/>
        <v>_HDFC</v>
      </c>
      <c r="J48" s="23" t="str">
        <f t="shared" si="7"/>
        <v/>
      </c>
      <c r="K48" s="24">
        <f t="shared" si="8"/>
        <v>3</v>
      </c>
      <c r="L48" s="25" t="str">
        <f t="shared" si="9"/>
        <v>DFC</v>
      </c>
      <c r="M48" s="23" t="str">
        <f t="shared" si="10"/>
        <v/>
      </c>
      <c r="N48" s="26">
        <f t="shared" si="11"/>
        <v>4</v>
      </c>
      <c r="O48" s="27" t="str">
        <f t="shared" si="12"/>
        <v>HDFC</v>
      </c>
      <c r="P48" s="23" t="str">
        <f t="shared" si="13"/>
        <v>Sheetal</v>
      </c>
      <c r="Q48" s="28" t="str">
        <f t="shared" si="14"/>
        <v/>
      </c>
      <c r="R48" s="27" t="str">
        <f t="shared" si="15"/>
        <v/>
      </c>
      <c r="S48" s="27" t="str">
        <f t="shared" si="16"/>
        <v/>
      </c>
      <c r="T48" s="29" t="str">
        <f t="shared" si="17"/>
        <v>Sheetal</v>
      </c>
      <c r="U48" s="30" t="str">
        <f t="shared" si="18"/>
        <v>Sheetal</v>
      </c>
      <c r="V48" s="6"/>
      <c r="W48" s="6"/>
      <c r="X48" s="6"/>
      <c r="Y48" s="6"/>
      <c r="Z48" s="6"/>
    </row>
    <row r="49">
      <c r="A49" s="17">
        <v>45141.0</v>
      </c>
      <c r="B49" s="18" t="s">
        <v>67</v>
      </c>
      <c r="C49" s="19">
        <v>7000.0</v>
      </c>
      <c r="D49" s="20" t="str">
        <f t="shared" si="1"/>
        <v>AbhishEK_ICICI</v>
      </c>
      <c r="E49" s="21">
        <f t="shared" si="2"/>
        <v>5</v>
      </c>
      <c r="F49" s="22" t="str">
        <f t="shared" si="3"/>
        <v>ICICI</v>
      </c>
      <c r="G49" s="23" t="str">
        <f t="shared" si="4"/>
        <v>AbhishEK</v>
      </c>
      <c r="H49" s="20">
        <f t="shared" si="5"/>
        <v>5</v>
      </c>
      <c r="I49" s="22" t="str">
        <f t="shared" si="6"/>
        <v>ICICI</v>
      </c>
      <c r="J49" s="23" t="str">
        <f t="shared" si="7"/>
        <v/>
      </c>
      <c r="K49" s="24">
        <f t="shared" si="8"/>
        <v>3</v>
      </c>
      <c r="L49" s="25" t="str">
        <f t="shared" si="9"/>
        <v>ICI</v>
      </c>
      <c r="M49" s="23" t="str">
        <f t="shared" si="10"/>
        <v/>
      </c>
      <c r="N49" s="26">
        <f t="shared" si="11"/>
        <v>4</v>
      </c>
      <c r="O49" s="27" t="str">
        <f t="shared" si="12"/>
        <v>CICI</v>
      </c>
      <c r="P49" s="23" t="str">
        <f t="shared" si="13"/>
        <v/>
      </c>
      <c r="Q49" s="28" t="str">
        <f t="shared" si="14"/>
        <v>AbhishEK</v>
      </c>
      <c r="R49" s="27" t="str">
        <f t="shared" si="15"/>
        <v>AbhishEK</v>
      </c>
      <c r="S49" s="27" t="str">
        <f t="shared" si="16"/>
        <v>AbhishEK</v>
      </c>
      <c r="T49" s="29" t="str">
        <f t="shared" si="17"/>
        <v>AbhishEK</v>
      </c>
      <c r="U49" s="30" t="str">
        <f t="shared" si="18"/>
        <v>Abhishek</v>
      </c>
      <c r="V49" s="6"/>
      <c r="W49" s="6"/>
      <c r="X49" s="6"/>
      <c r="Y49" s="6"/>
      <c r="Z49" s="6"/>
    </row>
    <row r="50">
      <c r="A50" s="17">
        <v>45110.0</v>
      </c>
      <c r="B50" s="18" t="s">
        <v>68</v>
      </c>
      <c r="C50" s="19">
        <v>3000.0</v>
      </c>
      <c r="D50" s="20" t="str">
        <f t="shared" si="1"/>
        <v>Prasun_ICICI</v>
      </c>
      <c r="E50" s="21">
        <f t="shared" si="2"/>
        <v>5</v>
      </c>
      <c r="F50" s="22" t="str">
        <f t="shared" si="3"/>
        <v>ICICI</v>
      </c>
      <c r="G50" s="23" t="str">
        <f t="shared" si="4"/>
        <v>Prasun</v>
      </c>
      <c r="H50" s="20">
        <f t="shared" si="5"/>
        <v>5</v>
      </c>
      <c r="I50" s="22" t="str">
        <f t="shared" si="6"/>
        <v>ICICI</v>
      </c>
      <c r="J50" s="23" t="str">
        <f t="shared" si="7"/>
        <v/>
      </c>
      <c r="K50" s="24">
        <f t="shared" si="8"/>
        <v>3</v>
      </c>
      <c r="L50" s="25" t="str">
        <f t="shared" si="9"/>
        <v>ICI</v>
      </c>
      <c r="M50" s="23" t="str">
        <f t="shared" si="10"/>
        <v/>
      </c>
      <c r="N50" s="26">
        <f t="shared" si="11"/>
        <v>4</v>
      </c>
      <c r="O50" s="27" t="str">
        <f t="shared" si="12"/>
        <v>CICI</v>
      </c>
      <c r="P50" s="23" t="str">
        <f t="shared" si="13"/>
        <v/>
      </c>
      <c r="Q50" s="28" t="str">
        <f t="shared" si="14"/>
        <v>Prasun</v>
      </c>
      <c r="R50" s="27" t="str">
        <f t="shared" si="15"/>
        <v>Prasun</v>
      </c>
      <c r="S50" s="27" t="str">
        <f t="shared" si="16"/>
        <v>Prasun</v>
      </c>
      <c r="T50" s="29" t="str">
        <f t="shared" si="17"/>
        <v>Prasun</v>
      </c>
      <c r="U50" s="30" t="str">
        <f t="shared" si="18"/>
        <v>Prasun</v>
      </c>
      <c r="V50" s="6"/>
      <c r="W50" s="6"/>
      <c r="X50" s="6"/>
      <c r="Y50" s="6"/>
      <c r="Z50" s="6"/>
    </row>
    <row r="51">
      <c r="A51" s="17">
        <v>45141.0</v>
      </c>
      <c r="B51" s="18" t="s">
        <v>36</v>
      </c>
      <c r="C51" s="19">
        <v>3000.0</v>
      </c>
      <c r="D51" s="20" t="str">
        <f t="shared" si="1"/>
        <v>shikha_SBI</v>
      </c>
      <c r="E51" s="21">
        <f t="shared" si="2"/>
        <v>5</v>
      </c>
      <c r="F51" s="22" t="str">
        <f t="shared" si="3"/>
        <v>a_SBI</v>
      </c>
      <c r="G51" s="23" t="str">
        <f t="shared" si="4"/>
        <v/>
      </c>
      <c r="H51" s="20">
        <f t="shared" si="5"/>
        <v>5</v>
      </c>
      <c r="I51" s="22" t="str">
        <f t="shared" si="6"/>
        <v>a_SBI</v>
      </c>
      <c r="J51" s="23" t="str">
        <f t="shared" si="7"/>
        <v/>
      </c>
      <c r="K51" s="24">
        <f t="shared" si="8"/>
        <v>3</v>
      </c>
      <c r="L51" s="25" t="str">
        <f t="shared" si="9"/>
        <v>SBI</v>
      </c>
      <c r="M51" s="23" t="str">
        <f t="shared" si="10"/>
        <v>shikha</v>
      </c>
      <c r="N51" s="26">
        <f t="shared" si="11"/>
        <v>4</v>
      </c>
      <c r="O51" s="27" t="str">
        <f t="shared" si="12"/>
        <v>_SBI</v>
      </c>
      <c r="P51" s="23" t="str">
        <f t="shared" si="13"/>
        <v/>
      </c>
      <c r="Q51" s="28" t="str">
        <f t="shared" si="14"/>
        <v/>
      </c>
      <c r="R51" s="27" t="str">
        <f t="shared" si="15"/>
        <v/>
      </c>
      <c r="S51" s="27" t="str">
        <f t="shared" si="16"/>
        <v>shikha</v>
      </c>
      <c r="T51" s="29" t="str">
        <f t="shared" si="17"/>
        <v>shikha</v>
      </c>
      <c r="U51" s="30" t="str">
        <f t="shared" si="18"/>
        <v>Shikha</v>
      </c>
      <c r="V51" s="6"/>
      <c r="W51" s="6"/>
      <c r="X51" s="6"/>
      <c r="Y51" s="6"/>
      <c r="Z51" s="6"/>
    </row>
    <row r="52">
      <c r="A52" s="17">
        <v>45173.0</v>
      </c>
      <c r="B52" s="18" t="s">
        <v>69</v>
      </c>
      <c r="C52" s="19">
        <v>-7600.0</v>
      </c>
      <c r="D52" s="20" t="str">
        <f t="shared" si="1"/>
        <v>Dev_Kotak</v>
      </c>
      <c r="E52" s="21">
        <f t="shared" si="2"/>
        <v>5</v>
      </c>
      <c r="F52" s="22" t="str">
        <f t="shared" si="3"/>
        <v>Kotak</v>
      </c>
      <c r="G52" s="23" t="str">
        <f t="shared" si="4"/>
        <v/>
      </c>
      <c r="H52" s="20">
        <f t="shared" si="5"/>
        <v>5</v>
      </c>
      <c r="I52" s="22" t="str">
        <f t="shared" si="6"/>
        <v>Kotak</v>
      </c>
      <c r="J52" s="23" t="str">
        <f t="shared" si="7"/>
        <v>Dev</v>
      </c>
      <c r="K52" s="24">
        <f t="shared" si="8"/>
        <v>3</v>
      </c>
      <c r="L52" s="25" t="str">
        <f t="shared" si="9"/>
        <v>tak</v>
      </c>
      <c r="M52" s="23" t="str">
        <f t="shared" si="10"/>
        <v/>
      </c>
      <c r="N52" s="26">
        <f t="shared" si="11"/>
        <v>4</v>
      </c>
      <c r="O52" s="27" t="str">
        <f t="shared" si="12"/>
        <v>otak</v>
      </c>
      <c r="P52" s="23" t="str">
        <f t="shared" si="13"/>
        <v/>
      </c>
      <c r="Q52" s="28" t="str">
        <f t="shared" si="14"/>
        <v/>
      </c>
      <c r="R52" s="27" t="str">
        <f t="shared" si="15"/>
        <v>Dev</v>
      </c>
      <c r="S52" s="27" t="str">
        <f t="shared" si="16"/>
        <v>Dev</v>
      </c>
      <c r="T52" s="29" t="str">
        <f t="shared" si="17"/>
        <v>Dev</v>
      </c>
      <c r="U52" s="30" t="str">
        <f t="shared" si="18"/>
        <v>Dev</v>
      </c>
      <c r="V52" s="6"/>
      <c r="W52" s="6"/>
      <c r="X52" s="6"/>
      <c r="Y52" s="6"/>
      <c r="Z52" s="6"/>
    </row>
    <row r="53">
      <c r="A53" s="17">
        <v>45119.0</v>
      </c>
      <c r="B53" s="18" t="s">
        <v>70</v>
      </c>
      <c r="C53" s="19">
        <v>-2000.0</v>
      </c>
      <c r="D53" s="20" t="str">
        <f t="shared" si="1"/>
        <v>SmriTi_HDFC</v>
      </c>
      <c r="E53" s="21">
        <f t="shared" si="2"/>
        <v>5</v>
      </c>
      <c r="F53" s="22" t="str">
        <f t="shared" si="3"/>
        <v>_HDFC</v>
      </c>
      <c r="G53" s="23" t="str">
        <f t="shared" si="4"/>
        <v/>
      </c>
      <c r="H53" s="20">
        <f t="shared" si="5"/>
        <v>5</v>
      </c>
      <c r="I53" s="22" t="str">
        <f t="shared" si="6"/>
        <v>_HDFC</v>
      </c>
      <c r="J53" s="23" t="str">
        <f t="shared" si="7"/>
        <v/>
      </c>
      <c r="K53" s="24">
        <f t="shared" si="8"/>
        <v>3</v>
      </c>
      <c r="L53" s="25" t="str">
        <f t="shared" si="9"/>
        <v>DFC</v>
      </c>
      <c r="M53" s="23" t="str">
        <f t="shared" si="10"/>
        <v/>
      </c>
      <c r="N53" s="26">
        <f t="shared" si="11"/>
        <v>4</v>
      </c>
      <c r="O53" s="27" t="str">
        <f t="shared" si="12"/>
        <v>HDFC</v>
      </c>
      <c r="P53" s="23" t="str">
        <f t="shared" si="13"/>
        <v>SmriTi</v>
      </c>
      <c r="Q53" s="28" t="str">
        <f t="shared" si="14"/>
        <v/>
      </c>
      <c r="R53" s="27" t="str">
        <f t="shared" si="15"/>
        <v/>
      </c>
      <c r="S53" s="27" t="str">
        <f t="shared" si="16"/>
        <v/>
      </c>
      <c r="T53" s="29" t="str">
        <f t="shared" si="17"/>
        <v>SmriTi</v>
      </c>
      <c r="U53" s="30" t="str">
        <f t="shared" si="18"/>
        <v>Smriti</v>
      </c>
      <c r="V53" s="6"/>
      <c r="W53" s="6"/>
      <c r="X53" s="6"/>
      <c r="Y53" s="6"/>
      <c r="Z53" s="6"/>
    </row>
    <row r="54">
      <c r="A54" s="17">
        <v>45152.0</v>
      </c>
      <c r="B54" s="18" t="s">
        <v>39</v>
      </c>
      <c r="C54" s="19">
        <v>8000.0</v>
      </c>
      <c r="D54" s="20" t="str">
        <f t="shared" si="1"/>
        <v>Srishti_ICICI</v>
      </c>
      <c r="E54" s="21">
        <f t="shared" si="2"/>
        <v>5</v>
      </c>
      <c r="F54" s="22" t="str">
        <f t="shared" si="3"/>
        <v>ICICI</v>
      </c>
      <c r="G54" s="23" t="str">
        <f t="shared" si="4"/>
        <v>Srishti</v>
      </c>
      <c r="H54" s="20">
        <f t="shared" si="5"/>
        <v>5</v>
      </c>
      <c r="I54" s="22" t="str">
        <f t="shared" si="6"/>
        <v>ICICI</v>
      </c>
      <c r="J54" s="23" t="str">
        <f t="shared" si="7"/>
        <v/>
      </c>
      <c r="K54" s="24">
        <f t="shared" si="8"/>
        <v>3</v>
      </c>
      <c r="L54" s="25" t="str">
        <f t="shared" si="9"/>
        <v>ICI</v>
      </c>
      <c r="M54" s="23" t="str">
        <f t="shared" si="10"/>
        <v/>
      </c>
      <c r="N54" s="26">
        <f t="shared" si="11"/>
        <v>4</v>
      </c>
      <c r="O54" s="27" t="str">
        <f t="shared" si="12"/>
        <v>CICI</v>
      </c>
      <c r="P54" s="23" t="str">
        <f t="shared" si="13"/>
        <v/>
      </c>
      <c r="Q54" s="28" t="str">
        <f t="shared" si="14"/>
        <v>Srishti</v>
      </c>
      <c r="R54" s="27" t="str">
        <f t="shared" si="15"/>
        <v>Srishti</v>
      </c>
      <c r="S54" s="27" t="str">
        <f t="shared" si="16"/>
        <v>Srishti</v>
      </c>
      <c r="T54" s="29" t="str">
        <f t="shared" si="17"/>
        <v>Srishti</v>
      </c>
      <c r="U54" s="30" t="str">
        <f t="shared" si="18"/>
        <v>Srishti</v>
      </c>
      <c r="V54" s="6"/>
      <c r="W54" s="6"/>
      <c r="X54" s="6"/>
      <c r="Y54" s="6"/>
      <c r="Z54" s="6"/>
    </row>
    <row r="55">
      <c r="A55" s="17">
        <v>45163.0</v>
      </c>
      <c r="B55" s="18" t="s">
        <v>71</v>
      </c>
      <c r="C55" s="19">
        <v>10000.0</v>
      </c>
      <c r="D55" s="20" t="str">
        <f t="shared" si="1"/>
        <v>prasun_ICICI</v>
      </c>
      <c r="E55" s="21">
        <f t="shared" si="2"/>
        <v>5</v>
      </c>
      <c r="F55" s="22" t="str">
        <f t="shared" si="3"/>
        <v>ICICI</v>
      </c>
      <c r="G55" s="23" t="str">
        <f t="shared" si="4"/>
        <v>prasun</v>
      </c>
      <c r="H55" s="20">
        <f t="shared" si="5"/>
        <v>5</v>
      </c>
      <c r="I55" s="22" t="str">
        <f t="shared" si="6"/>
        <v>ICICI</v>
      </c>
      <c r="J55" s="23" t="str">
        <f t="shared" si="7"/>
        <v/>
      </c>
      <c r="K55" s="24">
        <f t="shared" si="8"/>
        <v>3</v>
      </c>
      <c r="L55" s="25" t="str">
        <f t="shared" si="9"/>
        <v>ICI</v>
      </c>
      <c r="M55" s="23" t="str">
        <f t="shared" si="10"/>
        <v/>
      </c>
      <c r="N55" s="26">
        <f t="shared" si="11"/>
        <v>4</v>
      </c>
      <c r="O55" s="27" t="str">
        <f t="shared" si="12"/>
        <v>CICI</v>
      </c>
      <c r="P55" s="23" t="str">
        <f t="shared" si="13"/>
        <v/>
      </c>
      <c r="Q55" s="28" t="str">
        <f t="shared" si="14"/>
        <v>prasun</v>
      </c>
      <c r="R55" s="27" t="str">
        <f t="shared" si="15"/>
        <v>prasun</v>
      </c>
      <c r="S55" s="27" t="str">
        <f t="shared" si="16"/>
        <v>prasun</v>
      </c>
      <c r="T55" s="29" t="str">
        <f t="shared" si="17"/>
        <v>prasun</v>
      </c>
      <c r="U55" s="30" t="str">
        <f t="shared" si="18"/>
        <v>Prasun</v>
      </c>
      <c r="V55" s="6"/>
      <c r="W55" s="6"/>
      <c r="X55" s="6"/>
      <c r="Y55" s="6"/>
      <c r="Z55" s="6"/>
    </row>
    <row r="56">
      <c r="A56" s="17">
        <v>45095.0</v>
      </c>
      <c r="B56" s="18" t="s">
        <v>69</v>
      </c>
      <c r="C56" s="19">
        <v>-4300.0</v>
      </c>
      <c r="D56" s="20" t="str">
        <f t="shared" si="1"/>
        <v>Dev_Kotak</v>
      </c>
      <c r="E56" s="21">
        <f t="shared" si="2"/>
        <v>5</v>
      </c>
      <c r="F56" s="22" t="str">
        <f t="shared" si="3"/>
        <v>Kotak</v>
      </c>
      <c r="G56" s="23" t="str">
        <f t="shared" si="4"/>
        <v/>
      </c>
      <c r="H56" s="20">
        <f t="shared" si="5"/>
        <v>5</v>
      </c>
      <c r="I56" s="22" t="str">
        <f t="shared" si="6"/>
        <v>Kotak</v>
      </c>
      <c r="J56" s="23" t="str">
        <f t="shared" si="7"/>
        <v>Dev</v>
      </c>
      <c r="K56" s="24">
        <f t="shared" si="8"/>
        <v>3</v>
      </c>
      <c r="L56" s="25" t="str">
        <f t="shared" si="9"/>
        <v>tak</v>
      </c>
      <c r="M56" s="23" t="str">
        <f t="shared" si="10"/>
        <v/>
      </c>
      <c r="N56" s="26">
        <f t="shared" si="11"/>
        <v>4</v>
      </c>
      <c r="O56" s="27" t="str">
        <f t="shared" si="12"/>
        <v>otak</v>
      </c>
      <c r="P56" s="23" t="str">
        <f t="shared" si="13"/>
        <v/>
      </c>
      <c r="Q56" s="28" t="str">
        <f t="shared" si="14"/>
        <v/>
      </c>
      <c r="R56" s="27" t="str">
        <f t="shared" si="15"/>
        <v>Dev</v>
      </c>
      <c r="S56" s="27" t="str">
        <f t="shared" si="16"/>
        <v>Dev</v>
      </c>
      <c r="T56" s="29" t="str">
        <f t="shared" si="17"/>
        <v>Dev</v>
      </c>
      <c r="U56" s="30" t="str">
        <f t="shared" si="18"/>
        <v>Dev</v>
      </c>
      <c r="V56" s="6"/>
      <c r="W56" s="6"/>
      <c r="X56" s="6"/>
      <c r="Y56" s="6"/>
      <c r="Z56" s="6"/>
    </row>
    <row r="57">
      <c r="A57" s="17">
        <v>45152.0</v>
      </c>
      <c r="B57" s="18" t="s">
        <v>72</v>
      </c>
      <c r="C57" s="19">
        <v>-4000.0</v>
      </c>
      <c r="D57" s="20" t="str">
        <f t="shared" si="1"/>
        <v>PrAsun_ICICI</v>
      </c>
      <c r="E57" s="21">
        <f t="shared" si="2"/>
        <v>5</v>
      </c>
      <c r="F57" s="22" t="str">
        <f t="shared" si="3"/>
        <v>ICICI</v>
      </c>
      <c r="G57" s="23" t="str">
        <f t="shared" si="4"/>
        <v>PrAsun</v>
      </c>
      <c r="H57" s="20">
        <f t="shared" si="5"/>
        <v>5</v>
      </c>
      <c r="I57" s="22" t="str">
        <f t="shared" si="6"/>
        <v>ICICI</v>
      </c>
      <c r="J57" s="23" t="str">
        <f t="shared" si="7"/>
        <v/>
      </c>
      <c r="K57" s="24">
        <f t="shared" si="8"/>
        <v>3</v>
      </c>
      <c r="L57" s="25" t="str">
        <f t="shared" si="9"/>
        <v>ICI</v>
      </c>
      <c r="M57" s="23" t="str">
        <f t="shared" si="10"/>
        <v/>
      </c>
      <c r="N57" s="26">
        <f t="shared" si="11"/>
        <v>4</v>
      </c>
      <c r="O57" s="27" t="str">
        <f t="shared" si="12"/>
        <v>CICI</v>
      </c>
      <c r="P57" s="23" t="str">
        <f t="shared" si="13"/>
        <v/>
      </c>
      <c r="Q57" s="28" t="str">
        <f t="shared" si="14"/>
        <v>PrAsun</v>
      </c>
      <c r="R57" s="27" t="str">
        <f t="shared" si="15"/>
        <v>PrAsun</v>
      </c>
      <c r="S57" s="27" t="str">
        <f t="shared" si="16"/>
        <v>PrAsun</v>
      </c>
      <c r="T57" s="29" t="str">
        <f t="shared" si="17"/>
        <v>PrAsun</v>
      </c>
      <c r="U57" s="30" t="str">
        <f t="shared" si="18"/>
        <v>Prasun</v>
      </c>
      <c r="V57" s="6"/>
      <c r="W57" s="6"/>
      <c r="X57" s="6"/>
      <c r="Y57" s="6"/>
      <c r="Z57" s="6"/>
    </row>
    <row r="58">
      <c r="A58" s="17">
        <v>45086.0</v>
      </c>
      <c r="B58" s="18" t="s">
        <v>73</v>
      </c>
      <c r="C58" s="19">
        <v>-4300.0</v>
      </c>
      <c r="D58" s="20" t="str">
        <f t="shared" si="1"/>
        <v>SHIKHA_SBI</v>
      </c>
      <c r="E58" s="21">
        <f t="shared" si="2"/>
        <v>5</v>
      </c>
      <c r="F58" s="22" t="str">
        <f t="shared" si="3"/>
        <v>A_SBI</v>
      </c>
      <c r="G58" s="23" t="str">
        <f t="shared" si="4"/>
        <v/>
      </c>
      <c r="H58" s="20">
        <f t="shared" si="5"/>
        <v>5</v>
      </c>
      <c r="I58" s="22" t="str">
        <f t="shared" si="6"/>
        <v>A_SBI</v>
      </c>
      <c r="J58" s="23" t="str">
        <f t="shared" si="7"/>
        <v/>
      </c>
      <c r="K58" s="24">
        <f t="shared" si="8"/>
        <v>3</v>
      </c>
      <c r="L58" s="25" t="str">
        <f t="shared" si="9"/>
        <v>SBI</v>
      </c>
      <c r="M58" s="23" t="str">
        <f t="shared" si="10"/>
        <v>SHIKHA</v>
      </c>
      <c r="N58" s="26">
        <f t="shared" si="11"/>
        <v>4</v>
      </c>
      <c r="O58" s="27" t="str">
        <f t="shared" si="12"/>
        <v>_SBI</v>
      </c>
      <c r="P58" s="23" t="str">
        <f t="shared" si="13"/>
        <v/>
      </c>
      <c r="Q58" s="28" t="str">
        <f t="shared" si="14"/>
        <v/>
      </c>
      <c r="R58" s="27" t="str">
        <f t="shared" si="15"/>
        <v/>
      </c>
      <c r="S58" s="27" t="str">
        <f t="shared" si="16"/>
        <v>SHIKHA</v>
      </c>
      <c r="T58" s="29" t="str">
        <f t="shared" si="17"/>
        <v>SHIKHA</v>
      </c>
      <c r="U58" s="30" t="str">
        <f t="shared" si="18"/>
        <v>Shikha</v>
      </c>
      <c r="V58" s="6"/>
      <c r="W58" s="6"/>
      <c r="X58" s="6"/>
      <c r="Y58" s="6"/>
      <c r="Z58" s="6"/>
    </row>
    <row r="59">
      <c r="A59" s="17">
        <v>45081.0</v>
      </c>
      <c r="B59" s="18" t="s">
        <v>74</v>
      </c>
      <c r="C59" s="19">
        <v>-1300.0</v>
      </c>
      <c r="D59" s="20" t="str">
        <f t="shared" si="1"/>
        <v>SrishtI_ICICI</v>
      </c>
      <c r="E59" s="21">
        <f t="shared" si="2"/>
        <v>5</v>
      </c>
      <c r="F59" s="22" t="str">
        <f t="shared" si="3"/>
        <v>ICICI</v>
      </c>
      <c r="G59" s="23" t="str">
        <f t="shared" si="4"/>
        <v>SrishtI</v>
      </c>
      <c r="H59" s="20">
        <f t="shared" si="5"/>
        <v>5</v>
      </c>
      <c r="I59" s="22" t="str">
        <f t="shared" si="6"/>
        <v>ICICI</v>
      </c>
      <c r="J59" s="23" t="str">
        <f t="shared" si="7"/>
        <v/>
      </c>
      <c r="K59" s="24">
        <f t="shared" si="8"/>
        <v>3</v>
      </c>
      <c r="L59" s="25" t="str">
        <f t="shared" si="9"/>
        <v>ICI</v>
      </c>
      <c r="M59" s="23" t="str">
        <f t="shared" si="10"/>
        <v/>
      </c>
      <c r="N59" s="26">
        <f t="shared" si="11"/>
        <v>4</v>
      </c>
      <c r="O59" s="27" t="str">
        <f t="shared" si="12"/>
        <v>CICI</v>
      </c>
      <c r="P59" s="23" t="str">
        <f t="shared" si="13"/>
        <v/>
      </c>
      <c r="Q59" s="28" t="str">
        <f t="shared" si="14"/>
        <v>SrishtI</v>
      </c>
      <c r="R59" s="27" t="str">
        <f t="shared" si="15"/>
        <v>SrishtI</v>
      </c>
      <c r="S59" s="27" t="str">
        <f t="shared" si="16"/>
        <v>SrishtI</v>
      </c>
      <c r="T59" s="29" t="str">
        <f t="shared" si="17"/>
        <v>SrishtI</v>
      </c>
      <c r="U59" s="30" t="str">
        <f t="shared" si="18"/>
        <v>Srishti</v>
      </c>
      <c r="V59" s="6"/>
      <c r="W59" s="6"/>
      <c r="X59" s="6"/>
      <c r="Y59" s="6"/>
      <c r="Z59" s="6"/>
    </row>
    <row r="60">
      <c r="A60" s="17">
        <v>45130.0</v>
      </c>
      <c r="B60" s="18" t="s">
        <v>75</v>
      </c>
      <c r="C60" s="19">
        <v>1000.0</v>
      </c>
      <c r="D60" s="20" t="str">
        <f t="shared" si="1"/>
        <v>SmRITI_HDFC</v>
      </c>
      <c r="E60" s="21">
        <f t="shared" si="2"/>
        <v>5</v>
      </c>
      <c r="F60" s="22" t="str">
        <f t="shared" si="3"/>
        <v>_HDFC</v>
      </c>
      <c r="G60" s="23" t="str">
        <f t="shared" si="4"/>
        <v/>
      </c>
      <c r="H60" s="20">
        <f t="shared" si="5"/>
        <v>5</v>
      </c>
      <c r="I60" s="22" t="str">
        <f t="shared" si="6"/>
        <v>_HDFC</v>
      </c>
      <c r="J60" s="23" t="str">
        <f t="shared" si="7"/>
        <v/>
      </c>
      <c r="K60" s="24">
        <f t="shared" si="8"/>
        <v>3</v>
      </c>
      <c r="L60" s="25" t="str">
        <f t="shared" si="9"/>
        <v>DFC</v>
      </c>
      <c r="M60" s="23" t="str">
        <f t="shared" si="10"/>
        <v/>
      </c>
      <c r="N60" s="26">
        <f t="shared" si="11"/>
        <v>4</v>
      </c>
      <c r="O60" s="27" t="str">
        <f t="shared" si="12"/>
        <v>HDFC</v>
      </c>
      <c r="P60" s="23" t="str">
        <f t="shared" si="13"/>
        <v>SmRITI</v>
      </c>
      <c r="Q60" s="28" t="str">
        <f t="shared" si="14"/>
        <v/>
      </c>
      <c r="R60" s="27" t="str">
        <f t="shared" si="15"/>
        <v/>
      </c>
      <c r="S60" s="27" t="str">
        <f t="shared" si="16"/>
        <v/>
      </c>
      <c r="T60" s="29" t="str">
        <f t="shared" si="17"/>
        <v>SmRITI</v>
      </c>
      <c r="U60" s="30" t="str">
        <f t="shared" si="18"/>
        <v>Smriti</v>
      </c>
      <c r="V60" s="6"/>
      <c r="W60" s="6"/>
      <c r="X60" s="6"/>
      <c r="Y60" s="6"/>
      <c r="Z60" s="6"/>
    </row>
    <row r="61">
      <c r="A61" s="17">
        <v>45154.0</v>
      </c>
      <c r="B61" s="18" t="s">
        <v>69</v>
      </c>
      <c r="C61" s="19">
        <v>-2400.0</v>
      </c>
      <c r="D61" s="20" t="str">
        <f t="shared" si="1"/>
        <v>Dev_Kotak</v>
      </c>
      <c r="E61" s="21">
        <f t="shared" si="2"/>
        <v>5</v>
      </c>
      <c r="F61" s="22" t="str">
        <f t="shared" si="3"/>
        <v>Kotak</v>
      </c>
      <c r="G61" s="23" t="str">
        <f t="shared" si="4"/>
        <v/>
      </c>
      <c r="H61" s="20">
        <f t="shared" si="5"/>
        <v>5</v>
      </c>
      <c r="I61" s="22" t="str">
        <f t="shared" si="6"/>
        <v>Kotak</v>
      </c>
      <c r="J61" s="23" t="str">
        <f t="shared" si="7"/>
        <v>Dev</v>
      </c>
      <c r="K61" s="24">
        <f t="shared" si="8"/>
        <v>3</v>
      </c>
      <c r="L61" s="25" t="str">
        <f t="shared" si="9"/>
        <v>tak</v>
      </c>
      <c r="M61" s="23" t="str">
        <f t="shared" si="10"/>
        <v/>
      </c>
      <c r="N61" s="26">
        <f t="shared" si="11"/>
        <v>4</v>
      </c>
      <c r="O61" s="27" t="str">
        <f t="shared" si="12"/>
        <v>otak</v>
      </c>
      <c r="P61" s="23" t="str">
        <f t="shared" si="13"/>
        <v/>
      </c>
      <c r="Q61" s="28" t="str">
        <f t="shared" si="14"/>
        <v/>
      </c>
      <c r="R61" s="27" t="str">
        <f t="shared" si="15"/>
        <v>Dev</v>
      </c>
      <c r="S61" s="27" t="str">
        <f t="shared" si="16"/>
        <v>Dev</v>
      </c>
      <c r="T61" s="29" t="str">
        <f t="shared" si="17"/>
        <v>Dev</v>
      </c>
      <c r="U61" s="30" t="str">
        <f t="shared" si="18"/>
        <v>Dev</v>
      </c>
      <c r="V61" s="6"/>
      <c r="W61" s="6"/>
      <c r="X61" s="6"/>
      <c r="Y61" s="6"/>
      <c r="Z61" s="6"/>
    </row>
    <row r="62">
      <c r="A62" s="17">
        <v>45163.0</v>
      </c>
      <c r="B62" s="18" t="s">
        <v>76</v>
      </c>
      <c r="C62" s="19">
        <v>-5000.0</v>
      </c>
      <c r="D62" s="20" t="str">
        <f t="shared" si="1"/>
        <v>PrasUN_ICICI</v>
      </c>
      <c r="E62" s="21">
        <f t="shared" si="2"/>
        <v>5</v>
      </c>
      <c r="F62" s="22" t="str">
        <f t="shared" si="3"/>
        <v>ICICI</v>
      </c>
      <c r="G62" s="23" t="str">
        <f t="shared" si="4"/>
        <v>PrasUN</v>
      </c>
      <c r="H62" s="20">
        <f t="shared" si="5"/>
        <v>5</v>
      </c>
      <c r="I62" s="22" t="str">
        <f t="shared" si="6"/>
        <v>ICICI</v>
      </c>
      <c r="J62" s="23" t="str">
        <f t="shared" si="7"/>
        <v/>
      </c>
      <c r="K62" s="24">
        <f t="shared" si="8"/>
        <v>3</v>
      </c>
      <c r="L62" s="25" t="str">
        <f t="shared" si="9"/>
        <v>ICI</v>
      </c>
      <c r="M62" s="23" t="str">
        <f t="shared" si="10"/>
        <v/>
      </c>
      <c r="N62" s="26">
        <f t="shared" si="11"/>
        <v>4</v>
      </c>
      <c r="O62" s="27" t="str">
        <f t="shared" si="12"/>
        <v>CICI</v>
      </c>
      <c r="P62" s="23" t="str">
        <f t="shared" si="13"/>
        <v/>
      </c>
      <c r="Q62" s="28" t="str">
        <f t="shared" si="14"/>
        <v>PrasUN</v>
      </c>
      <c r="R62" s="27" t="str">
        <f t="shared" si="15"/>
        <v>PrasUN</v>
      </c>
      <c r="S62" s="27" t="str">
        <f t="shared" si="16"/>
        <v>PrasUN</v>
      </c>
      <c r="T62" s="29" t="str">
        <f t="shared" si="17"/>
        <v>PrasUN</v>
      </c>
      <c r="U62" s="30" t="str">
        <f t="shared" si="18"/>
        <v>Prasun</v>
      </c>
      <c r="V62" s="6"/>
      <c r="W62" s="6"/>
      <c r="X62" s="6"/>
      <c r="Y62" s="6"/>
      <c r="Z62" s="6"/>
    </row>
    <row r="63">
      <c r="A63" s="17">
        <v>45121.0</v>
      </c>
      <c r="B63" s="18" t="s">
        <v>77</v>
      </c>
      <c r="C63" s="19">
        <v>-1200.0</v>
      </c>
      <c r="D63" s="20" t="str">
        <f t="shared" si="1"/>
        <v>SHEKHAR_SBI</v>
      </c>
      <c r="E63" s="21">
        <f t="shared" si="2"/>
        <v>5</v>
      </c>
      <c r="F63" s="22" t="str">
        <f t="shared" si="3"/>
        <v>R_SBI</v>
      </c>
      <c r="G63" s="23" t="str">
        <f t="shared" si="4"/>
        <v/>
      </c>
      <c r="H63" s="20">
        <f t="shared" si="5"/>
        <v>5</v>
      </c>
      <c r="I63" s="22" t="str">
        <f t="shared" si="6"/>
        <v>R_SBI</v>
      </c>
      <c r="J63" s="23" t="str">
        <f t="shared" si="7"/>
        <v/>
      </c>
      <c r="K63" s="24">
        <f t="shared" si="8"/>
        <v>3</v>
      </c>
      <c r="L63" s="25" t="str">
        <f t="shared" si="9"/>
        <v>SBI</v>
      </c>
      <c r="M63" s="23" t="str">
        <f t="shared" si="10"/>
        <v>SHEKHAR</v>
      </c>
      <c r="N63" s="26">
        <f t="shared" si="11"/>
        <v>4</v>
      </c>
      <c r="O63" s="27" t="str">
        <f t="shared" si="12"/>
        <v>_SBI</v>
      </c>
      <c r="P63" s="23" t="str">
        <f t="shared" si="13"/>
        <v/>
      </c>
      <c r="Q63" s="28" t="str">
        <f t="shared" si="14"/>
        <v/>
      </c>
      <c r="R63" s="27" t="str">
        <f t="shared" si="15"/>
        <v/>
      </c>
      <c r="S63" s="27" t="str">
        <f t="shared" si="16"/>
        <v>SHEKHAR</v>
      </c>
      <c r="T63" s="29" t="str">
        <f t="shared" si="17"/>
        <v>SHEKHAR</v>
      </c>
      <c r="U63" s="30" t="str">
        <f t="shared" si="18"/>
        <v>Shekhar</v>
      </c>
      <c r="V63" s="6"/>
      <c r="W63" s="6"/>
      <c r="X63" s="6"/>
      <c r="Y63" s="6"/>
      <c r="Z63" s="6"/>
    </row>
    <row r="64">
      <c r="A64" s="17">
        <v>45106.0</v>
      </c>
      <c r="B64" s="18" t="s">
        <v>30</v>
      </c>
      <c r="C64" s="19">
        <v>-15000.0</v>
      </c>
      <c r="D64" s="20" t="str">
        <f t="shared" si="1"/>
        <v>Abhishek_ICICI</v>
      </c>
      <c r="E64" s="21">
        <f t="shared" si="2"/>
        <v>5</v>
      </c>
      <c r="F64" s="22" t="str">
        <f t="shared" si="3"/>
        <v>ICICI</v>
      </c>
      <c r="G64" s="23" t="str">
        <f t="shared" si="4"/>
        <v>Abhishek</v>
      </c>
      <c r="H64" s="20">
        <f t="shared" si="5"/>
        <v>5</v>
      </c>
      <c r="I64" s="22" t="str">
        <f t="shared" si="6"/>
        <v>ICICI</v>
      </c>
      <c r="J64" s="23" t="str">
        <f t="shared" si="7"/>
        <v/>
      </c>
      <c r="K64" s="24">
        <f t="shared" si="8"/>
        <v>3</v>
      </c>
      <c r="L64" s="25" t="str">
        <f t="shared" si="9"/>
        <v>ICI</v>
      </c>
      <c r="M64" s="23" t="str">
        <f t="shared" si="10"/>
        <v/>
      </c>
      <c r="N64" s="26">
        <f t="shared" si="11"/>
        <v>4</v>
      </c>
      <c r="O64" s="27" t="str">
        <f t="shared" si="12"/>
        <v>CICI</v>
      </c>
      <c r="P64" s="23" t="str">
        <f t="shared" si="13"/>
        <v/>
      </c>
      <c r="Q64" s="28" t="str">
        <f t="shared" si="14"/>
        <v>Abhishek</v>
      </c>
      <c r="R64" s="27" t="str">
        <f t="shared" si="15"/>
        <v>Abhishek</v>
      </c>
      <c r="S64" s="27" t="str">
        <f t="shared" si="16"/>
        <v>Abhishek</v>
      </c>
      <c r="T64" s="29" t="str">
        <f t="shared" si="17"/>
        <v>Abhishek</v>
      </c>
      <c r="U64" s="30" t="str">
        <f t="shared" si="18"/>
        <v>Abhishek</v>
      </c>
      <c r="V64" s="6"/>
      <c r="W64" s="6"/>
      <c r="X64" s="6"/>
      <c r="Y64" s="6"/>
      <c r="Z64" s="6"/>
    </row>
    <row r="65">
      <c r="A65" s="17">
        <v>45092.0</v>
      </c>
      <c r="B65" s="18" t="s">
        <v>69</v>
      </c>
      <c r="C65" s="19">
        <v>-1300.0</v>
      </c>
      <c r="D65" s="20" t="str">
        <f t="shared" si="1"/>
        <v>Dev_Kotak</v>
      </c>
      <c r="E65" s="21">
        <f t="shared" si="2"/>
        <v>5</v>
      </c>
      <c r="F65" s="22" t="str">
        <f t="shared" si="3"/>
        <v>Kotak</v>
      </c>
      <c r="G65" s="23" t="str">
        <f t="shared" si="4"/>
        <v/>
      </c>
      <c r="H65" s="20">
        <f t="shared" si="5"/>
        <v>5</v>
      </c>
      <c r="I65" s="22" t="str">
        <f t="shared" si="6"/>
        <v>Kotak</v>
      </c>
      <c r="J65" s="23" t="str">
        <f t="shared" si="7"/>
        <v>Dev</v>
      </c>
      <c r="K65" s="24">
        <f t="shared" si="8"/>
        <v>3</v>
      </c>
      <c r="L65" s="25" t="str">
        <f t="shared" si="9"/>
        <v>tak</v>
      </c>
      <c r="M65" s="23" t="str">
        <f t="shared" si="10"/>
        <v/>
      </c>
      <c r="N65" s="26">
        <f t="shared" si="11"/>
        <v>4</v>
      </c>
      <c r="O65" s="27" t="str">
        <f t="shared" si="12"/>
        <v>otak</v>
      </c>
      <c r="P65" s="23" t="str">
        <f t="shared" si="13"/>
        <v/>
      </c>
      <c r="Q65" s="28" t="str">
        <f t="shared" si="14"/>
        <v/>
      </c>
      <c r="R65" s="27" t="str">
        <f t="shared" si="15"/>
        <v>Dev</v>
      </c>
      <c r="S65" s="27" t="str">
        <f t="shared" si="16"/>
        <v>Dev</v>
      </c>
      <c r="T65" s="29" t="str">
        <f t="shared" si="17"/>
        <v>Dev</v>
      </c>
      <c r="U65" s="30" t="str">
        <f t="shared" si="18"/>
        <v>Dev</v>
      </c>
      <c r="V65" s="6"/>
      <c r="W65" s="6"/>
      <c r="X65" s="6"/>
      <c r="Y65" s="6"/>
      <c r="Z65" s="6"/>
    </row>
    <row r="66">
      <c r="A66" s="17">
        <v>45165.0</v>
      </c>
      <c r="B66" s="18" t="s">
        <v>78</v>
      </c>
      <c r="C66" s="19">
        <v>-2300.0</v>
      </c>
      <c r="D66" s="20" t="str">
        <f t="shared" si="1"/>
        <v>Alok_ICICI</v>
      </c>
      <c r="E66" s="21">
        <f t="shared" si="2"/>
        <v>5</v>
      </c>
      <c r="F66" s="22" t="str">
        <f t="shared" si="3"/>
        <v>ICICI</v>
      </c>
      <c r="G66" s="23" t="str">
        <f t="shared" si="4"/>
        <v>Alok</v>
      </c>
      <c r="H66" s="20">
        <f t="shared" si="5"/>
        <v>5</v>
      </c>
      <c r="I66" s="22" t="str">
        <f t="shared" si="6"/>
        <v>ICICI</v>
      </c>
      <c r="J66" s="23" t="str">
        <f t="shared" si="7"/>
        <v/>
      </c>
      <c r="K66" s="24">
        <f t="shared" si="8"/>
        <v>3</v>
      </c>
      <c r="L66" s="25" t="str">
        <f t="shared" si="9"/>
        <v>ICI</v>
      </c>
      <c r="M66" s="23" t="str">
        <f t="shared" si="10"/>
        <v/>
      </c>
      <c r="N66" s="26">
        <f t="shared" si="11"/>
        <v>4</v>
      </c>
      <c r="O66" s="27" t="str">
        <f t="shared" si="12"/>
        <v>CICI</v>
      </c>
      <c r="P66" s="23" t="str">
        <f t="shared" si="13"/>
        <v/>
      </c>
      <c r="Q66" s="28" t="str">
        <f t="shared" si="14"/>
        <v>Alok</v>
      </c>
      <c r="R66" s="27" t="str">
        <f t="shared" si="15"/>
        <v>Alok</v>
      </c>
      <c r="S66" s="27" t="str">
        <f t="shared" si="16"/>
        <v>Alok</v>
      </c>
      <c r="T66" s="29" t="str">
        <f t="shared" si="17"/>
        <v>Alok</v>
      </c>
      <c r="U66" s="30" t="str">
        <f t="shared" si="18"/>
        <v>Alok</v>
      </c>
      <c r="V66" s="6"/>
      <c r="W66" s="6"/>
      <c r="X66" s="6"/>
      <c r="Y66" s="6"/>
      <c r="Z66" s="6"/>
    </row>
    <row r="67">
      <c r="A67" s="17">
        <v>45132.0</v>
      </c>
      <c r="B67" s="18" t="s">
        <v>43</v>
      </c>
      <c r="C67" s="19">
        <v>-1200.0</v>
      </c>
      <c r="D67" s="20" t="str">
        <f t="shared" si="1"/>
        <v>Shikha_SBI</v>
      </c>
      <c r="E67" s="21">
        <f t="shared" si="2"/>
        <v>5</v>
      </c>
      <c r="F67" s="22" t="str">
        <f t="shared" si="3"/>
        <v>a_SBI</v>
      </c>
      <c r="G67" s="23" t="str">
        <f t="shared" si="4"/>
        <v/>
      </c>
      <c r="H67" s="20">
        <f t="shared" si="5"/>
        <v>5</v>
      </c>
      <c r="I67" s="22" t="str">
        <f t="shared" si="6"/>
        <v>a_SBI</v>
      </c>
      <c r="J67" s="23" t="str">
        <f t="shared" si="7"/>
        <v/>
      </c>
      <c r="K67" s="24">
        <f t="shared" si="8"/>
        <v>3</v>
      </c>
      <c r="L67" s="25" t="str">
        <f t="shared" si="9"/>
        <v>SBI</v>
      </c>
      <c r="M67" s="23" t="str">
        <f t="shared" si="10"/>
        <v>Shikha</v>
      </c>
      <c r="N67" s="26">
        <f t="shared" si="11"/>
        <v>4</v>
      </c>
      <c r="O67" s="27" t="str">
        <f t="shared" si="12"/>
        <v>_SBI</v>
      </c>
      <c r="P67" s="23" t="str">
        <f t="shared" si="13"/>
        <v/>
      </c>
      <c r="Q67" s="28" t="str">
        <f t="shared" si="14"/>
        <v/>
      </c>
      <c r="R67" s="27" t="str">
        <f t="shared" si="15"/>
        <v/>
      </c>
      <c r="S67" s="27" t="str">
        <f t="shared" si="16"/>
        <v>Shikha</v>
      </c>
      <c r="T67" s="29" t="str">
        <f t="shared" si="17"/>
        <v>Shikha</v>
      </c>
      <c r="U67" s="30" t="str">
        <f t="shared" si="18"/>
        <v>Shikha</v>
      </c>
      <c r="V67" s="6"/>
      <c r="W67" s="6"/>
      <c r="X67" s="6"/>
      <c r="Y67" s="6"/>
      <c r="Z67" s="6"/>
    </row>
    <row r="68">
      <c r="A68" s="17">
        <v>45145.0</v>
      </c>
      <c r="B68" s="18" t="s">
        <v>79</v>
      </c>
      <c r="C68" s="19">
        <v>17000.0</v>
      </c>
      <c r="D68" s="20" t="str">
        <f t="shared" si="1"/>
        <v>SrisHTI_ICICI</v>
      </c>
      <c r="E68" s="21">
        <f t="shared" si="2"/>
        <v>5</v>
      </c>
      <c r="F68" s="22" t="str">
        <f t="shared" si="3"/>
        <v>ICICI</v>
      </c>
      <c r="G68" s="23" t="str">
        <f t="shared" si="4"/>
        <v>SrisHTI</v>
      </c>
      <c r="H68" s="20">
        <f t="shared" si="5"/>
        <v>5</v>
      </c>
      <c r="I68" s="22" t="str">
        <f t="shared" si="6"/>
        <v>ICICI</v>
      </c>
      <c r="J68" s="23" t="str">
        <f t="shared" si="7"/>
        <v/>
      </c>
      <c r="K68" s="24">
        <f t="shared" si="8"/>
        <v>3</v>
      </c>
      <c r="L68" s="25" t="str">
        <f t="shared" si="9"/>
        <v>ICI</v>
      </c>
      <c r="M68" s="23" t="str">
        <f t="shared" si="10"/>
        <v/>
      </c>
      <c r="N68" s="26">
        <f t="shared" si="11"/>
        <v>4</v>
      </c>
      <c r="O68" s="27" t="str">
        <f t="shared" si="12"/>
        <v>CICI</v>
      </c>
      <c r="P68" s="23" t="str">
        <f t="shared" si="13"/>
        <v/>
      </c>
      <c r="Q68" s="28" t="str">
        <f t="shared" si="14"/>
        <v>SrisHTI</v>
      </c>
      <c r="R68" s="27" t="str">
        <f t="shared" si="15"/>
        <v>SrisHTI</v>
      </c>
      <c r="S68" s="27" t="str">
        <f t="shared" si="16"/>
        <v>SrisHTI</v>
      </c>
      <c r="T68" s="29" t="str">
        <f t="shared" si="17"/>
        <v>SrisHTI</v>
      </c>
      <c r="U68" s="30" t="str">
        <f t="shared" si="18"/>
        <v>Srishti</v>
      </c>
      <c r="V68" s="6"/>
      <c r="W68" s="6"/>
      <c r="X68" s="6"/>
      <c r="Y68" s="6"/>
      <c r="Z68" s="6"/>
    </row>
    <row r="69">
      <c r="A69" s="17">
        <v>45164.0</v>
      </c>
      <c r="B69" s="18" t="s">
        <v>80</v>
      </c>
      <c r="C69" s="19">
        <v>-4000.0</v>
      </c>
      <c r="D69" s="20" t="str">
        <f t="shared" si="1"/>
        <v>Smriti_HDFC</v>
      </c>
      <c r="E69" s="21">
        <f t="shared" si="2"/>
        <v>5</v>
      </c>
      <c r="F69" s="22" t="str">
        <f t="shared" si="3"/>
        <v>_HDFC</v>
      </c>
      <c r="G69" s="23" t="str">
        <f t="shared" si="4"/>
        <v/>
      </c>
      <c r="H69" s="20">
        <f t="shared" si="5"/>
        <v>5</v>
      </c>
      <c r="I69" s="22" t="str">
        <f t="shared" si="6"/>
        <v>_HDFC</v>
      </c>
      <c r="J69" s="23" t="str">
        <f t="shared" si="7"/>
        <v/>
      </c>
      <c r="K69" s="24">
        <f t="shared" si="8"/>
        <v>3</v>
      </c>
      <c r="L69" s="25" t="str">
        <f t="shared" si="9"/>
        <v>DFC</v>
      </c>
      <c r="M69" s="23" t="str">
        <f t="shared" si="10"/>
        <v/>
      </c>
      <c r="N69" s="26">
        <f t="shared" si="11"/>
        <v>4</v>
      </c>
      <c r="O69" s="27" t="str">
        <f t="shared" si="12"/>
        <v>HDFC</v>
      </c>
      <c r="P69" s="23" t="str">
        <f t="shared" si="13"/>
        <v>Smriti</v>
      </c>
      <c r="Q69" s="28" t="str">
        <f t="shared" si="14"/>
        <v/>
      </c>
      <c r="R69" s="27" t="str">
        <f t="shared" si="15"/>
        <v/>
      </c>
      <c r="S69" s="27" t="str">
        <f t="shared" si="16"/>
        <v/>
      </c>
      <c r="T69" s="29" t="str">
        <f t="shared" si="17"/>
        <v>Smriti</v>
      </c>
      <c r="U69" s="30" t="str">
        <f t="shared" si="18"/>
        <v>Smriti</v>
      </c>
      <c r="V69" s="6"/>
      <c r="W69" s="6"/>
      <c r="X69" s="6"/>
      <c r="Y69" s="6"/>
      <c r="Z69" s="6"/>
    </row>
    <row r="70">
      <c r="A70" s="17">
        <v>45110.0</v>
      </c>
      <c r="B70" s="18" t="s">
        <v>81</v>
      </c>
      <c r="C70" s="19">
        <v>5000.0</v>
      </c>
      <c r="D70" s="20" t="str">
        <f t="shared" si="1"/>
        <v>VinitA_SBI</v>
      </c>
      <c r="E70" s="21">
        <f t="shared" si="2"/>
        <v>5</v>
      </c>
      <c r="F70" s="22" t="str">
        <f t="shared" si="3"/>
        <v>A_SBI</v>
      </c>
      <c r="G70" s="23" t="str">
        <f t="shared" si="4"/>
        <v/>
      </c>
      <c r="H70" s="20">
        <f t="shared" si="5"/>
        <v>5</v>
      </c>
      <c r="I70" s="22" t="str">
        <f t="shared" si="6"/>
        <v>A_SBI</v>
      </c>
      <c r="J70" s="23" t="str">
        <f t="shared" si="7"/>
        <v/>
      </c>
      <c r="K70" s="24">
        <f t="shared" si="8"/>
        <v>3</v>
      </c>
      <c r="L70" s="25" t="str">
        <f t="shared" si="9"/>
        <v>SBI</v>
      </c>
      <c r="M70" s="23" t="str">
        <f t="shared" si="10"/>
        <v>VinitA</v>
      </c>
      <c r="N70" s="26">
        <f t="shared" si="11"/>
        <v>4</v>
      </c>
      <c r="O70" s="27" t="str">
        <f t="shared" si="12"/>
        <v>_SBI</v>
      </c>
      <c r="P70" s="23" t="str">
        <f t="shared" si="13"/>
        <v/>
      </c>
      <c r="Q70" s="28" t="str">
        <f t="shared" si="14"/>
        <v/>
      </c>
      <c r="R70" s="27" t="str">
        <f t="shared" si="15"/>
        <v/>
      </c>
      <c r="S70" s="27" t="str">
        <f t="shared" si="16"/>
        <v>VinitA</v>
      </c>
      <c r="T70" s="29" t="str">
        <f t="shared" si="17"/>
        <v>VinitA</v>
      </c>
      <c r="U70" s="30" t="str">
        <f t="shared" si="18"/>
        <v>Vinita</v>
      </c>
      <c r="V70" s="6"/>
      <c r="W70" s="6"/>
      <c r="X70" s="6"/>
      <c r="Y70" s="6"/>
      <c r="Z70" s="6"/>
    </row>
    <row r="71">
      <c r="A71" s="32">
        <v>45114.0</v>
      </c>
      <c r="B71" s="33" t="s">
        <v>82</v>
      </c>
      <c r="C71" s="19">
        <v>-7300.0</v>
      </c>
      <c r="D71" s="20" t="str">
        <f t="shared" si="1"/>
        <v>AbhisheK_ICICI</v>
      </c>
      <c r="E71" s="21">
        <f t="shared" si="2"/>
        <v>5</v>
      </c>
      <c r="F71" s="22" t="str">
        <f t="shared" si="3"/>
        <v>ICICI</v>
      </c>
      <c r="G71" s="23" t="str">
        <f t="shared" si="4"/>
        <v>AbhisheK</v>
      </c>
      <c r="H71" s="20">
        <f t="shared" si="5"/>
        <v>5</v>
      </c>
      <c r="I71" s="22" t="str">
        <f t="shared" si="6"/>
        <v>ICICI</v>
      </c>
      <c r="J71" s="23" t="str">
        <f t="shared" si="7"/>
        <v/>
      </c>
      <c r="K71" s="24">
        <f t="shared" si="8"/>
        <v>3</v>
      </c>
      <c r="L71" s="25" t="str">
        <f t="shared" si="9"/>
        <v>ICI</v>
      </c>
      <c r="M71" s="23" t="str">
        <f t="shared" si="10"/>
        <v/>
      </c>
      <c r="N71" s="26">
        <f t="shared" si="11"/>
        <v>4</v>
      </c>
      <c r="O71" s="27" t="str">
        <f t="shared" si="12"/>
        <v>CICI</v>
      </c>
      <c r="P71" s="23" t="str">
        <f t="shared" si="13"/>
        <v/>
      </c>
      <c r="Q71" s="28" t="str">
        <f t="shared" si="14"/>
        <v>AbhisheK</v>
      </c>
      <c r="R71" s="27" t="str">
        <f t="shared" si="15"/>
        <v>AbhisheK</v>
      </c>
      <c r="S71" s="27" t="str">
        <f t="shared" si="16"/>
        <v>AbhisheK</v>
      </c>
      <c r="T71" s="29" t="str">
        <f t="shared" si="17"/>
        <v>AbhisheK</v>
      </c>
      <c r="U71" s="30" t="str">
        <f t="shared" si="18"/>
        <v>Abhishek</v>
      </c>
      <c r="V71" s="6"/>
      <c r="W71" s="6"/>
      <c r="X71" s="6"/>
      <c r="Y71" s="6"/>
      <c r="Z71" s="6"/>
    </row>
    <row r="72">
      <c r="A72" s="29"/>
      <c r="B72" s="29"/>
      <c r="C72" s="29"/>
      <c r="D72" s="29"/>
      <c r="E72" s="29"/>
      <c r="F72" s="29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34" t="s">
        <v>83</v>
      </c>
      <c r="B73" s="29"/>
      <c r="C73" s="29"/>
      <c r="D73" s="29"/>
      <c r="E73" s="29"/>
      <c r="F73" s="29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29"/>
      <c r="B74" s="29"/>
      <c r="C74" s="29"/>
      <c r="D74" s="29"/>
      <c r="E74" s="29"/>
      <c r="F74" s="29"/>
      <c r="G74" s="6"/>
      <c r="H74" s="6"/>
      <c r="I74" s="29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35"/>
      <c r="B75" s="35"/>
      <c r="C75" s="35"/>
      <c r="D75" s="36"/>
      <c r="E75" s="36"/>
      <c r="F75" s="3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29"/>
      <c r="B76" s="29"/>
      <c r="C76" s="29"/>
      <c r="D76" s="29"/>
      <c r="E76" s="29"/>
      <c r="F76" s="29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29"/>
      <c r="B77" s="29"/>
      <c r="C77" s="29"/>
      <c r="D77" s="29"/>
      <c r="E77" s="29"/>
      <c r="F77" s="29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</sheetData>
  <mergeCells count="6">
    <mergeCell ref="A1:C1"/>
    <mergeCell ref="E1:G1"/>
    <mergeCell ref="H1:J1"/>
    <mergeCell ref="K1:M1"/>
    <mergeCell ref="N1:P1"/>
    <mergeCell ref="Q1:U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7.25"/>
    <col customWidth="1" min="3" max="3" width="14.38"/>
    <col customWidth="1" min="4" max="4" width="18.25"/>
    <col customWidth="1" min="5" max="5" width="18.38"/>
    <col customWidth="1" min="6" max="6" width="20.5"/>
    <col customWidth="1" min="7" max="7" width="19.38"/>
    <col customWidth="1" min="8" max="8" width="10.63"/>
  </cols>
  <sheetData>
    <row r="1">
      <c r="A1" s="37" t="s">
        <v>84</v>
      </c>
      <c r="F1" s="38"/>
      <c r="G1" s="38"/>
      <c r="H1" s="39"/>
      <c r="I1" s="39"/>
      <c r="J1" s="39"/>
      <c r="K1" s="38"/>
      <c r="L1" s="38"/>
      <c r="M1" s="29"/>
      <c r="N1" s="29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40" t="s">
        <v>85</v>
      </c>
      <c r="B2" s="40" t="s">
        <v>86</v>
      </c>
      <c r="C2" s="40" t="s">
        <v>87</v>
      </c>
      <c r="D2" s="40" t="s">
        <v>88</v>
      </c>
      <c r="E2" s="40" t="s">
        <v>89</v>
      </c>
      <c r="F2" s="38"/>
      <c r="G2" s="38"/>
      <c r="H2" s="39"/>
      <c r="I2" s="39"/>
      <c r="J2" s="39"/>
      <c r="K2" s="38"/>
      <c r="L2" s="38"/>
      <c r="M2" s="29"/>
      <c r="N2" s="29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1" t="s">
        <v>90</v>
      </c>
      <c r="B3" s="42" t="s">
        <v>91</v>
      </c>
      <c r="C3" s="41">
        <v>870.0</v>
      </c>
      <c r="D3" s="41">
        <v>100000.0</v>
      </c>
      <c r="E3" s="43">
        <f>SUMIFS('Sheet 1'!C$3:C$71,'Sheet 1'!U$3:U$71,$A3)</f>
        <v>5000</v>
      </c>
      <c r="F3" s="44"/>
      <c r="G3" s="44"/>
      <c r="H3" s="29"/>
      <c r="I3" s="29"/>
      <c r="J3" s="25"/>
      <c r="K3" s="25"/>
      <c r="L3" s="25"/>
      <c r="M3" s="29"/>
      <c r="N3" s="29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1" t="s">
        <v>92</v>
      </c>
      <c r="B4" s="42" t="s">
        <v>93</v>
      </c>
      <c r="C4" s="41">
        <v>700.0</v>
      </c>
      <c r="D4" s="41">
        <v>600000.0</v>
      </c>
      <c r="E4" s="43">
        <f>SUMIFS('Sheet 1'!C$3:C$71,'Sheet 1'!U$3:U$71,$A4)</f>
        <v>21500</v>
      </c>
      <c r="F4" s="44"/>
      <c r="G4" s="44"/>
      <c r="H4" s="29"/>
      <c r="I4" s="29"/>
      <c r="J4" s="25"/>
      <c r="K4" s="25"/>
      <c r="L4" s="25"/>
      <c r="M4" s="29"/>
      <c r="N4" s="29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1" t="s">
        <v>94</v>
      </c>
      <c r="B5" s="42" t="s">
        <v>95</v>
      </c>
      <c r="C5" s="41">
        <v>342.0</v>
      </c>
      <c r="D5" s="41">
        <v>540000.0</v>
      </c>
      <c r="E5" s="43">
        <f>SUMIFS('Sheet 1'!C$3:C$71,'Sheet 1'!U$3:U$71,$A5)</f>
        <v>29500</v>
      </c>
      <c r="F5" s="44"/>
      <c r="G5" s="44"/>
      <c r="H5" s="29"/>
      <c r="I5" s="29"/>
      <c r="J5" s="25"/>
      <c r="K5" s="25"/>
      <c r="L5" s="25"/>
      <c r="M5" s="29"/>
      <c r="N5" s="29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1" t="s">
        <v>96</v>
      </c>
      <c r="B6" s="42" t="s">
        <v>95</v>
      </c>
      <c r="C6" s="41">
        <v>300.0</v>
      </c>
      <c r="D6" s="41">
        <v>800000.0</v>
      </c>
      <c r="E6" s="43">
        <f>SUMIFS('Sheet 1'!C$3:C$71,'Sheet 1'!U$3:U$71,$A6)</f>
        <v>13000</v>
      </c>
      <c r="F6" s="44"/>
      <c r="G6" s="44"/>
      <c r="H6" s="29"/>
      <c r="I6" s="29"/>
      <c r="J6" s="25"/>
      <c r="K6" s="25"/>
      <c r="L6" s="25"/>
      <c r="M6" s="29"/>
      <c r="N6" s="29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1" t="s">
        <v>97</v>
      </c>
      <c r="B7" s="42" t="s">
        <v>91</v>
      </c>
      <c r="C7" s="41">
        <v>657.0</v>
      </c>
      <c r="D7" s="41">
        <v>480000.0</v>
      </c>
      <c r="E7" s="43">
        <f>SUMIFS('Sheet 1'!C$3:C$71,'Sheet 1'!U$3:U$71,$A7)</f>
        <v>22000</v>
      </c>
      <c r="F7" s="44"/>
      <c r="G7" s="44"/>
      <c r="H7" s="29"/>
      <c r="I7" s="29"/>
      <c r="J7" s="25"/>
      <c r="K7" s="25"/>
      <c r="L7" s="25"/>
      <c r="M7" s="29"/>
      <c r="N7" s="29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2" t="s">
        <v>98</v>
      </c>
      <c r="B8" s="42" t="s">
        <v>91</v>
      </c>
      <c r="C8" s="42">
        <v>720.0</v>
      </c>
      <c r="D8" s="41">
        <v>6300000.0</v>
      </c>
      <c r="E8" s="43">
        <f>SUMIFS('Sheet 1'!C$3:C$71,'Sheet 1'!U$3:U$71,$A8)</f>
        <v>8200</v>
      </c>
      <c r="F8" s="44"/>
      <c r="G8" s="44"/>
      <c r="H8" s="29"/>
      <c r="I8" s="29"/>
      <c r="J8" s="25"/>
      <c r="K8" s="25"/>
      <c r="L8" s="25"/>
      <c r="M8" s="29"/>
      <c r="N8" s="29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42" t="s">
        <v>99</v>
      </c>
      <c r="B9" s="42" t="s">
        <v>100</v>
      </c>
      <c r="C9" s="42">
        <v>900.0</v>
      </c>
      <c r="D9" s="41">
        <v>532000.0</v>
      </c>
      <c r="E9" s="43">
        <f>SUMIFS('Sheet 1'!C$3:C$71,'Sheet 1'!U$3:U$71,$A9)</f>
        <v>42500</v>
      </c>
      <c r="F9" s="44"/>
      <c r="G9" s="44"/>
      <c r="H9" s="29"/>
      <c r="I9" s="29"/>
      <c r="J9" s="25"/>
      <c r="K9" s="25"/>
      <c r="L9" s="25"/>
      <c r="M9" s="29"/>
      <c r="N9" s="29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2" t="s">
        <v>101</v>
      </c>
      <c r="B10" s="42" t="s">
        <v>100</v>
      </c>
      <c r="C10" s="42">
        <v>879.0</v>
      </c>
      <c r="D10" s="41">
        <v>307000.0</v>
      </c>
      <c r="E10" s="43">
        <f>SUMIFS('Sheet 1'!C$3:C$71,'Sheet 1'!U$3:U$71,$A10)</f>
        <v>8400</v>
      </c>
      <c r="F10" s="44"/>
      <c r="G10" s="44"/>
      <c r="H10" s="29"/>
      <c r="I10" s="29"/>
      <c r="J10" s="25"/>
      <c r="K10" s="25"/>
      <c r="L10" s="25"/>
      <c r="M10" s="29"/>
      <c r="N10" s="29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2" t="s">
        <v>102</v>
      </c>
      <c r="B11" s="42" t="s">
        <v>91</v>
      </c>
      <c r="C11" s="42">
        <v>488.0</v>
      </c>
      <c r="D11" s="41">
        <v>197000.0</v>
      </c>
      <c r="E11" s="43">
        <f>SUMIFS('Sheet 1'!C$3:C$71,'Sheet 1'!U$3:U$71,$A11)</f>
        <v>26700</v>
      </c>
      <c r="F11" s="44"/>
      <c r="G11" s="44"/>
      <c r="H11" s="29"/>
      <c r="I11" s="29"/>
      <c r="J11" s="25"/>
      <c r="K11" s="25"/>
      <c r="L11" s="25"/>
      <c r="M11" s="29"/>
      <c r="N11" s="29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2" t="s">
        <v>103</v>
      </c>
      <c r="B12" s="42" t="s">
        <v>100</v>
      </c>
      <c r="C12" s="42">
        <v>350.0</v>
      </c>
      <c r="D12" s="41">
        <v>500000.0</v>
      </c>
      <c r="E12" s="43">
        <f>SUMIFS('Sheet 1'!C$3:C$71,'Sheet 1'!U$3:U$71,$A12)</f>
        <v>31900</v>
      </c>
      <c r="F12" s="44"/>
      <c r="G12" s="44"/>
      <c r="H12" s="29"/>
      <c r="I12" s="29"/>
      <c r="J12" s="25"/>
      <c r="K12" s="25"/>
      <c r="L12" s="25"/>
      <c r="M12" s="29"/>
      <c r="N12" s="29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2" t="s">
        <v>104</v>
      </c>
      <c r="B13" s="42" t="s">
        <v>95</v>
      </c>
      <c r="C13" s="42">
        <v>647.0</v>
      </c>
      <c r="D13" s="41">
        <v>1000000.0</v>
      </c>
      <c r="E13" s="43">
        <f>SUMIFS('Sheet 1'!C$3:C$71,'Sheet 1'!U$3:U$71,$A13)</f>
        <v>8700</v>
      </c>
      <c r="F13" s="44"/>
      <c r="G13" s="44"/>
      <c r="H13" s="29"/>
      <c r="I13" s="29"/>
      <c r="J13" s="25"/>
      <c r="K13" s="25"/>
      <c r="L13" s="25"/>
      <c r="M13" s="29"/>
      <c r="N13" s="2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42" t="s">
        <v>105</v>
      </c>
      <c r="B14" s="42" t="s">
        <v>93</v>
      </c>
      <c r="C14" s="42">
        <v>458.0</v>
      </c>
      <c r="D14" s="41">
        <v>630000.0</v>
      </c>
      <c r="E14" s="43">
        <f>SUMIFS('Sheet 1'!C$3:C$71,'Sheet 1'!U$3:U$71,$A14)</f>
        <v>23400</v>
      </c>
      <c r="F14" s="44"/>
      <c r="G14" s="44"/>
      <c r="H14" s="29"/>
      <c r="I14" s="29"/>
      <c r="J14" s="25"/>
      <c r="K14" s="25"/>
      <c r="L14" s="25"/>
      <c r="M14" s="29"/>
      <c r="N14" s="29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42" t="s">
        <v>106</v>
      </c>
      <c r="B15" s="42" t="s">
        <v>91</v>
      </c>
      <c r="C15" s="42">
        <v>786.0</v>
      </c>
      <c r="D15" s="41">
        <v>430000.0</v>
      </c>
      <c r="E15" s="43">
        <f>SUMIFS('Sheet 1'!C$3:C$71,'Sheet 1'!U$3:U$71,$A15)</f>
        <v>18000</v>
      </c>
      <c r="F15" s="44"/>
      <c r="G15" s="44"/>
      <c r="H15" s="29"/>
      <c r="I15" s="29"/>
      <c r="J15" s="25"/>
      <c r="K15" s="25"/>
      <c r="L15" s="25"/>
      <c r="M15" s="29"/>
      <c r="N15" s="29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42" t="s">
        <v>107</v>
      </c>
      <c r="B16" s="42" t="s">
        <v>100</v>
      </c>
      <c r="C16" s="42">
        <v>495.0</v>
      </c>
      <c r="D16" s="41">
        <v>58000.0</v>
      </c>
      <c r="E16" s="43">
        <f>SUMIFS('Sheet 1'!C$3:C$71,'Sheet 1'!U$3:U$71,$A16)</f>
        <v>5800</v>
      </c>
      <c r="F16" s="44"/>
      <c r="G16" s="44"/>
      <c r="H16" s="29"/>
      <c r="I16" s="29"/>
      <c r="J16" s="25"/>
      <c r="K16" s="25"/>
      <c r="L16" s="25"/>
      <c r="M16" s="29"/>
      <c r="N16" s="29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45" t="s">
        <v>108</v>
      </c>
      <c r="E17" s="43"/>
      <c r="F17" s="44"/>
      <c r="G17" s="44"/>
      <c r="H17" s="44"/>
      <c r="I17" s="29"/>
      <c r="J17" s="29"/>
      <c r="K17" s="29"/>
      <c r="L17" s="29"/>
      <c r="M17" s="29"/>
      <c r="N17" s="29"/>
      <c r="O17" s="29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45" t="s">
        <v>109</v>
      </c>
      <c r="B18" s="46">
        <v>0.85</v>
      </c>
      <c r="C18" s="45" t="s">
        <v>110</v>
      </c>
      <c r="E18" s="43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47" t="s">
        <v>111</v>
      </c>
      <c r="H20" s="48"/>
      <c r="I20" s="48"/>
      <c r="J20" s="48"/>
      <c r="K20" s="48"/>
      <c r="L20" s="48"/>
      <c r="M20" s="29"/>
      <c r="N20" s="29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49" t="s">
        <v>85</v>
      </c>
      <c r="B21" s="49" t="s">
        <v>112</v>
      </c>
      <c r="C21" s="49" t="s">
        <v>113</v>
      </c>
      <c r="D21" s="49" t="s">
        <v>114</v>
      </c>
      <c r="E21" s="49" t="s">
        <v>115</v>
      </c>
      <c r="F21" s="49" t="s">
        <v>116</v>
      </c>
      <c r="G21" s="49" t="s">
        <v>117</v>
      </c>
      <c r="H21" s="38"/>
      <c r="I21" s="39"/>
      <c r="J21" s="39"/>
      <c r="K21" s="39"/>
      <c r="L21" s="38"/>
      <c r="M21" s="29"/>
      <c r="N21" s="29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50" t="s">
        <v>90</v>
      </c>
      <c r="B22" s="6">
        <f t="shared" ref="B22:B26" si="1">VLOOKUP($A22,A$3:E$16,5,FALSE)</f>
        <v>5000</v>
      </c>
      <c r="C22" s="6">
        <f t="shared" ref="C22:C26" si="2">VLOOKUP($A22,$A$3:$C$16,3,FALSE)</f>
        <v>870</v>
      </c>
      <c r="D22" s="6" t="str">
        <f t="shared" ref="D22:D26" si="3">IF(C22&lt;700,"Not Eligible","Eligible")</f>
        <v>Eligible</v>
      </c>
      <c r="E22" s="6">
        <f t="shared" ref="E22:E26" si="4">Vlookup(A22,A$3:D$16,4,FALSE)</f>
        <v>100000</v>
      </c>
      <c r="F22" s="22">
        <f t="shared" ref="F22:F26" si="5">IF(D22="Eligible",B$18*E22,0)</f>
        <v>85000</v>
      </c>
      <c r="G22" s="29">
        <f t="shared" ref="G22:G26" si="6">F22+B22</f>
        <v>90000</v>
      </c>
      <c r="H22" s="29"/>
      <c r="I22" s="29"/>
      <c r="J22" s="29"/>
      <c r="K22" s="29"/>
      <c r="L22" s="29"/>
      <c r="M22" s="29"/>
      <c r="N22" s="29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50" t="s">
        <v>97</v>
      </c>
      <c r="B23" s="6">
        <f t="shared" si="1"/>
        <v>22000</v>
      </c>
      <c r="C23" s="6">
        <f t="shared" si="2"/>
        <v>657</v>
      </c>
      <c r="D23" s="6" t="str">
        <f t="shared" si="3"/>
        <v>Not Eligible</v>
      </c>
      <c r="E23" s="6">
        <f t="shared" si="4"/>
        <v>480000</v>
      </c>
      <c r="F23" s="22">
        <f t="shared" si="5"/>
        <v>0</v>
      </c>
      <c r="G23" s="29">
        <f t="shared" si="6"/>
        <v>22000</v>
      </c>
      <c r="H23" s="29"/>
      <c r="I23" s="29"/>
      <c r="J23" s="29"/>
      <c r="K23" s="29"/>
      <c r="L23" s="29"/>
      <c r="M23" s="29"/>
      <c r="N23" s="29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50" t="s">
        <v>98</v>
      </c>
      <c r="B24" s="6">
        <f t="shared" si="1"/>
        <v>8200</v>
      </c>
      <c r="C24" s="6">
        <f t="shared" si="2"/>
        <v>720</v>
      </c>
      <c r="D24" s="6" t="str">
        <f t="shared" si="3"/>
        <v>Eligible</v>
      </c>
      <c r="E24" s="6">
        <f t="shared" si="4"/>
        <v>6300000</v>
      </c>
      <c r="F24" s="22">
        <f t="shared" si="5"/>
        <v>5355000</v>
      </c>
      <c r="G24" s="29">
        <f t="shared" si="6"/>
        <v>5363200</v>
      </c>
      <c r="H24" s="29"/>
      <c r="I24" s="29"/>
      <c r="J24" s="29"/>
      <c r="K24" s="29"/>
      <c r="L24" s="29"/>
      <c r="M24" s="29"/>
      <c r="N24" s="29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50" t="s">
        <v>102</v>
      </c>
      <c r="B25" s="6">
        <f t="shared" si="1"/>
        <v>26700</v>
      </c>
      <c r="C25" s="6">
        <f t="shared" si="2"/>
        <v>488</v>
      </c>
      <c r="D25" s="6" t="str">
        <f t="shared" si="3"/>
        <v>Not Eligible</v>
      </c>
      <c r="E25" s="6">
        <f t="shared" si="4"/>
        <v>197000</v>
      </c>
      <c r="F25" s="22">
        <f t="shared" si="5"/>
        <v>0</v>
      </c>
      <c r="G25" s="29">
        <f t="shared" si="6"/>
        <v>26700</v>
      </c>
      <c r="H25" s="29"/>
      <c r="I25" s="29"/>
      <c r="J25" s="29"/>
      <c r="K25" s="29"/>
      <c r="L25" s="29"/>
      <c r="M25" s="29"/>
      <c r="N25" s="29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50" t="s">
        <v>106</v>
      </c>
      <c r="B26" s="6">
        <f t="shared" si="1"/>
        <v>18000</v>
      </c>
      <c r="C26" s="6">
        <f t="shared" si="2"/>
        <v>786</v>
      </c>
      <c r="D26" s="6" t="str">
        <f t="shared" si="3"/>
        <v>Eligible</v>
      </c>
      <c r="E26" s="6">
        <f t="shared" si="4"/>
        <v>430000</v>
      </c>
      <c r="F26" s="22">
        <f t="shared" si="5"/>
        <v>365500</v>
      </c>
      <c r="G26" s="29">
        <f t="shared" si="6"/>
        <v>383500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22" t="str">
        <f>if(B16="ICICI",A16,"")</f>
        <v/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51" t="s">
        <v>118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31" t="s">
        <v>119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31" t="s">
        <v>120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31" t="s">
        <v>121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45" t="s">
        <v>122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31" t="s">
        <v>123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31" t="s">
        <v>124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47" t="s">
        <v>125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49" t="s">
        <v>85</v>
      </c>
      <c r="B37" s="49" t="s">
        <v>126</v>
      </c>
      <c r="C37" s="49" t="s">
        <v>127</v>
      </c>
      <c r="D37" s="49" t="s">
        <v>128</v>
      </c>
      <c r="E37" s="49" t="s">
        <v>129</v>
      </c>
      <c r="F37" s="49" t="s">
        <v>130</v>
      </c>
      <c r="G37" s="49" t="s">
        <v>131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50" t="s">
        <v>92</v>
      </c>
      <c r="B38" s="6">
        <f t="shared" ref="B38:B39" si="7">VLOOKUP($A38,$A$3:$E$16,5,FALSE)</f>
        <v>21500</v>
      </c>
      <c r="C38" s="6">
        <f t="shared" ref="C38:C39" si="8">VLOOKUP($A38,$A$3:$C$16,3,FALSE)</f>
        <v>700</v>
      </c>
      <c r="D38" s="6" t="str">
        <f t="shared" ref="D38:D39" si="9">IF(C38&lt;700,"Not Eligiblle","Eligible")</f>
        <v>Eligible</v>
      </c>
      <c r="E38" s="6">
        <f t="shared" ref="E38:E39" si="10">Vlookup(A38,A$3:D$16,4,FALSE)</f>
        <v>600000</v>
      </c>
      <c r="F38" s="22">
        <f t="shared" ref="F38:F39" si="11">IF(D38="Eligible",B$18*E38,0)</f>
        <v>510000</v>
      </c>
      <c r="G38" s="29">
        <f t="shared" ref="G38:G39" si="12">B38+F38</f>
        <v>531500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50" t="s">
        <v>105</v>
      </c>
      <c r="B39" s="6">
        <f t="shared" si="7"/>
        <v>23400</v>
      </c>
      <c r="C39" s="6">
        <f t="shared" si="8"/>
        <v>458</v>
      </c>
      <c r="D39" s="6" t="str">
        <f t="shared" si="9"/>
        <v>Not Eligiblle</v>
      </c>
      <c r="E39" s="6">
        <f t="shared" si="10"/>
        <v>630000</v>
      </c>
      <c r="F39" s="22">
        <f t="shared" si="11"/>
        <v>0</v>
      </c>
      <c r="G39" s="29">
        <f t="shared" si="12"/>
        <v>23400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22" t="str">
        <f>if(B15="Kotak",A15,"")</f>
        <v/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51" t="s">
        <v>132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31" t="s">
        <v>133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31" t="s">
        <v>134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31" t="s">
        <v>135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45" t="s">
        <v>136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31" t="s">
        <v>137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31" t="s">
        <v>138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47" t="s">
        <v>139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49" t="s">
        <v>85</v>
      </c>
      <c r="B52" s="49" t="s">
        <v>140</v>
      </c>
      <c r="C52" s="49" t="s">
        <v>141</v>
      </c>
      <c r="D52" s="49" t="s">
        <v>142</v>
      </c>
      <c r="E52" s="49" t="s">
        <v>143</v>
      </c>
      <c r="F52" s="49" t="s">
        <v>144</v>
      </c>
      <c r="G52" s="49" t="s">
        <v>145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50" t="str">
        <f t="shared" ref="A53:A54" si="13">if(B9="SBI",A9,"")</f>
        <v>Shikha</v>
      </c>
      <c r="B53" s="6">
        <f t="shared" ref="B53:B56" si="14">VLOOKUP($A53,$A$3:$E$16,5,FALSE)</f>
        <v>42500</v>
      </c>
      <c r="C53" s="6">
        <f t="shared" ref="C53:C56" si="15">VLOOKUP($A53,$A$3:$C$16,3,FALSE)</f>
        <v>900</v>
      </c>
      <c r="D53" s="6" t="str">
        <f t="shared" ref="D53:D56" si="16">IF(C53&lt;700,"Not Eligible","Eligible")</f>
        <v>Eligible</v>
      </c>
      <c r="E53" s="6">
        <f t="shared" ref="E53:E56" si="17">VLOOKUP($A53,$A$3:$D$16,4,FALSE)</f>
        <v>532000</v>
      </c>
      <c r="F53" s="22">
        <f t="shared" ref="F53:F56" si="18">IF(D53="Eligible",B$18*E53,0)</f>
        <v>452200</v>
      </c>
      <c r="G53" s="29">
        <f t="shared" ref="G53:G56" si="19">B53+F53</f>
        <v>494700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50" t="str">
        <f t="shared" si="13"/>
        <v>Vinita</v>
      </c>
      <c r="B54" s="6">
        <f t="shared" si="14"/>
        <v>8400</v>
      </c>
      <c r="C54" s="6">
        <f t="shared" si="15"/>
        <v>879</v>
      </c>
      <c r="D54" s="6" t="str">
        <f t="shared" si="16"/>
        <v>Eligible</v>
      </c>
      <c r="E54" s="6">
        <f t="shared" si="17"/>
        <v>307000</v>
      </c>
      <c r="F54" s="22">
        <f t="shared" si="18"/>
        <v>260950</v>
      </c>
      <c r="G54" s="29">
        <f t="shared" si="19"/>
        <v>269350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50" t="str">
        <f>if(B12="SBI",A12,"")</f>
        <v>Neha</v>
      </c>
      <c r="B55" s="6">
        <f t="shared" si="14"/>
        <v>31900</v>
      </c>
      <c r="C55" s="6">
        <f t="shared" si="15"/>
        <v>350</v>
      </c>
      <c r="D55" s="6" t="str">
        <f t="shared" si="16"/>
        <v>Not Eligible</v>
      </c>
      <c r="E55" s="6">
        <f t="shared" si="17"/>
        <v>500000</v>
      </c>
      <c r="F55" s="22">
        <f t="shared" si="18"/>
        <v>0</v>
      </c>
      <c r="G55" s="29">
        <f t="shared" si="19"/>
        <v>31900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50" t="str">
        <f t="shared" ref="A56:A57" si="20">if(B16="SBI",A16,"")</f>
        <v>Shekhar</v>
      </c>
      <c r="B56" s="6">
        <f t="shared" si="14"/>
        <v>5800</v>
      </c>
      <c r="C56" s="6">
        <f t="shared" si="15"/>
        <v>495</v>
      </c>
      <c r="D56" s="6" t="str">
        <f t="shared" si="16"/>
        <v>Not Eligible</v>
      </c>
      <c r="E56" s="6">
        <f t="shared" si="17"/>
        <v>58000</v>
      </c>
      <c r="F56" s="22">
        <f t="shared" si="18"/>
        <v>0</v>
      </c>
      <c r="G56" s="29">
        <f t="shared" si="19"/>
        <v>5800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22" t="str">
        <f t="shared" si="20"/>
        <v/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51" t="s">
        <v>146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31" t="s">
        <v>147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31" t="s">
        <v>148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31" t="s">
        <v>149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45" t="s">
        <v>150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31" t="s">
        <v>151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31" t="s">
        <v>152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47" t="s">
        <v>153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49" t="s">
        <v>85</v>
      </c>
      <c r="B67" s="49" t="s">
        <v>154</v>
      </c>
      <c r="C67" s="49" t="s">
        <v>155</v>
      </c>
      <c r="D67" s="49" t="s">
        <v>156</v>
      </c>
      <c r="E67" s="49" t="s">
        <v>157</v>
      </c>
      <c r="F67" s="49" t="s">
        <v>158</v>
      </c>
      <c r="G67" s="49" t="s">
        <v>159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50" t="str">
        <f t="shared" ref="A68:A69" si="21">if(B5="HDFC",A5,"")</f>
        <v>Shruti</v>
      </c>
      <c r="B68" s="6">
        <f t="shared" ref="B68:B70" si="22">vlookup($A68,$A$3:$E$16,5,FALSE)</f>
        <v>29500</v>
      </c>
      <c r="C68" s="6">
        <f t="shared" ref="C68:C70" si="23">vlookup($A68,$A$3:$C$16,3,FALSE)</f>
        <v>342</v>
      </c>
      <c r="D68" s="6" t="str">
        <f t="shared" ref="D68:D70" si="24">IF(C68&lt;700,"Not Eligible","Eligible")</f>
        <v>Not Eligible</v>
      </c>
      <c r="E68" s="6">
        <f t="shared" ref="E68:E70" si="25">vlookup($A68,$A$3:$D$16,4,FALSE)</f>
        <v>540000</v>
      </c>
      <c r="F68" s="22">
        <f t="shared" ref="F68:F70" si="26">IF(D68="Eligible",B$18*E68,0)</f>
        <v>0</v>
      </c>
      <c r="G68" s="29">
        <f t="shared" ref="G68:G70" si="27">B68+F68</f>
        <v>29500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50" t="str">
        <f t="shared" si="21"/>
        <v>Smriti</v>
      </c>
      <c r="B69" s="6">
        <f t="shared" si="22"/>
        <v>13000</v>
      </c>
      <c r="C69" s="6">
        <f t="shared" si="23"/>
        <v>300</v>
      </c>
      <c r="D69" s="6" t="str">
        <f t="shared" si="24"/>
        <v>Not Eligible</v>
      </c>
      <c r="E69" s="6">
        <f t="shared" si="25"/>
        <v>800000</v>
      </c>
      <c r="F69" s="22">
        <f t="shared" si="26"/>
        <v>0</v>
      </c>
      <c r="G69" s="29">
        <f t="shared" si="27"/>
        <v>13000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50" t="str">
        <f t="shared" ref="A70:A71" si="28">if(B13="HDFC",A13,"")</f>
        <v>Sheetal</v>
      </c>
      <c r="B70" s="6">
        <f t="shared" si="22"/>
        <v>8700</v>
      </c>
      <c r="C70" s="6">
        <f t="shared" si="23"/>
        <v>647</v>
      </c>
      <c r="D70" s="6" t="str">
        <f t="shared" si="24"/>
        <v>Not Eligible</v>
      </c>
      <c r="E70" s="6">
        <f t="shared" si="25"/>
        <v>1000000</v>
      </c>
      <c r="F70" s="22">
        <f t="shared" si="26"/>
        <v>0</v>
      </c>
      <c r="G70" s="29">
        <f t="shared" si="27"/>
        <v>8700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22" t="str">
        <f t="shared" si="28"/>
        <v/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51" t="s">
        <v>160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31" t="s">
        <v>161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31" t="s">
        <v>162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31" t="s">
        <v>163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45" t="s">
        <v>164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31" t="s">
        <v>165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31" t="s">
        <v>166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22" t="str">
        <f>if(B24="HDFC",A24,"")</f>
        <v/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</sheetData>
  <mergeCells count="5">
    <mergeCell ref="A1:E1"/>
    <mergeCell ref="A20:G20"/>
    <mergeCell ref="A36:G36"/>
    <mergeCell ref="A51:G51"/>
    <mergeCell ref="A66:G6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20.75"/>
    <col customWidth="1" min="3" max="3" width="19.75"/>
    <col customWidth="1" min="4" max="4" width="23.5"/>
    <col customWidth="1" min="5" max="5" width="24.25"/>
    <col customWidth="1" min="6" max="6" width="24.63"/>
    <col customWidth="1" min="7" max="7" width="19.38"/>
    <col customWidth="1" min="8" max="8" width="10.63"/>
  </cols>
  <sheetData>
    <row r="1">
      <c r="A1" s="47" t="s">
        <v>167</v>
      </c>
      <c r="G1" s="38"/>
      <c r="H1" s="39"/>
      <c r="I1" s="39"/>
      <c r="J1" s="39"/>
      <c r="K1" s="38"/>
      <c r="L1" s="38"/>
      <c r="M1" s="29"/>
      <c r="N1" s="29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49" t="s">
        <v>86</v>
      </c>
      <c r="B2" s="49" t="s">
        <v>168</v>
      </c>
      <c r="C2" s="49" t="s">
        <v>169</v>
      </c>
      <c r="D2" s="49" t="s">
        <v>170</v>
      </c>
      <c r="E2" s="49" t="s">
        <v>171</v>
      </c>
      <c r="F2" s="49" t="s">
        <v>172</v>
      </c>
      <c r="G2" s="38"/>
      <c r="H2" s="39"/>
      <c r="I2" s="39"/>
      <c r="J2" s="39"/>
      <c r="K2" s="38"/>
      <c r="L2" s="38"/>
      <c r="M2" s="29"/>
      <c r="N2" s="29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2" t="s">
        <v>91</v>
      </c>
      <c r="B3" s="43">
        <f>SUMIFS('Sheet 2'!$E$3:$E$16,'Sheet 2'!$B$3:$B$16,$A3)</f>
        <v>79900</v>
      </c>
      <c r="C3" s="27">
        <f>COUNTIFS('Sheet 1'!F3:F71,A3)</f>
        <v>27</v>
      </c>
      <c r="D3" s="52">
        <f t="shared" ref="D3:D6" si="1">B3/C3</f>
        <v>2959.259259</v>
      </c>
      <c r="E3" s="27">
        <f>MINIFS('Sheet 1'!$C$3:$C$71,'Sheet 1'!$F$3:$F$71,$A3)</f>
        <v>-15000</v>
      </c>
      <c r="F3" s="27">
        <f>MAXIFS('Sheet 1'!$C$3:$C$71,'Sheet 1'!$F$3:$F$71,$A3)</f>
        <v>20000</v>
      </c>
      <c r="G3" s="44"/>
      <c r="H3" s="29"/>
      <c r="I3" s="29"/>
      <c r="J3" s="25"/>
      <c r="K3" s="25"/>
      <c r="L3" s="25"/>
      <c r="M3" s="29"/>
      <c r="N3" s="29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2" t="s">
        <v>93</v>
      </c>
      <c r="B4" s="43">
        <f>SUMIFS('Sheet 2'!$E$3:$E$16,'Sheet 2'!$B$3:$B$16,$A4)</f>
        <v>44900</v>
      </c>
      <c r="C4" s="27">
        <f>COUNTIFS('Sheet 1'!I3:I71,A4)</f>
        <v>13</v>
      </c>
      <c r="D4" s="52">
        <f t="shared" si="1"/>
        <v>3453.846154</v>
      </c>
      <c r="E4" s="27">
        <f>MINIFS('Sheet 1'!$C$3:$C$71,'Sheet 1'!$I$3:$I$71,$A4)</f>
        <v>-12000</v>
      </c>
      <c r="F4" s="27">
        <f>MAXIFS('Sheet 1'!$C$3:$C$71,'Sheet 1'!$I$3:$I$71,$A4)</f>
        <v>42000</v>
      </c>
      <c r="G4" s="44"/>
      <c r="H4" s="29"/>
      <c r="I4" s="29"/>
      <c r="J4" s="25"/>
      <c r="K4" s="25"/>
      <c r="L4" s="25"/>
      <c r="M4" s="29"/>
      <c r="N4" s="29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2" t="s">
        <v>100</v>
      </c>
      <c r="B5" s="43">
        <f>SUMIFS('Sheet 2'!$E$3:$E$16,'Sheet 2'!$B$3:$B$16,$A5)</f>
        <v>88600</v>
      </c>
      <c r="C5" s="27">
        <f>COUNTIFS('Sheet 1'!L3:L71,A5)</f>
        <v>17</v>
      </c>
      <c r="D5" s="52">
        <f t="shared" si="1"/>
        <v>5211.764706</v>
      </c>
      <c r="E5" s="27">
        <f>MINIFS('Sheet 1'!$C$3:$C$71,'Sheet 1'!$L$3:$L$71,$A5)</f>
        <v>-4300</v>
      </c>
      <c r="F5" s="27">
        <f>MAXIFS('Sheet 1'!$C$3:$C$71,'Sheet 1'!$L$3:$L$71,$A5)</f>
        <v>40000</v>
      </c>
      <c r="G5" s="44"/>
      <c r="H5" s="29"/>
      <c r="I5" s="29"/>
      <c r="J5" s="25"/>
      <c r="K5" s="25"/>
      <c r="L5" s="25"/>
      <c r="M5" s="29"/>
      <c r="N5" s="29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2" t="s">
        <v>95</v>
      </c>
      <c r="B6" s="43">
        <f>SUMIFS('Sheet 2'!$E$3:$E$16,'Sheet 2'!$B$3:$B$16,$A6)</f>
        <v>51200</v>
      </c>
      <c r="C6" s="27">
        <f>COUNTIFS('Sheet 1'!O3:O71,A6)</f>
        <v>12</v>
      </c>
      <c r="D6" s="52">
        <f t="shared" si="1"/>
        <v>4266.666667</v>
      </c>
      <c r="E6" s="27">
        <f>MINIFS('Sheet 1'!$C$3:$C$71,'Sheet 1'!$O$3:$O$71,$A6)</f>
        <v>-10500</v>
      </c>
      <c r="F6" s="27">
        <f>MAXIFS('Sheet 1'!$C$3:$C$71,'Sheet 1'!$O$3:$O$71,$A6)</f>
        <v>30000</v>
      </c>
      <c r="G6" s="44"/>
      <c r="H6" s="29"/>
      <c r="I6" s="29"/>
      <c r="J6" s="25"/>
      <c r="K6" s="25"/>
      <c r="L6" s="25"/>
      <c r="M6" s="29"/>
      <c r="N6" s="29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53"/>
      <c r="B7" s="53"/>
      <c r="C7" s="54"/>
      <c r="D7" s="54"/>
      <c r="E7" s="44"/>
      <c r="F7" s="44"/>
      <c r="G7" s="44"/>
      <c r="H7" s="29"/>
      <c r="I7" s="29"/>
      <c r="J7" s="25"/>
      <c r="K7" s="25"/>
      <c r="L7" s="25"/>
      <c r="M7" s="29"/>
      <c r="N7" s="29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53"/>
      <c r="B8" s="53"/>
      <c r="C8" s="53"/>
      <c r="D8" s="54"/>
      <c r="E8" s="44"/>
      <c r="F8" s="44"/>
      <c r="G8" s="44"/>
      <c r="H8" s="29"/>
      <c r="I8" s="29"/>
      <c r="J8" s="25"/>
      <c r="K8" s="25"/>
      <c r="L8" s="25"/>
      <c r="M8" s="29"/>
      <c r="N8" s="29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47" t="s">
        <v>173</v>
      </c>
      <c r="G9" s="44"/>
      <c r="H9" s="29"/>
      <c r="I9" s="29"/>
      <c r="J9" s="25"/>
      <c r="K9" s="25"/>
      <c r="L9" s="25"/>
      <c r="M9" s="29"/>
      <c r="N9" s="29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9" t="s">
        <v>86</v>
      </c>
      <c r="B10" s="49" t="s">
        <v>174</v>
      </c>
      <c r="C10" s="49" t="s">
        <v>175</v>
      </c>
      <c r="D10" s="49" t="s">
        <v>176</v>
      </c>
      <c r="E10" s="49" t="s">
        <v>177</v>
      </c>
      <c r="F10" s="49" t="s">
        <v>178</v>
      </c>
      <c r="G10" s="44"/>
      <c r="H10" s="29"/>
      <c r="I10" s="29"/>
      <c r="J10" s="25"/>
      <c r="K10" s="25"/>
      <c r="L10" s="25"/>
      <c r="M10" s="29"/>
      <c r="N10" s="29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2" t="s">
        <v>91</v>
      </c>
      <c r="B11" s="43">
        <f>COUNTIFS('Sheet 2'!D22:D26,"Eligible")</f>
        <v>3</v>
      </c>
      <c r="C11" s="27">
        <f>MAX('Sheet 2'!$F22:$F26)</f>
        <v>5355000</v>
      </c>
      <c r="D11" s="27">
        <f>SUM('Sheet 2'!$F22:$F26)</f>
        <v>5805500</v>
      </c>
      <c r="E11" s="27">
        <f>SUMIFS('Sheet 2'!E22:E26,'Sheet 2'!D22:D26,"Eligible")</f>
        <v>6830000</v>
      </c>
      <c r="F11" s="27">
        <f t="shared" ref="F11:F14" si="2">E11-D11</f>
        <v>1024500</v>
      </c>
      <c r="G11" s="44"/>
      <c r="H11" s="29"/>
      <c r="I11" s="29"/>
      <c r="J11" s="25"/>
      <c r="K11" s="25"/>
      <c r="L11" s="25"/>
      <c r="M11" s="29"/>
      <c r="N11" s="29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2" t="s">
        <v>93</v>
      </c>
      <c r="B12" s="43">
        <f>COUNTIFS('Sheet 2'!D38:D39,"Eligible")</f>
        <v>1</v>
      </c>
      <c r="C12" s="27">
        <f>MAX('Sheet 2'!$F38:$F39)</f>
        <v>510000</v>
      </c>
      <c r="D12" s="27">
        <f>SUM('Sheet 2'!$F38:$F39)</f>
        <v>510000</v>
      </c>
      <c r="E12" s="27">
        <f>SUMIFS('Sheet 2'!E38:E39,'Sheet 2'!D38:D39,"Eligible")</f>
        <v>600000</v>
      </c>
      <c r="F12" s="27">
        <f t="shared" si="2"/>
        <v>90000</v>
      </c>
      <c r="G12" s="44"/>
      <c r="H12" s="29"/>
      <c r="I12" s="29"/>
      <c r="J12" s="25"/>
      <c r="K12" s="25"/>
      <c r="L12" s="25"/>
      <c r="M12" s="29"/>
      <c r="N12" s="29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2" t="s">
        <v>100</v>
      </c>
      <c r="B13" s="43">
        <f>COUNTIFS('Sheet 2'!D53:D56,"Eligible")</f>
        <v>2</v>
      </c>
      <c r="C13" s="27">
        <f>MAX('Sheet 2'!$F53:$F56)</f>
        <v>452200</v>
      </c>
      <c r="D13" s="27">
        <f>SUM('Sheet 2'!$F53:$F56)</f>
        <v>713150</v>
      </c>
      <c r="E13" s="27">
        <f>SUMIFS('Sheet 2'!E53:E56,'Sheet 2'!D53:D56,"Eligible")</f>
        <v>839000</v>
      </c>
      <c r="F13" s="27">
        <f t="shared" si="2"/>
        <v>125850</v>
      </c>
      <c r="G13" s="44"/>
      <c r="H13" s="29"/>
      <c r="I13" s="29"/>
      <c r="J13" s="25"/>
      <c r="K13" s="25"/>
      <c r="L13" s="25"/>
      <c r="M13" s="29"/>
      <c r="N13" s="2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42" t="s">
        <v>95</v>
      </c>
      <c r="B14" s="43">
        <f>COUNTIFS('Sheet 2'!D68:D70,"Eligible")</f>
        <v>0</v>
      </c>
      <c r="C14" s="27">
        <f>MAX('Sheet 2'!$F68:$F70)</f>
        <v>0</v>
      </c>
      <c r="D14" s="27">
        <f>SUM('Sheet 2'!$F68:$F70)</f>
        <v>0</v>
      </c>
      <c r="E14" s="27">
        <f>SUMIFS('Sheet 2'!E68:E70,'Sheet 2'!D68:D70,"Eligible")</f>
        <v>0</v>
      </c>
      <c r="F14" s="27">
        <f t="shared" si="2"/>
        <v>0</v>
      </c>
      <c r="G14" s="44"/>
      <c r="H14" s="29"/>
      <c r="I14" s="29"/>
      <c r="J14" s="25"/>
      <c r="K14" s="25"/>
      <c r="L14" s="25"/>
      <c r="M14" s="29"/>
      <c r="N14" s="29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53"/>
      <c r="B15" s="53"/>
      <c r="C15" s="53"/>
      <c r="D15" s="54"/>
      <c r="E15" s="44"/>
      <c r="F15" s="44"/>
      <c r="G15" s="44"/>
      <c r="H15" s="29"/>
      <c r="I15" s="29"/>
      <c r="J15" s="25"/>
      <c r="K15" s="25"/>
      <c r="L15" s="25"/>
      <c r="M15" s="29"/>
      <c r="N15" s="29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53"/>
      <c r="B16" s="53"/>
      <c r="C16" s="53"/>
      <c r="D16" s="54"/>
      <c r="E16" s="44"/>
      <c r="F16" s="44"/>
      <c r="G16" s="44"/>
      <c r="H16" s="29"/>
      <c r="I16" s="29"/>
      <c r="J16" s="25"/>
      <c r="K16" s="25"/>
      <c r="L16" s="25"/>
      <c r="M16" s="29"/>
      <c r="N16" s="29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55" t="s">
        <v>179</v>
      </c>
      <c r="B17" s="44"/>
      <c r="C17" s="44"/>
      <c r="D17" s="44"/>
      <c r="E17" s="44"/>
      <c r="F17" s="44"/>
      <c r="G17" s="44"/>
      <c r="H17" s="44"/>
      <c r="I17" s="29"/>
      <c r="J17" s="29"/>
      <c r="K17" s="29"/>
      <c r="L17" s="29"/>
      <c r="M17" s="29"/>
      <c r="N17" s="29"/>
      <c r="O17" s="29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56" t="s">
        <v>180</v>
      </c>
      <c r="B18" s="57"/>
      <c r="C18" s="44"/>
      <c r="D18" s="44"/>
      <c r="E18" s="44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56" t="s">
        <v>181</v>
      </c>
      <c r="B19" s="29"/>
      <c r="C19" s="29"/>
      <c r="D19" s="29"/>
      <c r="E19" s="2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56" t="s">
        <v>182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29"/>
      <c r="N20" s="29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56" t="s">
        <v>183</v>
      </c>
      <c r="B21" s="38"/>
      <c r="C21" s="38"/>
      <c r="D21" s="38"/>
      <c r="E21" s="38"/>
      <c r="F21" s="38"/>
      <c r="G21" s="38"/>
      <c r="H21" s="38"/>
      <c r="I21" s="39"/>
      <c r="J21" s="39"/>
      <c r="K21" s="39"/>
      <c r="L21" s="38"/>
      <c r="M21" s="29"/>
      <c r="N21" s="29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56" t="s">
        <v>184</v>
      </c>
      <c r="B22" s="29"/>
      <c r="C22" s="29"/>
      <c r="D22" s="29"/>
      <c r="E22" s="29"/>
      <c r="F22" s="44"/>
      <c r="G22" s="29"/>
      <c r="H22" s="29"/>
      <c r="I22" s="29"/>
      <c r="J22" s="29"/>
      <c r="K22" s="29"/>
      <c r="L22" s="29"/>
      <c r="M22" s="29"/>
      <c r="N22" s="29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44"/>
      <c r="B23" s="29"/>
      <c r="C23" s="29"/>
      <c r="D23" s="29"/>
      <c r="E23" s="29"/>
      <c r="F23" s="44"/>
      <c r="G23" s="29"/>
      <c r="H23" s="29"/>
      <c r="I23" s="29"/>
      <c r="J23" s="29"/>
      <c r="K23" s="29"/>
      <c r="L23" s="29"/>
      <c r="M23" s="29"/>
      <c r="N23" s="29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58" t="s">
        <v>185</v>
      </c>
      <c r="B24" s="29"/>
      <c r="C24" s="29"/>
      <c r="D24" s="29"/>
      <c r="E24" s="29"/>
      <c r="F24" s="44"/>
      <c r="G24" s="29"/>
      <c r="H24" s="29"/>
      <c r="I24" s="29"/>
      <c r="J24" s="29"/>
      <c r="K24" s="29"/>
      <c r="L24" s="29"/>
      <c r="M24" s="29"/>
      <c r="N24" s="29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59" t="s">
        <v>186</v>
      </c>
      <c r="B25" s="29"/>
      <c r="C25" s="29"/>
      <c r="D25" s="29"/>
      <c r="E25" s="29"/>
      <c r="F25" s="44"/>
      <c r="G25" s="29"/>
      <c r="H25" s="29"/>
      <c r="I25" s="29"/>
      <c r="J25" s="29"/>
      <c r="K25" s="29"/>
      <c r="L25" s="29"/>
      <c r="M25" s="29"/>
      <c r="N25" s="29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59" t="s">
        <v>187</v>
      </c>
      <c r="B26" s="29"/>
      <c r="C26" s="29"/>
      <c r="D26" s="29"/>
      <c r="E26" s="29"/>
      <c r="F26" s="44"/>
      <c r="G26" s="29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59" t="s">
        <v>188</v>
      </c>
      <c r="B27" s="29"/>
      <c r="C27" s="29"/>
      <c r="D27" s="29"/>
      <c r="E27" s="29"/>
      <c r="F27" s="29"/>
      <c r="G27" s="29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0" t="s">
        <v>189</v>
      </c>
      <c r="B28" s="29"/>
      <c r="C28" s="29"/>
      <c r="D28" s="29"/>
      <c r="E28" s="29"/>
      <c r="F28" s="29"/>
      <c r="G28" s="29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0" t="s">
        <v>190</v>
      </c>
      <c r="B29" s="29"/>
      <c r="C29" s="29"/>
      <c r="D29" s="29"/>
      <c r="E29" s="29"/>
      <c r="F29" s="29"/>
      <c r="G29" s="29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0"/>
      <c r="B30" s="29"/>
      <c r="C30" s="29"/>
      <c r="D30" s="29"/>
      <c r="E30" s="29"/>
      <c r="F30" s="29"/>
      <c r="G30" s="29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0"/>
      <c r="B31" s="29"/>
      <c r="C31" s="29"/>
      <c r="D31" s="29"/>
      <c r="E31" s="29"/>
      <c r="F31" s="29"/>
      <c r="G31" s="29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0"/>
      <c r="B32" s="29"/>
      <c r="C32" s="29"/>
      <c r="D32" s="29"/>
      <c r="E32" s="29"/>
      <c r="F32" s="29"/>
      <c r="G32" s="29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59"/>
      <c r="B33" s="29"/>
      <c r="C33" s="29"/>
      <c r="D33" s="29"/>
      <c r="E33" s="29"/>
      <c r="F33" s="29"/>
      <c r="G33" s="29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0"/>
      <c r="B34" s="29"/>
      <c r="C34" s="29"/>
      <c r="D34" s="29"/>
      <c r="E34" s="29"/>
      <c r="F34" s="29"/>
      <c r="G34" s="29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0"/>
      <c r="B35" s="29"/>
      <c r="C35" s="29"/>
      <c r="D35" s="29"/>
      <c r="E35" s="29"/>
      <c r="F35" s="29"/>
      <c r="G35" s="29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29"/>
      <c r="B36" s="29"/>
      <c r="C36" s="29"/>
      <c r="D36" s="29"/>
      <c r="E36" s="29"/>
      <c r="F36" s="29"/>
      <c r="G36" s="29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48"/>
      <c r="B37" s="48"/>
      <c r="C37" s="48"/>
      <c r="D37" s="48"/>
      <c r="E37" s="48"/>
      <c r="F37" s="48"/>
      <c r="G37" s="48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38"/>
      <c r="B38" s="38"/>
      <c r="C38" s="38"/>
      <c r="D38" s="38"/>
      <c r="E38" s="38"/>
      <c r="F38" s="38"/>
      <c r="G38" s="38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44"/>
      <c r="B39" s="29"/>
      <c r="C39" s="29"/>
      <c r="D39" s="29"/>
      <c r="E39" s="29"/>
      <c r="F39" s="44"/>
      <c r="G39" s="29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44"/>
      <c r="B40" s="29"/>
      <c r="C40" s="29"/>
      <c r="D40" s="29"/>
      <c r="E40" s="29"/>
      <c r="F40" s="44"/>
      <c r="G40" s="29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44"/>
      <c r="B41" s="29"/>
      <c r="C41" s="29"/>
      <c r="D41" s="29"/>
      <c r="E41" s="29"/>
      <c r="F41" s="44"/>
      <c r="G41" s="29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44"/>
      <c r="B42" s="29"/>
      <c r="C42" s="29"/>
      <c r="D42" s="29"/>
      <c r="E42" s="29"/>
      <c r="F42" s="44"/>
      <c r="G42" s="29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44"/>
      <c r="B43" s="29"/>
      <c r="C43" s="29"/>
      <c r="D43" s="29"/>
      <c r="E43" s="29"/>
      <c r="F43" s="44"/>
      <c r="G43" s="29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44"/>
      <c r="B44" s="29"/>
      <c r="C44" s="29"/>
      <c r="D44" s="29"/>
      <c r="E44" s="29"/>
      <c r="F44" s="29"/>
      <c r="G44" s="29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44"/>
      <c r="B45" s="29"/>
      <c r="C45" s="29"/>
      <c r="D45" s="29"/>
      <c r="E45" s="29"/>
      <c r="F45" s="29"/>
      <c r="G45" s="29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44"/>
      <c r="B46" s="29"/>
      <c r="C46" s="29"/>
      <c r="D46" s="29"/>
      <c r="E46" s="29"/>
      <c r="F46" s="29"/>
      <c r="G46" s="29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44"/>
      <c r="B47" s="29"/>
      <c r="C47" s="29"/>
      <c r="D47" s="29"/>
      <c r="E47" s="29"/>
      <c r="F47" s="29"/>
      <c r="G47" s="29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44"/>
      <c r="B48" s="29"/>
      <c r="C48" s="29"/>
      <c r="D48" s="29"/>
      <c r="E48" s="29"/>
      <c r="F48" s="29"/>
      <c r="G48" s="29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44"/>
      <c r="B49" s="29"/>
      <c r="C49" s="29"/>
      <c r="D49" s="29"/>
      <c r="E49" s="29"/>
      <c r="F49" s="29"/>
      <c r="G49" s="29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44"/>
      <c r="B50" s="29"/>
      <c r="C50" s="29"/>
      <c r="D50" s="29"/>
      <c r="E50" s="29"/>
      <c r="F50" s="29"/>
      <c r="G50" s="29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44"/>
      <c r="B51" s="29"/>
      <c r="C51" s="29"/>
      <c r="D51" s="29"/>
      <c r="E51" s="29"/>
      <c r="F51" s="29"/>
      <c r="G51" s="29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44"/>
      <c r="B52" s="29"/>
      <c r="C52" s="29"/>
      <c r="D52" s="29"/>
      <c r="E52" s="29"/>
      <c r="F52" s="29"/>
      <c r="G52" s="29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44"/>
      <c r="B53" s="29"/>
      <c r="C53" s="29"/>
      <c r="D53" s="29"/>
      <c r="E53" s="29"/>
      <c r="F53" s="29"/>
      <c r="G53" s="29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29"/>
      <c r="B54" s="29"/>
      <c r="C54" s="29"/>
      <c r="D54" s="29"/>
      <c r="E54" s="29"/>
      <c r="F54" s="29"/>
      <c r="G54" s="29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0"/>
      <c r="B55" s="29"/>
      <c r="C55" s="29"/>
      <c r="D55" s="29"/>
      <c r="E55" s="29"/>
      <c r="F55" s="29"/>
      <c r="G55" s="29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0"/>
      <c r="B56" s="29"/>
      <c r="C56" s="29"/>
      <c r="D56" s="29"/>
      <c r="E56" s="29"/>
      <c r="F56" s="29"/>
      <c r="G56" s="29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0"/>
      <c r="B57" s="29"/>
      <c r="C57" s="29"/>
      <c r="D57" s="29"/>
      <c r="E57" s="29"/>
      <c r="F57" s="29"/>
      <c r="G57" s="29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0"/>
      <c r="B58" s="29"/>
      <c r="C58" s="29"/>
      <c r="D58" s="29"/>
      <c r="E58" s="29"/>
      <c r="F58" s="29"/>
      <c r="G58" s="29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0"/>
      <c r="B59" s="29"/>
      <c r="C59" s="29"/>
      <c r="D59" s="29"/>
      <c r="E59" s="29"/>
      <c r="F59" s="29"/>
      <c r="G59" s="29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59"/>
      <c r="B60" s="29"/>
      <c r="C60" s="29"/>
      <c r="D60" s="29"/>
      <c r="E60" s="29"/>
      <c r="F60" s="29"/>
      <c r="G60" s="29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0"/>
      <c r="B61" s="29"/>
      <c r="C61" s="29"/>
      <c r="D61" s="29"/>
      <c r="E61" s="29"/>
      <c r="F61" s="29"/>
      <c r="G61" s="29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0"/>
      <c r="B62" s="29"/>
      <c r="C62" s="29"/>
      <c r="D62" s="29"/>
      <c r="E62" s="29"/>
      <c r="F62" s="29"/>
      <c r="G62" s="29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29"/>
      <c r="B63" s="29"/>
      <c r="C63" s="29"/>
      <c r="D63" s="29"/>
      <c r="E63" s="29"/>
      <c r="F63" s="29"/>
      <c r="G63" s="29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29"/>
      <c r="B64" s="29"/>
      <c r="C64" s="29"/>
      <c r="D64" s="29"/>
      <c r="E64" s="29"/>
      <c r="F64" s="29"/>
      <c r="G64" s="29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29"/>
      <c r="B65" s="29"/>
      <c r="C65" s="29"/>
      <c r="D65" s="29"/>
      <c r="E65" s="29"/>
      <c r="F65" s="29"/>
      <c r="G65" s="29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29"/>
      <c r="B66" s="29"/>
      <c r="C66" s="29"/>
      <c r="D66" s="29"/>
      <c r="E66" s="29"/>
      <c r="F66" s="29"/>
      <c r="G66" s="29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29"/>
      <c r="B67" s="29"/>
      <c r="C67" s="29"/>
      <c r="D67" s="29"/>
      <c r="E67" s="29"/>
      <c r="F67" s="29"/>
      <c r="G67" s="29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29"/>
      <c r="B68" s="29"/>
      <c r="C68" s="29"/>
      <c r="D68" s="29"/>
      <c r="E68" s="29"/>
      <c r="F68" s="29"/>
      <c r="G68" s="29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29"/>
      <c r="B69" s="29"/>
      <c r="C69" s="29"/>
      <c r="D69" s="29"/>
      <c r="E69" s="29"/>
      <c r="F69" s="29"/>
      <c r="G69" s="29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29"/>
      <c r="B70" s="29"/>
      <c r="C70" s="29"/>
      <c r="D70" s="29"/>
      <c r="E70" s="29"/>
      <c r="F70" s="29"/>
      <c r="G70" s="29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29"/>
      <c r="B71" s="29"/>
      <c r="C71" s="29"/>
      <c r="D71" s="29"/>
      <c r="E71" s="29"/>
      <c r="F71" s="29"/>
      <c r="G71" s="29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</sheetData>
  <mergeCells count="2">
    <mergeCell ref="A1:F1"/>
    <mergeCell ref="A9:F9"/>
  </mergeCells>
  <drawing r:id="rId1"/>
</worksheet>
</file>