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Report" sheetId="4" r:id="rId7"/>
  </sheets>
  <definedNames/>
  <calcPr/>
</workbook>
</file>

<file path=xl/sharedStrings.xml><?xml version="1.0" encoding="utf-8"?>
<sst xmlns="http://schemas.openxmlformats.org/spreadsheetml/2006/main" count="209" uniqueCount="159">
  <si>
    <t>Customer Name_Product Code</t>
  </si>
  <si>
    <t>Purchase Amount</t>
  </si>
  <si>
    <t>Trim (Column A)</t>
  </si>
  <si>
    <t>Proper (Column C)</t>
  </si>
  <si>
    <t>Len (Column D)</t>
  </si>
  <si>
    <t>Len ("C###")</t>
  </si>
  <si>
    <t>Difference1 ([Column E]- [Column F])</t>
  </si>
  <si>
    <t>Customer Name (Customer name with underscore)</t>
  </si>
  <si>
    <t>Len ("_")</t>
  </si>
  <si>
    <t>Difference2 (Difference1- Len ("_")</t>
  </si>
  <si>
    <t>Customer Name2 (Customer name without underscore)</t>
  </si>
  <si>
    <t>Product Code</t>
  </si>
  <si>
    <t xml:space="preserve">          Lunar Enterprises_C039</t>
  </si>
  <si>
    <t>dentex corporation_C010</t>
  </si>
  <si>
    <t>PrecisION Industries_C024</t>
  </si>
  <si>
    <t>Universal Retailers_C020</t>
  </si>
  <si>
    <t xml:space="preserve">      Dentex Corporation_C029</t>
  </si>
  <si>
    <t>Precision Industries_C015</t>
  </si>
  <si>
    <t>Dental Solutions Ltd_C035</t>
  </si>
  <si>
    <t>Aerial Industries_C030</t>
  </si>
  <si>
    <t>Celestial LTD_C011</t>
  </si>
  <si>
    <t>Celestial Manufacturing_C010</t>
  </si>
  <si>
    <t>LunaR InnoVATIONS_C042</t>
  </si>
  <si>
    <t>Moonlight Industries_C024</t>
  </si>
  <si>
    <t>Stellar Products_C020</t>
  </si>
  <si>
    <t xml:space="preserve">       OmniMaRT_C017</t>
  </si>
  <si>
    <t>Total Retail Solutions_C039</t>
  </si>
  <si>
    <t>Lunar Enterprises_C016</t>
  </si>
  <si>
    <t>Dental Solutions Ltd_C029</t>
  </si>
  <si>
    <t>DentaTech Pvt Ltd_C010</t>
  </si>
  <si>
    <t>Toothcare Enterprises_C018</t>
  </si>
  <si>
    <t>Skyline Corporation_C035</t>
  </si>
  <si>
    <t xml:space="preserve"> LuNar    Enterprises_C021</t>
  </si>
  <si>
    <t>Dentex Corporation_C026</t>
  </si>
  <si>
    <t>Precision Industries_C011</t>
  </si>
  <si>
    <t>Celestial Manufacturing_C018</t>
  </si>
  <si>
    <t>Lunar Innovations_C010</t>
  </si>
  <si>
    <t>Moonlight        Industries_C037</t>
  </si>
  <si>
    <t>Stellar Products_C017</t>
  </si>
  <si>
    <t>OmniMart_C008</t>
  </si>
  <si>
    <t>Total  Retail  Solutions_C029</t>
  </si>
  <si>
    <t>OneStop Retail_C002</t>
  </si>
  <si>
    <t>RETAIL Fusion_C030</t>
  </si>
  <si>
    <t>Universal Retailers_C007</t>
  </si>
  <si>
    <t>Dentex Corporation_C024</t>
  </si>
  <si>
    <t>Precision Industries_C005</t>
  </si>
  <si>
    <t xml:space="preserve">    Dental Solutions Ltd_C043</t>
  </si>
  <si>
    <t>Lunar Innovations_C027</t>
  </si>
  <si>
    <t>Moonlight Industries_C031</t>
  </si>
  <si>
    <t>Universal Retailers_C011</t>
  </si>
  <si>
    <t>Dentex Corporation_C017</t>
  </si>
  <si>
    <t>Precision Industries_C029</t>
  </si>
  <si>
    <t>Celestial Ltd_C032</t>
  </si>
  <si>
    <t xml:space="preserve">     Stellar     Products_C043</t>
  </si>
  <si>
    <t>ATMOSPHERE Corporation_C018</t>
  </si>
  <si>
    <t>OmniMart_C035</t>
  </si>
  <si>
    <t>Total Retail Solutions_C024</t>
  </si>
  <si>
    <t>OneStop Retail_C039</t>
  </si>
  <si>
    <t xml:space="preserve">     Retail       FUSION_C008</t>
  </si>
  <si>
    <t>Celestial Ltd_C011</t>
  </si>
  <si>
    <t>Moonlight Industries_C042</t>
  </si>
  <si>
    <t>Total Retail Solutions_C011</t>
  </si>
  <si>
    <t>Precision Industries_C030</t>
  </si>
  <si>
    <t>Atmosphere CORPOration_C043</t>
  </si>
  <si>
    <t>Dental Solutions Ltd_C007</t>
  </si>
  <si>
    <t xml:space="preserve">  Universal         RETAilers_C039</t>
  </si>
  <si>
    <t>Aerial Industries_C008</t>
  </si>
  <si>
    <t>Airborne Holdings_C017</t>
  </si>
  <si>
    <t>universal retailers_C007</t>
  </si>
  <si>
    <t>OmniMart_C020</t>
  </si>
  <si>
    <t>Atmosphere Corporation_C040</t>
  </si>
  <si>
    <t>DentaTech Pvt Ltd_C037</t>
  </si>
  <si>
    <t>ToothcarE Enterprises_C042</t>
  </si>
  <si>
    <t>Skyline Corporation_C011</t>
  </si>
  <si>
    <t>Aerial      Industries_C007</t>
  </si>
  <si>
    <t>celestial ltd_C029</t>
  </si>
  <si>
    <t>RetAil Fusion_C010</t>
  </si>
  <si>
    <t>Note: When using IF function, do not type the numbers within inverted commas. Example- =If(B3=B4,B4,”1”) is incorrect and will result in a wrong solution. The correct way is: =If(B3=B4,B4,1).</t>
  </si>
  <si>
    <t>Customer Purchase Details</t>
  </si>
  <si>
    <t>Customer Name</t>
  </si>
  <si>
    <t>Payment period (in days)</t>
  </si>
  <si>
    <t>Credit Period (For debtors)</t>
  </si>
  <si>
    <t>Total purchase amount (in Rs.)*</t>
  </si>
  <si>
    <t>Lunar Enterprises</t>
  </si>
  <si>
    <t>Dentex Corporation</t>
  </si>
  <si>
    <t>Precision Industries</t>
  </si>
  <si>
    <t>Universal Retailers</t>
  </si>
  <si>
    <t>Dental Solutions Ltd</t>
  </si>
  <si>
    <t>Aerial Industries</t>
  </si>
  <si>
    <t>Celestial Ltd</t>
  </si>
  <si>
    <t>Celestial Manufacturing</t>
  </si>
  <si>
    <t>Lunar Innovations</t>
  </si>
  <si>
    <t>Moonlight Industries</t>
  </si>
  <si>
    <t>Stellar Products</t>
  </si>
  <si>
    <t>Omnimart</t>
  </si>
  <si>
    <t>Total Retail Solutions</t>
  </si>
  <si>
    <t>Dentatech Pvt Ltd</t>
  </si>
  <si>
    <t>Toothcare Enterprises</t>
  </si>
  <si>
    <t>Skyline Corporation</t>
  </si>
  <si>
    <t>Onestop Retail</t>
  </si>
  <si>
    <t>Retail Fusion</t>
  </si>
  <si>
    <t>Atmosphere Corporation</t>
  </si>
  <si>
    <t>Airborne Holdings</t>
  </si>
  <si>
    <r>
      <rPr>
        <rFont val="Arial"/>
        <color theme="1"/>
      </rPr>
      <t xml:space="preserve">*use sumifs to bring the </t>
    </r>
    <r>
      <rPr>
        <rFont val="Arial"/>
        <b/>
        <color theme="1"/>
      </rPr>
      <t>total purchase amount</t>
    </r>
    <r>
      <rPr>
        <rFont val="Arial"/>
        <color theme="1"/>
      </rPr>
      <t xml:space="preserve"> associated with the customer name from Sheet 1</t>
    </r>
  </si>
  <si>
    <t>Discounted purchase price for eligible customers</t>
  </si>
  <si>
    <t>1.1-  Total Purchase Amount</t>
  </si>
  <si>
    <t>1.2- Payment period</t>
  </si>
  <si>
    <t>1.3- Credit Period</t>
  </si>
  <si>
    <t>1.4- Discount %</t>
  </si>
  <si>
    <t>1.5- Final Purchase Price</t>
  </si>
  <si>
    <t>1.6- Discount Amount</t>
  </si>
  <si>
    <t>Instruction for the table Discounted purchase price for eligible customers</t>
  </si>
  <si>
    <t>1.1- use vlookup to bring the Total Purchase Amount from "customer purchase details" table.</t>
  </si>
  <si>
    <t>1.2- use vlookup to bring the Payment period from "customer purchase details" table.</t>
  </si>
  <si>
    <t>1.3- use vlookup to bring the Credit Period from "customer purchase details" table.</t>
  </si>
  <si>
    <t>1.4- If the difference between credit period and payment period is greater than or equal to 30 then 10% else 0</t>
  </si>
  <si>
    <t>1.5- Final Purchase price= Purchase Amount* (1- Discount %)</t>
  </si>
  <si>
    <t>1.6- Discount Amount= Total Purchase Amount - Final Purchase Price</t>
  </si>
  <si>
    <r>
      <rPr>
        <rFont val="Arial"/>
        <color theme="1"/>
      </rPr>
      <t xml:space="preserve">*use sumifs to bring the </t>
    </r>
    <r>
      <rPr>
        <rFont val="Arial"/>
        <b/>
        <color theme="1"/>
      </rPr>
      <t>total purchase amount</t>
    </r>
    <r>
      <rPr>
        <rFont val="Arial"/>
        <color theme="1"/>
      </rPr>
      <t xml:space="preserve"> associated with the customer name from Sheet 1</t>
    </r>
  </si>
  <si>
    <t>Penalised purchase price for penalised customers</t>
  </si>
  <si>
    <t>2.1- Purchase Amount</t>
  </si>
  <si>
    <t>2.2- Payment period</t>
  </si>
  <si>
    <t>2.3- Credit Period</t>
  </si>
  <si>
    <t>2.4- Difference</t>
  </si>
  <si>
    <t>2.5- Penalty %</t>
  </si>
  <si>
    <t>2.6- Final Purchase Price</t>
  </si>
  <si>
    <t>2.7- Penalty Amount</t>
  </si>
  <si>
    <t>Instruction for the table Penalised purchase price for penalised customers</t>
  </si>
  <si>
    <t>2.1- use vlookup to bring the Total Purchase Amount from "customer purchase details" table</t>
  </si>
  <si>
    <t>2.2- use vlookup to bring the Payment period from "customer purchase details" table.</t>
  </si>
  <si>
    <t>2.3- use vlookup to bring the Credit Period from "customer purchase details" table.</t>
  </si>
  <si>
    <t>2.4- Difference= Payment Period- Credit Period</t>
  </si>
  <si>
    <t>2.5- If the "Difference" calculated above is lesser than or equal to 30 then 5% else 8%</t>
  </si>
  <si>
    <t>2.6- Final Purchase price= Purchase Amount* (1+ Penalty%)</t>
  </si>
  <si>
    <t>2.7- Penalty Amount= FInal Purchase Price- Purchase Amount</t>
  </si>
  <si>
    <t>Debtor Report-1</t>
  </si>
  <si>
    <t>Credit period</t>
  </si>
  <si>
    <t>Total Discounts</t>
  </si>
  <si>
    <t>Total Penalty</t>
  </si>
  <si>
    <t>Company's Income</t>
  </si>
  <si>
    <t>30 days</t>
  </si>
  <si>
    <t>45 days</t>
  </si>
  <si>
    <t>60 days</t>
  </si>
  <si>
    <t>90 days</t>
  </si>
  <si>
    <t>120 days</t>
  </si>
  <si>
    <t>Debtor Report-2</t>
  </si>
  <si>
    <t>Amount</t>
  </si>
  <si>
    <t>Max Company's Income</t>
  </si>
  <si>
    <t>Min Company's Income</t>
  </si>
  <si>
    <t>Average Company's Income</t>
  </si>
  <si>
    <t>Total Company's Income</t>
  </si>
  <si>
    <t>Debtor report-1</t>
  </si>
  <si>
    <t xml:space="preserve">Total Discounts- using sumifs,bring the total amount of discounts for the respective credit period from Sheet 2 </t>
  </si>
  <si>
    <t>Total penalty-  using sumifs, bring the total penalty for the respective credit period from Sheet 3</t>
  </si>
  <si>
    <t>Company's Income- Total penalties- Total discounts</t>
  </si>
  <si>
    <t>Max Company's Income- Find out the maximum income of company from Debtor Report-1 Table.</t>
  </si>
  <si>
    <t>Min Company's Income- Find out the minimum income of company from Debtor Report-1 Table.</t>
  </si>
  <si>
    <t>Average Company's Income - Find out the average income of company from Debtor Report-1 Table.</t>
  </si>
  <si>
    <t>Total Company's Income - Find out the total income of company from Debtor Report-1 Table.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</si>
</sst>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sz val="11.0"/>
      <color rgb="FF222222"/>
      <name val="Arial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rgb="FFFFFFFF"/>
        <bgColor rgb="FFFFFFFF"/>
      </patternFill>
    </fill>
    <fill>
      <patternFill patternType="solid">
        <fgColor rgb="FF660000"/>
        <bgColor rgb="FF66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3" numFmtId="0" xfId="0" applyFont="1"/>
    <xf borderId="0" fillId="3" fontId="2" numFmtId="0" xfId="0" applyFont="1"/>
    <xf borderId="0" fillId="4" fontId="4" numFmtId="0" xfId="0" applyAlignment="1" applyFill="1" applyFont="1">
      <alignment readingOrder="0" shrinkToFit="0" wrapText="1"/>
    </xf>
    <xf borderId="0" fillId="5" fontId="1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4" fontId="5" numFmtId="0" xfId="0" applyAlignment="1" applyFont="1">
      <alignment horizontal="center" readingOrder="0"/>
    </xf>
    <xf borderId="0" fillId="4" fontId="3" numFmtId="0" xfId="0" applyFont="1"/>
    <xf borderId="0" fillId="4" fontId="3" numFmtId="0" xfId="0" applyAlignment="1" applyFont="1">
      <alignment readingOrder="0"/>
    </xf>
    <xf borderId="0" fillId="4" fontId="3" numFmtId="9" xfId="0" applyAlignment="1" applyFont="1" applyNumberFormat="1">
      <alignment readingOrder="0"/>
    </xf>
    <xf borderId="0" fillId="0" fontId="6" numFmtId="0" xfId="0" applyAlignment="1" applyFont="1">
      <alignment readingOrder="0" vertical="bottom"/>
    </xf>
    <xf borderId="1" fillId="0" fontId="3" numFmtId="0" xfId="0" applyBorder="1" applyFont="1"/>
    <xf borderId="1" fillId="0" fontId="3" numFmtId="9" xfId="0" applyBorder="1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4" fontId="6" numFmtId="0" xfId="0" applyAlignment="1" applyFont="1">
      <alignment horizontal="left" readingOrder="0" vertical="bottom"/>
    </xf>
    <xf borderId="0" fillId="4" fontId="7" numFmtId="0" xfId="0" applyAlignment="1" applyFont="1">
      <alignment horizontal="center" readingOrder="0" vertical="bottom"/>
    </xf>
    <xf borderId="0" fillId="4" fontId="7" numFmtId="0" xfId="0" applyAlignment="1" applyFont="1">
      <alignment readingOrder="0" vertical="bottom"/>
    </xf>
    <xf borderId="0" fillId="4" fontId="5" numFmtId="0" xfId="0" applyAlignment="1" applyFont="1">
      <alignment readingOrder="0"/>
    </xf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/>
    </xf>
    <xf borderId="0" fillId="4" fontId="8" numFmtId="0" xfId="0" applyFont="1"/>
    <xf borderId="0" fillId="4" fontId="7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4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16.25"/>
    <col customWidth="1" min="3" max="4" width="24.13"/>
    <col customWidth="1" min="5" max="5" width="13.38"/>
    <col customWidth="1" min="6" max="6" width="16.13"/>
    <col customWidth="1" min="7" max="7" width="27.0"/>
    <col customWidth="1" min="8" max="8" width="23.0"/>
    <col customWidth="1" min="9" max="9" width="9.75"/>
    <col customWidth="1" min="10" max="10" width="20.88"/>
    <col customWidth="1" min="11" max="11" width="24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>
        <v>79300.0</v>
      </c>
      <c r="C2" s="4" t="str">
        <f t="shared" ref="C2:C70" si="1">TRIM(A2)</f>
        <v>Lunar Enterprises_C039</v>
      </c>
      <c r="D2" s="4" t="str">
        <f t="shared" ref="D2:D70" si="2">PROPER(C2)</f>
        <v>Lunar Enterprises_C039</v>
      </c>
      <c r="E2" s="4">
        <f t="shared" ref="E2:E70" si="3">Len(D2)</f>
        <v>22</v>
      </c>
      <c r="F2" s="4">
        <f t="shared" ref="F2:F70" si="4">LEN("C###")</f>
        <v>4</v>
      </c>
      <c r="G2" s="4">
        <f t="shared" ref="G2:G70" si="5">E2-F2</f>
        <v>18</v>
      </c>
      <c r="H2" s="4" t="str">
        <f t="shared" ref="H2:H70" si="6">LEFT(D2,G2)</f>
        <v>Lunar Enterprises_</v>
      </c>
      <c r="I2" s="4">
        <f t="shared" ref="I2:I70" si="7">LEN("_")</f>
        <v>1</v>
      </c>
      <c r="J2" s="4">
        <f t="shared" ref="J2:J70" si="8">G2-I2</f>
        <v>17</v>
      </c>
      <c r="K2" s="4" t="str">
        <f t="shared" ref="K2:K70" si="9">LEFT(H2,J2)</f>
        <v>Lunar Enterprises</v>
      </c>
      <c r="L2" s="4" t="str">
        <f t="shared" ref="L2:L70" si="10">RIGHT(D2,F2)</f>
        <v>C039</v>
      </c>
    </row>
    <row r="3">
      <c r="A3" s="3" t="s">
        <v>13</v>
      </c>
      <c r="B3" s="3">
        <v>40700.0</v>
      </c>
      <c r="C3" s="4" t="str">
        <f t="shared" si="1"/>
        <v>dentex corporation_C010</v>
      </c>
      <c r="D3" s="4" t="str">
        <f t="shared" si="2"/>
        <v>Dentex Corporation_C010</v>
      </c>
      <c r="E3" s="4">
        <f t="shared" si="3"/>
        <v>23</v>
      </c>
      <c r="F3" s="4">
        <f t="shared" si="4"/>
        <v>4</v>
      </c>
      <c r="G3" s="4">
        <f t="shared" si="5"/>
        <v>19</v>
      </c>
      <c r="H3" s="4" t="str">
        <f t="shared" si="6"/>
        <v>Dentex Corporation_</v>
      </c>
      <c r="I3" s="4">
        <f t="shared" si="7"/>
        <v>1</v>
      </c>
      <c r="J3" s="4">
        <f t="shared" si="8"/>
        <v>18</v>
      </c>
      <c r="K3" s="4" t="str">
        <f t="shared" si="9"/>
        <v>Dentex Corporation</v>
      </c>
      <c r="L3" s="4" t="str">
        <f t="shared" si="10"/>
        <v>C010</v>
      </c>
    </row>
    <row r="4">
      <c r="A4" s="3" t="s">
        <v>14</v>
      </c>
      <c r="B4" s="3">
        <v>69400.0</v>
      </c>
      <c r="C4" s="4" t="str">
        <f t="shared" si="1"/>
        <v>PrecisION Industries_C024</v>
      </c>
      <c r="D4" s="4" t="str">
        <f t="shared" si="2"/>
        <v>Precision Industries_C024</v>
      </c>
      <c r="E4" s="4">
        <f t="shared" si="3"/>
        <v>25</v>
      </c>
      <c r="F4" s="4">
        <f t="shared" si="4"/>
        <v>4</v>
      </c>
      <c r="G4" s="4">
        <f t="shared" si="5"/>
        <v>21</v>
      </c>
      <c r="H4" s="4" t="str">
        <f t="shared" si="6"/>
        <v>Precision Industries_</v>
      </c>
      <c r="I4" s="4">
        <f t="shared" si="7"/>
        <v>1</v>
      </c>
      <c r="J4" s="4">
        <f t="shared" si="8"/>
        <v>20</v>
      </c>
      <c r="K4" s="4" t="str">
        <f t="shared" si="9"/>
        <v>Precision Industries</v>
      </c>
      <c r="L4" s="4" t="str">
        <f t="shared" si="10"/>
        <v>C024</v>
      </c>
    </row>
    <row r="5">
      <c r="A5" s="5" t="s">
        <v>15</v>
      </c>
      <c r="B5" s="3">
        <v>85900.0</v>
      </c>
      <c r="C5" s="4" t="str">
        <f t="shared" si="1"/>
        <v>Universal Retailers_C020</v>
      </c>
      <c r="D5" s="4" t="str">
        <f t="shared" si="2"/>
        <v>Universal Retailers_C020</v>
      </c>
      <c r="E5" s="4">
        <f t="shared" si="3"/>
        <v>24</v>
      </c>
      <c r="F5" s="4">
        <f t="shared" si="4"/>
        <v>4</v>
      </c>
      <c r="G5" s="4">
        <f t="shared" si="5"/>
        <v>20</v>
      </c>
      <c r="H5" s="4" t="str">
        <f t="shared" si="6"/>
        <v>Universal Retailers_</v>
      </c>
      <c r="I5" s="4">
        <f t="shared" si="7"/>
        <v>1</v>
      </c>
      <c r="J5" s="4">
        <f t="shared" si="8"/>
        <v>19</v>
      </c>
      <c r="K5" s="4" t="str">
        <f t="shared" si="9"/>
        <v>Universal Retailers</v>
      </c>
      <c r="L5" s="4" t="str">
        <f t="shared" si="10"/>
        <v>C020</v>
      </c>
    </row>
    <row r="6">
      <c r="A6" s="3" t="s">
        <v>16</v>
      </c>
      <c r="B6" s="3">
        <v>71700.0</v>
      </c>
      <c r="C6" s="4" t="str">
        <f t="shared" si="1"/>
        <v>Dentex Corporation_C029</v>
      </c>
      <c r="D6" s="4" t="str">
        <f t="shared" si="2"/>
        <v>Dentex Corporation_C029</v>
      </c>
      <c r="E6" s="4">
        <f t="shared" si="3"/>
        <v>23</v>
      </c>
      <c r="F6" s="4">
        <f t="shared" si="4"/>
        <v>4</v>
      </c>
      <c r="G6" s="4">
        <f t="shared" si="5"/>
        <v>19</v>
      </c>
      <c r="H6" s="4" t="str">
        <f t="shared" si="6"/>
        <v>Dentex Corporation_</v>
      </c>
      <c r="I6" s="4">
        <f t="shared" si="7"/>
        <v>1</v>
      </c>
      <c r="J6" s="4">
        <f t="shared" si="8"/>
        <v>18</v>
      </c>
      <c r="K6" s="4" t="str">
        <f t="shared" si="9"/>
        <v>Dentex Corporation</v>
      </c>
      <c r="L6" s="4" t="str">
        <f t="shared" si="10"/>
        <v>C029</v>
      </c>
    </row>
    <row r="7">
      <c r="A7" s="5" t="s">
        <v>17</v>
      </c>
      <c r="B7" s="3">
        <v>61200.0</v>
      </c>
      <c r="C7" s="4" t="str">
        <f t="shared" si="1"/>
        <v>Precision Industries_C015</v>
      </c>
      <c r="D7" s="4" t="str">
        <f t="shared" si="2"/>
        <v>Precision Industries_C015</v>
      </c>
      <c r="E7" s="4">
        <f t="shared" si="3"/>
        <v>25</v>
      </c>
      <c r="F7" s="4">
        <f t="shared" si="4"/>
        <v>4</v>
      </c>
      <c r="G7" s="4">
        <f t="shared" si="5"/>
        <v>21</v>
      </c>
      <c r="H7" s="4" t="str">
        <f t="shared" si="6"/>
        <v>Precision Industries_</v>
      </c>
      <c r="I7" s="4">
        <f t="shared" si="7"/>
        <v>1</v>
      </c>
      <c r="J7" s="4">
        <f t="shared" si="8"/>
        <v>20</v>
      </c>
      <c r="K7" s="4" t="str">
        <f t="shared" si="9"/>
        <v>Precision Industries</v>
      </c>
      <c r="L7" s="4" t="str">
        <f t="shared" si="10"/>
        <v>C015</v>
      </c>
    </row>
    <row r="8">
      <c r="A8" s="5" t="s">
        <v>18</v>
      </c>
      <c r="B8" s="3">
        <v>51300.0</v>
      </c>
      <c r="C8" s="4" t="str">
        <f t="shared" si="1"/>
        <v>Dental Solutions Ltd_C035</v>
      </c>
      <c r="D8" s="4" t="str">
        <f t="shared" si="2"/>
        <v>Dental Solutions Ltd_C035</v>
      </c>
      <c r="E8" s="4">
        <f t="shared" si="3"/>
        <v>25</v>
      </c>
      <c r="F8" s="4">
        <f t="shared" si="4"/>
        <v>4</v>
      </c>
      <c r="G8" s="4">
        <f t="shared" si="5"/>
        <v>21</v>
      </c>
      <c r="H8" s="4" t="str">
        <f t="shared" si="6"/>
        <v>Dental Solutions Ltd_</v>
      </c>
      <c r="I8" s="4">
        <f t="shared" si="7"/>
        <v>1</v>
      </c>
      <c r="J8" s="4">
        <f t="shared" si="8"/>
        <v>20</v>
      </c>
      <c r="K8" s="4" t="str">
        <f t="shared" si="9"/>
        <v>Dental Solutions Ltd</v>
      </c>
      <c r="L8" s="4" t="str">
        <f t="shared" si="10"/>
        <v>C035</v>
      </c>
    </row>
    <row r="9">
      <c r="A9" s="5" t="s">
        <v>19</v>
      </c>
      <c r="B9" s="3">
        <v>19200.0</v>
      </c>
      <c r="C9" s="4" t="str">
        <f t="shared" si="1"/>
        <v>Aerial Industries_C030</v>
      </c>
      <c r="D9" s="4" t="str">
        <f t="shared" si="2"/>
        <v>Aerial Industries_C030</v>
      </c>
      <c r="E9" s="4">
        <f t="shared" si="3"/>
        <v>22</v>
      </c>
      <c r="F9" s="4">
        <f t="shared" si="4"/>
        <v>4</v>
      </c>
      <c r="G9" s="4">
        <f t="shared" si="5"/>
        <v>18</v>
      </c>
      <c r="H9" s="4" t="str">
        <f t="shared" si="6"/>
        <v>Aerial Industries_</v>
      </c>
      <c r="I9" s="4">
        <f t="shared" si="7"/>
        <v>1</v>
      </c>
      <c r="J9" s="4">
        <f t="shared" si="8"/>
        <v>17</v>
      </c>
      <c r="K9" s="4" t="str">
        <f t="shared" si="9"/>
        <v>Aerial Industries</v>
      </c>
      <c r="L9" s="4" t="str">
        <f t="shared" si="10"/>
        <v>C030</v>
      </c>
    </row>
    <row r="10">
      <c r="A10" s="3" t="s">
        <v>20</v>
      </c>
      <c r="B10" s="3">
        <v>29100.0</v>
      </c>
      <c r="C10" s="4" t="str">
        <f t="shared" si="1"/>
        <v>Celestial LTD_C011</v>
      </c>
      <c r="D10" s="4" t="str">
        <f t="shared" si="2"/>
        <v>Celestial Ltd_C011</v>
      </c>
      <c r="E10" s="4">
        <f t="shared" si="3"/>
        <v>18</v>
      </c>
      <c r="F10" s="4">
        <f t="shared" si="4"/>
        <v>4</v>
      </c>
      <c r="G10" s="4">
        <f t="shared" si="5"/>
        <v>14</v>
      </c>
      <c r="H10" s="4" t="str">
        <f t="shared" si="6"/>
        <v>Celestial Ltd_</v>
      </c>
      <c r="I10" s="4">
        <f t="shared" si="7"/>
        <v>1</v>
      </c>
      <c r="J10" s="4">
        <f t="shared" si="8"/>
        <v>13</v>
      </c>
      <c r="K10" s="4" t="str">
        <f t="shared" si="9"/>
        <v>Celestial Ltd</v>
      </c>
      <c r="L10" s="4" t="str">
        <f t="shared" si="10"/>
        <v>C011</v>
      </c>
    </row>
    <row r="11">
      <c r="A11" s="5" t="s">
        <v>21</v>
      </c>
      <c r="B11" s="3">
        <v>11900.0</v>
      </c>
      <c r="C11" s="4" t="str">
        <f t="shared" si="1"/>
        <v>Celestial Manufacturing_C010</v>
      </c>
      <c r="D11" s="4" t="str">
        <f t="shared" si="2"/>
        <v>Celestial Manufacturing_C010</v>
      </c>
      <c r="E11" s="4">
        <f t="shared" si="3"/>
        <v>28</v>
      </c>
      <c r="F11" s="4">
        <f t="shared" si="4"/>
        <v>4</v>
      </c>
      <c r="G11" s="4">
        <f t="shared" si="5"/>
        <v>24</v>
      </c>
      <c r="H11" s="4" t="str">
        <f t="shared" si="6"/>
        <v>Celestial Manufacturing_</v>
      </c>
      <c r="I11" s="4">
        <f t="shared" si="7"/>
        <v>1</v>
      </c>
      <c r="J11" s="4">
        <f t="shared" si="8"/>
        <v>23</v>
      </c>
      <c r="K11" s="4" t="str">
        <f t="shared" si="9"/>
        <v>Celestial Manufacturing</v>
      </c>
      <c r="L11" s="4" t="str">
        <f t="shared" si="10"/>
        <v>C010</v>
      </c>
    </row>
    <row r="12">
      <c r="A12" s="3" t="s">
        <v>22</v>
      </c>
      <c r="B12" s="3">
        <v>70100.0</v>
      </c>
      <c r="C12" s="4" t="str">
        <f t="shared" si="1"/>
        <v>LunaR InnoVATIONS_C042</v>
      </c>
      <c r="D12" s="4" t="str">
        <f t="shared" si="2"/>
        <v>Lunar Innovations_C042</v>
      </c>
      <c r="E12" s="4">
        <f t="shared" si="3"/>
        <v>22</v>
      </c>
      <c r="F12" s="4">
        <f t="shared" si="4"/>
        <v>4</v>
      </c>
      <c r="G12" s="4">
        <f t="shared" si="5"/>
        <v>18</v>
      </c>
      <c r="H12" s="4" t="str">
        <f t="shared" si="6"/>
        <v>Lunar Innovations_</v>
      </c>
      <c r="I12" s="4">
        <f t="shared" si="7"/>
        <v>1</v>
      </c>
      <c r="J12" s="4">
        <f t="shared" si="8"/>
        <v>17</v>
      </c>
      <c r="K12" s="4" t="str">
        <f t="shared" si="9"/>
        <v>Lunar Innovations</v>
      </c>
      <c r="L12" s="4" t="str">
        <f t="shared" si="10"/>
        <v>C042</v>
      </c>
    </row>
    <row r="13">
      <c r="A13" s="5" t="s">
        <v>23</v>
      </c>
      <c r="B13" s="3">
        <v>51300.0</v>
      </c>
      <c r="C13" s="4" t="str">
        <f t="shared" si="1"/>
        <v>Moonlight Industries_C024</v>
      </c>
      <c r="D13" s="4" t="str">
        <f t="shared" si="2"/>
        <v>Moonlight Industries_C024</v>
      </c>
      <c r="E13" s="4">
        <f t="shared" si="3"/>
        <v>25</v>
      </c>
      <c r="F13" s="4">
        <f t="shared" si="4"/>
        <v>4</v>
      </c>
      <c r="G13" s="4">
        <f t="shared" si="5"/>
        <v>21</v>
      </c>
      <c r="H13" s="4" t="str">
        <f t="shared" si="6"/>
        <v>Moonlight Industries_</v>
      </c>
      <c r="I13" s="4">
        <f t="shared" si="7"/>
        <v>1</v>
      </c>
      <c r="J13" s="4">
        <f t="shared" si="8"/>
        <v>20</v>
      </c>
      <c r="K13" s="4" t="str">
        <f t="shared" si="9"/>
        <v>Moonlight Industries</v>
      </c>
      <c r="L13" s="4" t="str">
        <f t="shared" si="10"/>
        <v>C024</v>
      </c>
    </row>
    <row r="14">
      <c r="A14" s="5" t="s">
        <v>24</v>
      </c>
      <c r="B14" s="3">
        <v>79200.0</v>
      </c>
      <c r="C14" s="4" t="str">
        <f t="shared" si="1"/>
        <v>Stellar Products_C020</v>
      </c>
      <c r="D14" s="4" t="str">
        <f t="shared" si="2"/>
        <v>Stellar Products_C020</v>
      </c>
      <c r="E14" s="4">
        <f t="shared" si="3"/>
        <v>21</v>
      </c>
      <c r="F14" s="4">
        <f t="shared" si="4"/>
        <v>4</v>
      </c>
      <c r="G14" s="4">
        <f t="shared" si="5"/>
        <v>17</v>
      </c>
      <c r="H14" s="4" t="str">
        <f t="shared" si="6"/>
        <v>Stellar Products_</v>
      </c>
      <c r="I14" s="4">
        <f t="shared" si="7"/>
        <v>1</v>
      </c>
      <c r="J14" s="4">
        <f t="shared" si="8"/>
        <v>16</v>
      </c>
      <c r="K14" s="4" t="str">
        <f t="shared" si="9"/>
        <v>Stellar Products</v>
      </c>
      <c r="L14" s="4" t="str">
        <f t="shared" si="10"/>
        <v>C020</v>
      </c>
    </row>
    <row r="15">
      <c r="A15" s="3" t="s">
        <v>25</v>
      </c>
      <c r="B15" s="3">
        <v>97300.0</v>
      </c>
      <c r="C15" s="4" t="str">
        <f t="shared" si="1"/>
        <v>OmniMaRT_C017</v>
      </c>
      <c r="D15" s="4" t="str">
        <f t="shared" si="2"/>
        <v>Omnimart_C017</v>
      </c>
      <c r="E15" s="4">
        <f t="shared" si="3"/>
        <v>13</v>
      </c>
      <c r="F15" s="4">
        <f t="shared" si="4"/>
        <v>4</v>
      </c>
      <c r="G15" s="4">
        <f t="shared" si="5"/>
        <v>9</v>
      </c>
      <c r="H15" s="4" t="str">
        <f t="shared" si="6"/>
        <v>Omnimart_</v>
      </c>
      <c r="I15" s="4">
        <f t="shared" si="7"/>
        <v>1</v>
      </c>
      <c r="J15" s="4">
        <f t="shared" si="8"/>
        <v>8</v>
      </c>
      <c r="K15" s="4" t="str">
        <f t="shared" si="9"/>
        <v>Omnimart</v>
      </c>
      <c r="L15" s="4" t="str">
        <f t="shared" si="10"/>
        <v>C017</v>
      </c>
    </row>
    <row r="16">
      <c r="A16" s="5" t="s">
        <v>26</v>
      </c>
      <c r="B16" s="3">
        <v>33900.0</v>
      </c>
      <c r="C16" s="4" t="str">
        <f t="shared" si="1"/>
        <v>Total Retail Solutions_C039</v>
      </c>
      <c r="D16" s="4" t="str">
        <f t="shared" si="2"/>
        <v>Total Retail Solutions_C039</v>
      </c>
      <c r="E16" s="4">
        <f t="shared" si="3"/>
        <v>27</v>
      </c>
      <c r="F16" s="4">
        <f t="shared" si="4"/>
        <v>4</v>
      </c>
      <c r="G16" s="4">
        <f t="shared" si="5"/>
        <v>23</v>
      </c>
      <c r="H16" s="4" t="str">
        <f t="shared" si="6"/>
        <v>Total Retail Solutions_</v>
      </c>
      <c r="I16" s="4">
        <f t="shared" si="7"/>
        <v>1</v>
      </c>
      <c r="J16" s="4">
        <f t="shared" si="8"/>
        <v>22</v>
      </c>
      <c r="K16" s="4" t="str">
        <f t="shared" si="9"/>
        <v>Total Retail Solutions</v>
      </c>
      <c r="L16" s="4" t="str">
        <f t="shared" si="10"/>
        <v>C039</v>
      </c>
    </row>
    <row r="17">
      <c r="A17" s="5" t="s">
        <v>27</v>
      </c>
      <c r="B17" s="3">
        <v>15600.0</v>
      </c>
      <c r="C17" s="4" t="str">
        <f t="shared" si="1"/>
        <v>Lunar Enterprises_C016</v>
      </c>
      <c r="D17" s="4" t="str">
        <f t="shared" si="2"/>
        <v>Lunar Enterprises_C016</v>
      </c>
      <c r="E17" s="4">
        <f t="shared" si="3"/>
        <v>22</v>
      </c>
      <c r="F17" s="4">
        <f t="shared" si="4"/>
        <v>4</v>
      </c>
      <c r="G17" s="4">
        <f t="shared" si="5"/>
        <v>18</v>
      </c>
      <c r="H17" s="4" t="str">
        <f t="shared" si="6"/>
        <v>Lunar Enterprises_</v>
      </c>
      <c r="I17" s="4">
        <f t="shared" si="7"/>
        <v>1</v>
      </c>
      <c r="J17" s="4">
        <f t="shared" si="8"/>
        <v>17</v>
      </c>
      <c r="K17" s="4" t="str">
        <f t="shared" si="9"/>
        <v>Lunar Enterprises</v>
      </c>
      <c r="L17" s="4" t="str">
        <f t="shared" si="10"/>
        <v>C016</v>
      </c>
    </row>
    <row r="18">
      <c r="A18" s="5" t="s">
        <v>28</v>
      </c>
      <c r="B18" s="3">
        <v>6900.0</v>
      </c>
      <c r="C18" s="4" t="str">
        <f t="shared" si="1"/>
        <v>Dental Solutions Ltd_C029</v>
      </c>
      <c r="D18" s="4" t="str">
        <f t="shared" si="2"/>
        <v>Dental Solutions Ltd_C029</v>
      </c>
      <c r="E18" s="4">
        <f t="shared" si="3"/>
        <v>25</v>
      </c>
      <c r="F18" s="4">
        <f t="shared" si="4"/>
        <v>4</v>
      </c>
      <c r="G18" s="4">
        <f t="shared" si="5"/>
        <v>21</v>
      </c>
      <c r="H18" s="4" t="str">
        <f t="shared" si="6"/>
        <v>Dental Solutions Ltd_</v>
      </c>
      <c r="I18" s="4">
        <f t="shared" si="7"/>
        <v>1</v>
      </c>
      <c r="J18" s="4">
        <f t="shared" si="8"/>
        <v>20</v>
      </c>
      <c r="K18" s="4" t="str">
        <f t="shared" si="9"/>
        <v>Dental Solutions Ltd</v>
      </c>
      <c r="L18" s="4" t="str">
        <f t="shared" si="10"/>
        <v>C029</v>
      </c>
    </row>
    <row r="19">
      <c r="A19" s="5" t="s">
        <v>29</v>
      </c>
      <c r="B19" s="3">
        <v>99200.0</v>
      </c>
      <c r="C19" s="4" t="str">
        <f t="shared" si="1"/>
        <v>DentaTech Pvt Ltd_C010</v>
      </c>
      <c r="D19" s="4" t="str">
        <f t="shared" si="2"/>
        <v>Dentatech Pvt Ltd_C010</v>
      </c>
      <c r="E19" s="4">
        <f t="shared" si="3"/>
        <v>22</v>
      </c>
      <c r="F19" s="4">
        <f t="shared" si="4"/>
        <v>4</v>
      </c>
      <c r="G19" s="4">
        <f t="shared" si="5"/>
        <v>18</v>
      </c>
      <c r="H19" s="4" t="str">
        <f t="shared" si="6"/>
        <v>Dentatech Pvt Ltd_</v>
      </c>
      <c r="I19" s="4">
        <f t="shared" si="7"/>
        <v>1</v>
      </c>
      <c r="J19" s="4">
        <f t="shared" si="8"/>
        <v>17</v>
      </c>
      <c r="K19" s="4" t="str">
        <f t="shared" si="9"/>
        <v>Dentatech Pvt Ltd</v>
      </c>
      <c r="L19" s="4" t="str">
        <f t="shared" si="10"/>
        <v>C010</v>
      </c>
    </row>
    <row r="20">
      <c r="A20" s="5" t="s">
        <v>30</v>
      </c>
      <c r="B20" s="3">
        <v>49700.0</v>
      </c>
      <c r="C20" s="4" t="str">
        <f t="shared" si="1"/>
        <v>Toothcare Enterprises_C018</v>
      </c>
      <c r="D20" s="4" t="str">
        <f t="shared" si="2"/>
        <v>Toothcare Enterprises_C018</v>
      </c>
      <c r="E20" s="4">
        <f t="shared" si="3"/>
        <v>26</v>
      </c>
      <c r="F20" s="4">
        <f t="shared" si="4"/>
        <v>4</v>
      </c>
      <c r="G20" s="4">
        <f t="shared" si="5"/>
        <v>22</v>
      </c>
      <c r="H20" s="4" t="str">
        <f t="shared" si="6"/>
        <v>Toothcare Enterprises_</v>
      </c>
      <c r="I20" s="4">
        <f t="shared" si="7"/>
        <v>1</v>
      </c>
      <c r="J20" s="4">
        <f t="shared" si="8"/>
        <v>21</v>
      </c>
      <c r="K20" s="4" t="str">
        <f t="shared" si="9"/>
        <v>Toothcare Enterprises</v>
      </c>
      <c r="L20" s="4" t="str">
        <f t="shared" si="10"/>
        <v>C018</v>
      </c>
    </row>
    <row r="21">
      <c r="A21" s="5" t="s">
        <v>31</v>
      </c>
      <c r="B21" s="3">
        <v>35800.0</v>
      </c>
      <c r="C21" s="4" t="str">
        <f t="shared" si="1"/>
        <v>Skyline Corporation_C035</v>
      </c>
      <c r="D21" s="4" t="str">
        <f t="shared" si="2"/>
        <v>Skyline Corporation_C035</v>
      </c>
      <c r="E21" s="4">
        <f t="shared" si="3"/>
        <v>24</v>
      </c>
      <c r="F21" s="4">
        <f t="shared" si="4"/>
        <v>4</v>
      </c>
      <c r="G21" s="4">
        <f t="shared" si="5"/>
        <v>20</v>
      </c>
      <c r="H21" s="4" t="str">
        <f t="shared" si="6"/>
        <v>Skyline Corporation_</v>
      </c>
      <c r="I21" s="4">
        <f t="shared" si="7"/>
        <v>1</v>
      </c>
      <c r="J21" s="4">
        <f t="shared" si="8"/>
        <v>19</v>
      </c>
      <c r="K21" s="4" t="str">
        <f t="shared" si="9"/>
        <v>Skyline Corporation</v>
      </c>
      <c r="L21" s="4" t="str">
        <f t="shared" si="10"/>
        <v>C035</v>
      </c>
    </row>
    <row r="22">
      <c r="A22" s="3" t="s">
        <v>32</v>
      </c>
      <c r="B22" s="3">
        <v>73600.0</v>
      </c>
      <c r="C22" s="4" t="str">
        <f t="shared" si="1"/>
        <v>LuNar Enterprises_C021</v>
      </c>
      <c r="D22" s="4" t="str">
        <f t="shared" si="2"/>
        <v>Lunar Enterprises_C021</v>
      </c>
      <c r="E22" s="4">
        <f t="shared" si="3"/>
        <v>22</v>
      </c>
      <c r="F22" s="4">
        <f t="shared" si="4"/>
        <v>4</v>
      </c>
      <c r="G22" s="4">
        <f t="shared" si="5"/>
        <v>18</v>
      </c>
      <c r="H22" s="4" t="str">
        <f t="shared" si="6"/>
        <v>Lunar Enterprises_</v>
      </c>
      <c r="I22" s="4">
        <f t="shared" si="7"/>
        <v>1</v>
      </c>
      <c r="J22" s="4">
        <f t="shared" si="8"/>
        <v>17</v>
      </c>
      <c r="K22" s="4" t="str">
        <f t="shared" si="9"/>
        <v>Lunar Enterprises</v>
      </c>
      <c r="L22" s="4" t="str">
        <f t="shared" si="10"/>
        <v>C021</v>
      </c>
    </row>
    <row r="23">
      <c r="A23" s="5" t="s">
        <v>33</v>
      </c>
      <c r="B23" s="3">
        <v>88900.0</v>
      </c>
      <c r="C23" s="4" t="str">
        <f t="shared" si="1"/>
        <v>Dentex Corporation_C026</v>
      </c>
      <c r="D23" s="4" t="str">
        <f t="shared" si="2"/>
        <v>Dentex Corporation_C026</v>
      </c>
      <c r="E23" s="4">
        <f t="shared" si="3"/>
        <v>23</v>
      </c>
      <c r="F23" s="4">
        <f t="shared" si="4"/>
        <v>4</v>
      </c>
      <c r="G23" s="4">
        <f t="shared" si="5"/>
        <v>19</v>
      </c>
      <c r="H23" s="4" t="str">
        <f t="shared" si="6"/>
        <v>Dentex Corporation_</v>
      </c>
      <c r="I23" s="4">
        <f t="shared" si="7"/>
        <v>1</v>
      </c>
      <c r="J23" s="4">
        <f t="shared" si="8"/>
        <v>18</v>
      </c>
      <c r="K23" s="4" t="str">
        <f t="shared" si="9"/>
        <v>Dentex Corporation</v>
      </c>
      <c r="L23" s="4" t="str">
        <f t="shared" si="10"/>
        <v>C026</v>
      </c>
    </row>
    <row r="24">
      <c r="A24" s="5" t="s">
        <v>34</v>
      </c>
      <c r="B24" s="3">
        <v>50100.0</v>
      </c>
      <c r="C24" s="4" t="str">
        <f t="shared" si="1"/>
        <v>Precision Industries_C011</v>
      </c>
      <c r="D24" s="4" t="str">
        <f t="shared" si="2"/>
        <v>Precision Industries_C011</v>
      </c>
      <c r="E24" s="4">
        <f t="shared" si="3"/>
        <v>25</v>
      </c>
      <c r="F24" s="4">
        <f t="shared" si="4"/>
        <v>4</v>
      </c>
      <c r="G24" s="4">
        <f t="shared" si="5"/>
        <v>21</v>
      </c>
      <c r="H24" s="4" t="str">
        <f t="shared" si="6"/>
        <v>Precision Industries_</v>
      </c>
      <c r="I24" s="4">
        <f t="shared" si="7"/>
        <v>1</v>
      </c>
      <c r="J24" s="4">
        <f t="shared" si="8"/>
        <v>20</v>
      </c>
      <c r="K24" s="4" t="str">
        <f t="shared" si="9"/>
        <v>Precision Industries</v>
      </c>
      <c r="L24" s="4" t="str">
        <f t="shared" si="10"/>
        <v>C011</v>
      </c>
    </row>
    <row r="25">
      <c r="A25" s="5" t="s">
        <v>35</v>
      </c>
      <c r="B25" s="3">
        <v>64700.0</v>
      </c>
      <c r="C25" s="4" t="str">
        <f t="shared" si="1"/>
        <v>Celestial Manufacturing_C018</v>
      </c>
      <c r="D25" s="4" t="str">
        <f t="shared" si="2"/>
        <v>Celestial Manufacturing_C018</v>
      </c>
      <c r="E25" s="4">
        <f t="shared" si="3"/>
        <v>28</v>
      </c>
      <c r="F25" s="4">
        <f t="shared" si="4"/>
        <v>4</v>
      </c>
      <c r="G25" s="4">
        <f t="shared" si="5"/>
        <v>24</v>
      </c>
      <c r="H25" s="4" t="str">
        <f t="shared" si="6"/>
        <v>Celestial Manufacturing_</v>
      </c>
      <c r="I25" s="4">
        <f t="shared" si="7"/>
        <v>1</v>
      </c>
      <c r="J25" s="4">
        <f t="shared" si="8"/>
        <v>23</v>
      </c>
      <c r="K25" s="4" t="str">
        <f t="shared" si="9"/>
        <v>Celestial Manufacturing</v>
      </c>
      <c r="L25" s="4" t="str">
        <f t="shared" si="10"/>
        <v>C018</v>
      </c>
    </row>
    <row r="26">
      <c r="A26" s="5" t="s">
        <v>36</v>
      </c>
      <c r="B26" s="3">
        <v>29200.0</v>
      </c>
      <c r="C26" s="4" t="str">
        <f t="shared" si="1"/>
        <v>Lunar Innovations_C010</v>
      </c>
      <c r="D26" s="4" t="str">
        <f t="shared" si="2"/>
        <v>Lunar Innovations_C010</v>
      </c>
      <c r="E26" s="4">
        <f t="shared" si="3"/>
        <v>22</v>
      </c>
      <c r="F26" s="4">
        <f t="shared" si="4"/>
        <v>4</v>
      </c>
      <c r="G26" s="4">
        <f t="shared" si="5"/>
        <v>18</v>
      </c>
      <c r="H26" s="4" t="str">
        <f t="shared" si="6"/>
        <v>Lunar Innovations_</v>
      </c>
      <c r="I26" s="4">
        <f t="shared" si="7"/>
        <v>1</v>
      </c>
      <c r="J26" s="4">
        <f t="shared" si="8"/>
        <v>17</v>
      </c>
      <c r="K26" s="4" t="str">
        <f t="shared" si="9"/>
        <v>Lunar Innovations</v>
      </c>
      <c r="L26" s="4" t="str">
        <f t="shared" si="10"/>
        <v>C010</v>
      </c>
    </row>
    <row r="27">
      <c r="A27" s="3" t="s">
        <v>37</v>
      </c>
      <c r="B27" s="3">
        <v>74300.0</v>
      </c>
      <c r="C27" s="4" t="str">
        <f t="shared" si="1"/>
        <v>Moonlight Industries_C037</v>
      </c>
      <c r="D27" s="4" t="str">
        <f t="shared" si="2"/>
        <v>Moonlight Industries_C037</v>
      </c>
      <c r="E27" s="4">
        <f t="shared" si="3"/>
        <v>25</v>
      </c>
      <c r="F27" s="4">
        <f t="shared" si="4"/>
        <v>4</v>
      </c>
      <c r="G27" s="4">
        <f t="shared" si="5"/>
        <v>21</v>
      </c>
      <c r="H27" s="4" t="str">
        <f t="shared" si="6"/>
        <v>Moonlight Industries_</v>
      </c>
      <c r="I27" s="4">
        <f t="shared" si="7"/>
        <v>1</v>
      </c>
      <c r="J27" s="4">
        <f t="shared" si="8"/>
        <v>20</v>
      </c>
      <c r="K27" s="4" t="str">
        <f t="shared" si="9"/>
        <v>Moonlight Industries</v>
      </c>
      <c r="L27" s="4" t="str">
        <f t="shared" si="10"/>
        <v>C037</v>
      </c>
    </row>
    <row r="28">
      <c r="A28" s="5" t="s">
        <v>38</v>
      </c>
      <c r="B28" s="3">
        <v>76900.0</v>
      </c>
      <c r="C28" s="4" t="str">
        <f t="shared" si="1"/>
        <v>Stellar Products_C017</v>
      </c>
      <c r="D28" s="4" t="str">
        <f t="shared" si="2"/>
        <v>Stellar Products_C017</v>
      </c>
      <c r="E28" s="4">
        <f t="shared" si="3"/>
        <v>21</v>
      </c>
      <c r="F28" s="4">
        <f t="shared" si="4"/>
        <v>4</v>
      </c>
      <c r="G28" s="4">
        <f t="shared" si="5"/>
        <v>17</v>
      </c>
      <c r="H28" s="4" t="str">
        <f t="shared" si="6"/>
        <v>Stellar Products_</v>
      </c>
      <c r="I28" s="4">
        <f t="shared" si="7"/>
        <v>1</v>
      </c>
      <c r="J28" s="4">
        <f t="shared" si="8"/>
        <v>16</v>
      </c>
      <c r="K28" s="4" t="str">
        <f t="shared" si="9"/>
        <v>Stellar Products</v>
      </c>
      <c r="L28" s="4" t="str">
        <f t="shared" si="10"/>
        <v>C017</v>
      </c>
    </row>
    <row r="29">
      <c r="A29" s="5" t="s">
        <v>39</v>
      </c>
      <c r="B29" s="3">
        <v>98500.0</v>
      </c>
      <c r="C29" s="4" t="str">
        <f t="shared" si="1"/>
        <v>OmniMart_C008</v>
      </c>
      <c r="D29" s="4" t="str">
        <f t="shared" si="2"/>
        <v>Omnimart_C008</v>
      </c>
      <c r="E29" s="4">
        <f t="shared" si="3"/>
        <v>13</v>
      </c>
      <c r="F29" s="4">
        <f t="shared" si="4"/>
        <v>4</v>
      </c>
      <c r="G29" s="4">
        <f t="shared" si="5"/>
        <v>9</v>
      </c>
      <c r="H29" s="4" t="str">
        <f t="shared" si="6"/>
        <v>Omnimart_</v>
      </c>
      <c r="I29" s="4">
        <f t="shared" si="7"/>
        <v>1</v>
      </c>
      <c r="J29" s="4">
        <f t="shared" si="8"/>
        <v>8</v>
      </c>
      <c r="K29" s="4" t="str">
        <f t="shared" si="9"/>
        <v>Omnimart</v>
      </c>
      <c r="L29" s="4" t="str">
        <f t="shared" si="10"/>
        <v>C008</v>
      </c>
    </row>
    <row r="30">
      <c r="A30" s="3" t="s">
        <v>40</v>
      </c>
      <c r="B30" s="3">
        <v>69400.0</v>
      </c>
      <c r="C30" s="4" t="str">
        <f t="shared" si="1"/>
        <v>Total Retail Solutions_C029</v>
      </c>
      <c r="D30" s="4" t="str">
        <f t="shared" si="2"/>
        <v>Total Retail Solutions_C029</v>
      </c>
      <c r="E30" s="4">
        <f t="shared" si="3"/>
        <v>27</v>
      </c>
      <c r="F30" s="4">
        <f t="shared" si="4"/>
        <v>4</v>
      </c>
      <c r="G30" s="4">
        <f t="shared" si="5"/>
        <v>23</v>
      </c>
      <c r="H30" s="4" t="str">
        <f t="shared" si="6"/>
        <v>Total Retail Solutions_</v>
      </c>
      <c r="I30" s="4">
        <f t="shared" si="7"/>
        <v>1</v>
      </c>
      <c r="J30" s="4">
        <f t="shared" si="8"/>
        <v>22</v>
      </c>
      <c r="K30" s="4" t="str">
        <f t="shared" si="9"/>
        <v>Total Retail Solutions</v>
      </c>
      <c r="L30" s="4" t="str">
        <f t="shared" si="10"/>
        <v>C029</v>
      </c>
    </row>
    <row r="31">
      <c r="A31" s="5" t="s">
        <v>41</v>
      </c>
      <c r="B31" s="3">
        <v>24100.0</v>
      </c>
      <c r="C31" s="4" t="str">
        <f t="shared" si="1"/>
        <v>OneStop Retail_C002</v>
      </c>
      <c r="D31" s="4" t="str">
        <f t="shared" si="2"/>
        <v>Onestop Retail_C002</v>
      </c>
      <c r="E31" s="4">
        <f t="shared" si="3"/>
        <v>19</v>
      </c>
      <c r="F31" s="4">
        <f t="shared" si="4"/>
        <v>4</v>
      </c>
      <c r="G31" s="4">
        <f t="shared" si="5"/>
        <v>15</v>
      </c>
      <c r="H31" s="4" t="str">
        <f t="shared" si="6"/>
        <v>Onestop Retail_</v>
      </c>
      <c r="I31" s="4">
        <f t="shared" si="7"/>
        <v>1</v>
      </c>
      <c r="J31" s="4">
        <f t="shared" si="8"/>
        <v>14</v>
      </c>
      <c r="K31" s="4" t="str">
        <f t="shared" si="9"/>
        <v>Onestop Retail</v>
      </c>
      <c r="L31" s="4" t="str">
        <f t="shared" si="10"/>
        <v>C002</v>
      </c>
    </row>
    <row r="32">
      <c r="A32" s="3" t="s">
        <v>42</v>
      </c>
      <c r="B32" s="3">
        <v>68800.0</v>
      </c>
      <c r="C32" s="4" t="str">
        <f t="shared" si="1"/>
        <v>RETAIL Fusion_C030</v>
      </c>
      <c r="D32" s="4" t="str">
        <f t="shared" si="2"/>
        <v>Retail Fusion_C030</v>
      </c>
      <c r="E32" s="4">
        <f t="shared" si="3"/>
        <v>18</v>
      </c>
      <c r="F32" s="4">
        <f t="shared" si="4"/>
        <v>4</v>
      </c>
      <c r="G32" s="4">
        <f t="shared" si="5"/>
        <v>14</v>
      </c>
      <c r="H32" s="4" t="str">
        <f t="shared" si="6"/>
        <v>Retail Fusion_</v>
      </c>
      <c r="I32" s="4">
        <f t="shared" si="7"/>
        <v>1</v>
      </c>
      <c r="J32" s="4">
        <f t="shared" si="8"/>
        <v>13</v>
      </c>
      <c r="K32" s="4" t="str">
        <f t="shared" si="9"/>
        <v>Retail Fusion</v>
      </c>
      <c r="L32" s="4" t="str">
        <f t="shared" si="10"/>
        <v>C030</v>
      </c>
    </row>
    <row r="33">
      <c r="A33" s="5" t="s">
        <v>43</v>
      </c>
      <c r="B33" s="3">
        <v>25900.0</v>
      </c>
      <c r="C33" s="4" t="str">
        <f t="shared" si="1"/>
        <v>Universal Retailers_C007</v>
      </c>
      <c r="D33" s="4" t="str">
        <f t="shared" si="2"/>
        <v>Universal Retailers_C007</v>
      </c>
      <c r="E33" s="4">
        <f t="shared" si="3"/>
        <v>24</v>
      </c>
      <c r="F33" s="4">
        <f t="shared" si="4"/>
        <v>4</v>
      </c>
      <c r="G33" s="4">
        <f t="shared" si="5"/>
        <v>20</v>
      </c>
      <c r="H33" s="4" t="str">
        <f t="shared" si="6"/>
        <v>Universal Retailers_</v>
      </c>
      <c r="I33" s="4">
        <f t="shared" si="7"/>
        <v>1</v>
      </c>
      <c r="J33" s="4">
        <f t="shared" si="8"/>
        <v>19</v>
      </c>
      <c r="K33" s="4" t="str">
        <f t="shared" si="9"/>
        <v>Universal Retailers</v>
      </c>
      <c r="L33" s="4" t="str">
        <f t="shared" si="10"/>
        <v>C007</v>
      </c>
    </row>
    <row r="34">
      <c r="A34" s="5" t="s">
        <v>44</v>
      </c>
      <c r="B34" s="3">
        <v>4800.0</v>
      </c>
      <c r="C34" s="4" t="str">
        <f t="shared" si="1"/>
        <v>Dentex Corporation_C024</v>
      </c>
      <c r="D34" s="4" t="str">
        <f t="shared" si="2"/>
        <v>Dentex Corporation_C024</v>
      </c>
      <c r="E34" s="4">
        <f t="shared" si="3"/>
        <v>23</v>
      </c>
      <c r="F34" s="4">
        <f t="shared" si="4"/>
        <v>4</v>
      </c>
      <c r="G34" s="4">
        <f t="shared" si="5"/>
        <v>19</v>
      </c>
      <c r="H34" s="4" t="str">
        <f t="shared" si="6"/>
        <v>Dentex Corporation_</v>
      </c>
      <c r="I34" s="4">
        <f t="shared" si="7"/>
        <v>1</v>
      </c>
      <c r="J34" s="4">
        <f t="shared" si="8"/>
        <v>18</v>
      </c>
      <c r="K34" s="4" t="str">
        <f t="shared" si="9"/>
        <v>Dentex Corporation</v>
      </c>
      <c r="L34" s="4" t="str">
        <f t="shared" si="10"/>
        <v>C024</v>
      </c>
    </row>
    <row r="35">
      <c r="A35" s="5" t="s">
        <v>45</v>
      </c>
      <c r="B35" s="3">
        <v>90900.0</v>
      </c>
      <c r="C35" s="4" t="str">
        <f t="shared" si="1"/>
        <v>Precision Industries_C005</v>
      </c>
      <c r="D35" s="4" t="str">
        <f t="shared" si="2"/>
        <v>Precision Industries_C005</v>
      </c>
      <c r="E35" s="4">
        <f t="shared" si="3"/>
        <v>25</v>
      </c>
      <c r="F35" s="4">
        <f t="shared" si="4"/>
        <v>4</v>
      </c>
      <c r="G35" s="4">
        <f t="shared" si="5"/>
        <v>21</v>
      </c>
      <c r="H35" s="4" t="str">
        <f t="shared" si="6"/>
        <v>Precision Industries_</v>
      </c>
      <c r="I35" s="4">
        <f t="shared" si="7"/>
        <v>1</v>
      </c>
      <c r="J35" s="4">
        <f t="shared" si="8"/>
        <v>20</v>
      </c>
      <c r="K35" s="4" t="str">
        <f t="shared" si="9"/>
        <v>Precision Industries</v>
      </c>
      <c r="L35" s="4" t="str">
        <f t="shared" si="10"/>
        <v>C005</v>
      </c>
    </row>
    <row r="36">
      <c r="A36" s="3" t="s">
        <v>46</v>
      </c>
      <c r="B36" s="3">
        <v>23800.0</v>
      </c>
      <c r="C36" s="4" t="str">
        <f t="shared" si="1"/>
        <v>Dental Solutions Ltd_C043</v>
      </c>
      <c r="D36" s="4" t="str">
        <f t="shared" si="2"/>
        <v>Dental Solutions Ltd_C043</v>
      </c>
      <c r="E36" s="4">
        <f t="shared" si="3"/>
        <v>25</v>
      </c>
      <c r="F36" s="4">
        <f t="shared" si="4"/>
        <v>4</v>
      </c>
      <c r="G36" s="4">
        <f t="shared" si="5"/>
        <v>21</v>
      </c>
      <c r="H36" s="4" t="str">
        <f t="shared" si="6"/>
        <v>Dental Solutions Ltd_</v>
      </c>
      <c r="I36" s="4">
        <f t="shared" si="7"/>
        <v>1</v>
      </c>
      <c r="J36" s="4">
        <f t="shared" si="8"/>
        <v>20</v>
      </c>
      <c r="K36" s="4" t="str">
        <f t="shared" si="9"/>
        <v>Dental Solutions Ltd</v>
      </c>
      <c r="L36" s="4" t="str">
        <f t="shared" si="10"/>
        <v>C043</v>
      </c>
    </row>
    <row r="37">
      <c r="A37" s="5" t="s">
        <v>47</v>
      </c>
      <c r="B37" s="3">
        <v>80100.0</v>
      </c>
      <c r="C37" s="4" t="str">
        <f t="shared" si="1"/>
        <v>Lunar Innovations_C027</v>
      </c>
      <c r="D37" s="4" t="str">
        <f t="shared" si="2"/>
        <v>Lunar Innovations_C027</v>
      </c>
      <c r="E37" s="4">
        <f t="shared" si="3"/>
        <v>22</v>
      </c>
      <c r="F37" s="4">
        <f t="shared" si="4"/>
        <v>4</v>
      </c>
      <c r="G37" s="4">
        <f t="shared" si="5"/>
        <v>18</v>
      </c>
      <c r="H37" s="4" t="str">
        <f t="shared" si="6"/>
        <v>Lunar Innovations_</v>
      </c>
      <c r="I37" s="4">
        <f t="shared" si="7"/>
        <v>1</v>
      </c>
      <c r="J37" s="4">
        <f t="shared" si="8"/>
        <v>17</v>
      </c>
      <c r="K37" s="4" t="str">
        <f t="shared" si="9"/>
        <v>Lunar Innovations</v>
      </c>
      <c r="L37" s="4" t="str">
        <f t="shared" si="10"/>
        <v>C027</v>
      </c>
    </row>
    <row r="38">
      <c r="A38" s="3" t="s">
        <v>48</v>
      </c>
      <c r="B38" s="3">
        <v>5000.0</v>
      </c>
      <c r="C38" s="4" t="str">
        <f t="shared" si="1"/>
        <v>Moonlight Industries_C031</v>
      </c>
      <c r="D38" s="4" t="str">
        <f t="shared" si="2"/>
        <v>Moonlight Industries_C031</v>
      </c>
      <c r="E38" s="4">
        <f t="shared" si="3"/>
        <v>25</v>
      </c>
      <c r="F38" s="4">
        <f t="shared" si="4"/>
        <v>4</v>
      </c>
      <c r="G38" s="4">
        <f t="shared" si="5"/>
        <v>21</v>
      </c>
      <c r="H38" s="4" t="str">
        <f t="shared" si="6"/>
        <v>Moonlight Industries_</v>
      </c>
      <c r="I38" s="4">
        <f t="shared" si="7"/>
        <v>1</v>
      </c>
      <c r="J38" s="4">
        <f t="shared" si="8"/>
        <v>20</v>
      </c>
      <c r="K38" s="4" t="str">
        <f t="shared" si="9"/>
        <v>Moonlight Industries</v>
      </c>
      <c r="L38" s="4" t="str">
        <f t="shared" si="10"/>
        <v>C031</v>
      </c>
    </row>
    <row r="39">
      <c r="A39" s="5" t="s">
        <v>49</v>
      </c>
      <c r="B39" s="3">
        <v>75500.0</v>
      </c>
      <c r="C39" s="4" t="str">
        <f t="shared" si="1"/>
        <v>Universal Retailers_C011</v>
      </c>
      <c r="D39" s="4" t="str">
        <f t="shared" si="2"/>
        <v>Universal Retailers_C011</v>
      </c>
      <c r="E39" s="4">
        <f t="shared" si="3"/>
        <v>24</v>
      </c>
      <c r="F39" s="4">
        <f t="shared" si="4"/>
        <v>4</v>
      </c>
      <c r="G39" s="4">
        <f t="shared" si="5"/>
        <v>20</v>
      </c>
      <c r="H39" s="4" t="str">
        <f t="shared" si="6"/>
        <v>Universal Retailers_</v>
      </c>
      <c r="I39" s="4">
        <f t="shared" si="7"/>
        <v>1</v>
      </c>
      <c r="J39" s="4">
        <f t="shared" si="8"/>
        <v>19</v>
      </c>
      <c r="K39" s="4" t="str">
        <f t="shared" si="9"/>
        <v>Universal Retailers</v>
      </c>
      <c r="L39" s="4" t="str">
        <f t="shared" si="10"/>
        <v>C011</v>
      </c>
    </row>
    <row r="40">
      <c r="A40" s="5" t="s">
        <v>50</v>
      </c>
      <c r="B40" s="3">
        <v>38800.0</v>
      </c>
      <c r="C40" s="4" t="str">
        <f t="shared" si="1"/>
        <v>Dentex Corporation_C017</v>
      </c>
      <c r="D40" s="4" t="str">
        <f t="shared" si="2"/>
        <v>Dentex Corporation_C017</v>
      </c>
      <c r="E40" s="4">
        <f t="shared" si="3"/>
        <v>23</v>
      </c>
      <c r="F40" s="4">
        <f t="shared" si="4"/>
        <v>4</v>
      </c>
      <c r="G40" s="4">
        <f t="shared" si="5"/>
        <v>19</v>
      </c>
      <c r="H40" s="4" t="str">
        <f t="shared" si="6"/>
        <v>Dentex Corporation_</v>
      </c>
      <c r="I40" s="4">
        <f t="shared" si="7"/>
        <v>1</v>
      </c>
      <c r="J40" s="4">
        <f t="shared" si="8"/>
        <v>18</v>
      </c>
      <c r="K40" s="4" t="str">
        <f t="shared" si="9"/>
        <v>Dentex Corporation</v>
      </c>
      <c r="L40" s="4" t="str">
        <f t="shared" si="10"/>
        <v>C017</v>
      </c>
    </row>
    <row r="41">
      <c r="A41" s="5" t="s">
        <v>51</v>
      </c>
      <c r="B41" s="3">
        <v>17400.0</v>
      </c>
      <c r="C41" s="4" t="str">
        <f t="shared" si="1"/>
        <v>Precision Industries_C029</v>
      </c>
      <c r="D41" s="4" t="str">
        <f t="shared" si="2"/>
        <v>Precision Industries_C029</v>
      </c>
      <c r="E41" s="4">
        <f t="shared" si="3"/>
        <v>25</v>
      </c>
      <c r="F41" s="4">
        <f t="shared" si="4"/>
        <v>4</v>
      </c>
      <c r="G41" s="4">
        <f t="shared" si="5"/>
        <v>21</v>
      </c>
      <c r="H41" s="4" t="str">
        <f t="shared" si="6"/>
        <v>Precision Industries_</v>
      </c>
      <c r="I41" s="4">
        <f t="shared" si="7"/>
        <v>1</v>
      </c>
      <c r="J41" s="4">
        <f t="shared" si="8"/>
        <v>20</v>
      </c>
      <c r="K41" s="4" t="str">
        <f t="shared" si="9"/>
        <v>Precision Industries</v>
      </c>
      <c r="L41" s="4" t="str">
        <f t="shared" si="10"/>
        <v>C029</v>
      </c>
    </row>
    <row r="42">
      <c r="A42" s="5" t="s">
        <v>52</v>
      </c>
      <c r="B42" s="3">
        <v>38300.0</v>
      </c>
      <c r="C42" s="4" t="str">
        <f t="shared" si="1"/>
        <v>Celestial Ltd_C032</v>
      </c>
      <c r="D42" s="4" t="str">
        <f t="shared" si="2"/>
        <v>Celestial Ltd_C032</v>
      </c>
      <c r="E42" s="4">
        <f t="shared" si="3"/>
        <v>18</v>
      </c>
      <c r="F42" s="4">
        <f t="shared" si="4"/>
        <v>4</v>
      </c>
      <c r="G42" s="4">
        <f t="shared" si="5"/>
        <v>14</v>
      </c>
      <c r="H42" s="4" t="str">
        <f t="shared" si="6"/>
        <v>Celestial Ltd_</v>
      </c>
      <c r="I42" s="4">
        <f t="shared" si="7"/>
        <v>1</v>
      </c>
      <c r="J42" s="4">
        <f t="shared" si="8"/>
        <v>13</v>
      </c>
      <c r="K42" s="4" t="str">
        <f t="shared" si="9"/>
        <v>Celestial Ltd</v>
      </c>
      <c r="L42" s="4" t="str">
        <f t="shared" si="10"/>
        <v>C032</v>
      </c>
    </row>
    <row r="43">
      <c r="A43" s="3" t="s">
        <v>53</v>
      </c>
      <c r="B43" s="3">
        <v>17600.0</v>
      </c>
      <c r="C43" s="4" t="str">
        <f t="shared" si="1"/>
        <v>Stellar Products_C043</v>
      </c>
      <c r="D43" s="4" t="str">
        <f t="shared" si="2"/>
        <v>Stellar Products_C043</v>
      </c>
      <c r="E43" s="4">
        <f t="shared" si="3"/>
        <v>21</v>
      </c>
      <c r="F43" s="4">
        <f t="shared" si="4"/>
        <v>4</v>
      </c>
      <c r="G43" s="4">
        <f t="shared" si="5"/>
        <v>17</v>
      </c>
      <c r="H43" s="4" t="str">
        <f t="shared" si="6"/>
        <v>Stellar Products_</v>
      </c>
      <c r="I43" s="4">
        <f t="shared" si="7"/>
        <v>1</v>
      </c>
      <c r="J43" s="4">
        <f t="shared" si="8"/>
        <v>16</v>
      </c>
      <c r="K43" s="4" t="str">
        <f t="shared" si="9"/>
        <v>Stellar Products</v>
      </c>
      <c r="L43" s="4" t="str">
        <f t="shared" si="10"/>
        <v>C043</v>
      </c>
    </row>
    <row r="44">
      <c r="A44" s="3" t="s">
        <v>54</v>
      </c>
      <c r="B44" s="3">
        <v>20600.0</v>
      </c>
      <c r="C44" s="4" t="str">
        <f t="shared" si="1"/>
        <v>ATMOSPHERE Corporation_C018</v>
      </c>
      <c r="D44" s="4" t="str">
        <f t="shared" si="2"/>
        <v>Atmosphere Corporation_C018</v>
      </c>
      <c r="E44" s="4">
        <f t="shared" si="3"/>
        <v>27</v>
      </c>
      <c r="F44" s="4">
        <f t="shared" si="4"/>
        <v>4</v>
      </c>
      <c r="G44" s="4">
        <f t="shared" si="5"/>
        <v>23</v>
      </c>
      <c r="H44" s="4" t="str">
        <f t="shared" si="6"/>
        <v>Atmosphere Corporation_</v>
      </c>
      <c r="I44" s="4">
        <f t="shared" si="7"/>
        <v>1</v>
      </c>
      <c r="J44" s="4">
        <f t="shared" si="8"/>
        <v>22</v>
      </c>
      <c r="K44" s="4" t="str">
        <f t="shared" si="9"/>
        <v>Atmosphere Corporation</v>
      </c>
      <c r="L44" s="4" t="str">
        <f t="shared" si="10"/>
        <v>C018</v>
      </c>
    </row>
    <row r="45">
      <c r="A45" s="5" t="s">
        <v>55</v>
      </c>
      <c r="B45" s="3">
        <v>28900.0</v>
      </c>
      <c r="C45" s="4" t="str">
        <f t="shared" si="1"/>
        <v>OmniMart_C035</v>
      </c>
      <c r="D45" s="4" t="str">
        <f t="shared" si="2"/>
        <v>Omnimart_C035</v>
      </c>
      <c r="E45" s="4">
        <f t="shared" si="3"/>
        <v>13</v>
      </c>
      <c r="F45" s="4">
        <f t="shared" si="4"/>
        <v>4</v>
      </c>
      <c r="G45" s="4">
        <f t="shared" si="5"/>
        <v>9</v>
      </c>
      <c r="H45" s="4" t="str">
        <f t="shared" si="6"/>
        <v>Omnimart_</v>
      </c>
      <c r="I45" s="4">
        <f t="shared" si="7"/>
        <v>1</v>
      </c>
      <c r="J45" s="4">
        <f t="shared" si="8"/>
        <v>8</v>
      </c>
      <c r="K45" s="4" t="str">
        <f t="shared" si="9"/>
        <v>Omnimart</v>
      </c>
      <c r="L45" s="4" t="str">
        <f t="shared" si="10"/>
        <v>C035</v>
      </c>
    </row>
    <row r="46">
      <c r="A46" s="5" t="s">
        <v>56</v>
      </c>
      <c r="B46" s="3">
        <v>2400.0</v>
      </c>
      <c r="C46" s="4" t="str">
        <f t="shared" si="1"/>
        <v>Total Retail Solutions_C024</v>
      </c>
      <c r="D46" s="4" t="str">
        <f t="shared" si="2"/>
        <v>Total Retail Solutions_C024</v>
      </c>
      <c r="E46" s="4">
        <f t="shared" si="3"/>
        <v>27</v>
      </c>
      <c r="F46" s="4">
        <f t="shared" si="4"/>
        <v>4</v>
      </c>
      <c r="G46" s="4">
        <f t="shared" si="5"/>
        <v>23</v>
      </c>
      <c r="H46" s="4" t="str">
        <f t="shared" si="6"/>
        <v>Total Retail Solutions_</v>
      </c>
      <c r="I46" s="4">
        <f t="shared" si="7"/>
        <v>1</v>
      </c>
      <c r="J46" s="4">
        <f t="shared" si="8"/>
        <v>22</v>
      </c>
      <c r="K46" s="4" t="str">
        <f t="shared" si="9"/>
        <v>Total Retail Solutions</v>
      </c>
      <c r="L46" s="4" t="str">
        <f t="shared" si="10"/>
        <v>C024</v>
      </c>
    </row>
    <row r="47">
      <c r="A47" s="5" t="s">
        <v>57</v>
      </c>
      <c r="B47" s="3">
        <v>53700.0</v>
      </c>
      <c r="C47" s="4" t="str">
        <f t="shared" si="1"/>
        <v>OneStop Retail_C039</v>
      </c>
      <c r="D47" s="4" t="str">
        <f t="shared" si="2"/>
        <v>Onestop Retail_C039</v>
      </c>
      <c r="E47" s="4">
        <f t="shared" si="3"/>
        <v>19</v>
      </c>
      <c r="F47" s="4">
        <f t="shared" si="4"/>
        <v>4</v>
      </c>
      <c r="G47" s="4">
        <f t="shared" si="5"/>
        <v>15</v>
      </c>
      <c r="H47" s="4" t="str">
        <f t="shared" si="6"/>
        <v>Onestop Retail_</v>
      </c>
      <c r="I47" s="4">
        <f t="shared" si="7"/>
        <v>1</v>
      </c>
      <c r="J47" s="4">
        <f t="shared" si="8"/>
        <v>14</v>
      </c>
      <c r="K47" s="4" t="str">
        <f t="shared" si="9"/>
        <v>Onestop Retail</v>
      </c>
      <c r="L47" s="4" t="str">
        <f t="shared" si="10"/>
        <v>C039</v>
      </c>
    </row>
    <row r="48">
      <c r="A48" s="3" t="s">
        <v>58</v>
      </c>
      <c r="B48" s="3">
        <v>29800.0</v>
      </c>
      <c r="C48" s="4" t="str">
        <f t="shared" si="1"/>
        <v>Retail FUSION_C008</v>
      </c>
      <c r="D48" s="4" t="str">
        <f t="shared" si="2"/>
        <v>Retail Fusion_C008</v>
      </c>
      <c r="E48" s="4">
        <f t="shared" si="3"/>
        <v>18</v>
      </c>
      <c r="F48" s="4">
        <f t="shared" si="4"/>
        <v>4</v>
      </c>
      <c r="G48" s="4">
        <f t="shared" si="5"/>
        <v>14</v>
      </c>
      <c r="H48" s="4" t="str">
        <f t="shared" si="6"/>
        <v>Retail Fusion_</v>
      </c>
      <c r="I48" s="4">
        <f t="shared" si="7"/>
        <v>1</v>
      </c>
      <c r="J48" s="4">
        <f t="shared" si="8"/>
        <v>13</v>
      </c>
      <c r="K48" s="4" t="str">
        <f t="shared" si="9"/>
        <v>Retail Fusion</v>
      </c>
      <c r="L48" s="4" t="str">
        <f t="shared" si="10"/>
        <v>C008</v>
      </c>
    </row>
    <row r="49">
      <c r="A49" s="5" t="s">
        <v>59</v>
      </c>
      <c r="B49" s="3">
        <v>92400.0</v>
      </c>
      <c r="C49" s="4" t="str">
        <f t="shared" si="1"/>
        <v>Celestial Ltd_C011</v>
      </c>
      <c r="D49" s="4" t="str">
        <f t="shared" si="2"/>
        <v>Celestial Ltd_C011</v>
      </c>
      <c r="E49" s="4">
        <f t="shared" si="3"/>
        <v>18</v>
      </c>
      <c r="F49" s="4">
        <f t="shared" si="4"/>
        <v>4</v>
      </c>
      <c r="G49" s="4">
        <f t="shared" si="5"/>
        <v>14</v>
      </c>
      <c r="H49" s="4" t="str">
        <f t="shared" si="6"/>
        <v>Celestial Ltd_</v>
      </c>
      <c r="I49" s="4">
        <f t="shared" si="7"/>
        <v>1</v>
      </c>
      <c r="J49" s="4">
        <f t="shared" si="8"/>
        <v>13</v>
      </c>
      <c r="K49" s="4" t="str">
        <f t="shared" si="9"/>
        <v>Celestial Ltd</v>
      </c>
      <c r="L49" s="4" t="str">
        <f t="shared" si="10"/>
        <v>C011</v>
      </c>
    </row>
    <row r="50">
      <c r="A50" s="5" t="s">
        <v>36</v>
      </c>
      <c r="B50" s="3">
        <v>18900.0</v>
      </c>
      <c r="C50" s="4" t="str">
        <f t="shared" si="1"/>
        <v>Lunar Innovations_C010</v>
      </c>
      <c r="D50" s="4" t="str">
        <f t="shared" si="2"/>
        <v>Lunar Innovations_C010</v>
      </c>
      <c r="E50" s="4">
        <f t="shared" si="3"/>
        <v>22</v>
      </c>
      <c r="F50" s="4">
        <f t="shared" si="4"/>
        <v>4</v>
      </c>
      <c r="G50" s="4">
        <f t="shared" si="5"/>
        <v>18</v>
      </c>
      <c r="H50" s="4" t="str">
        <f t="shared" si="6"/>
        <v>Lunar Innovations_</v>
      </c>
      <c r="I50" s="4">
        <f t="shared" si="7"/>
        <v>1</v>
      </c>
      <c r="J50" s="4">
        <f t="shared" si="8"/>
        <v>17</v>
      </c>
      <c r="K50" s="4" t="str">
        <f t="shared" si="9"/>
        <v>Lunar Innovations</v>
      </c>
      <c r="L50" s="4" t="str">
        <f t="shared" si="10"/>
        <v>C010</v>
      </c>
    </row>
    <row r="51">
      <c r="A51" s="5" t="s">
        <v>60</v>
      </c>
      <c r="B51" s="3">
        <v>35500.0</v>
      </c>
      <c r="C51" s="4" t="str">
        <f t="shared" si="1"/>
        <v>Moonlight Industries_C042</v>
      </c>
      <c r="D51" s="4" t="str">
        <f t="shared" si="2"/>
        <v>Moonlight Industries_C042</v>
      </c>
      <c r="E51" s="4">
        <f t="shared" si="3"/>
        <v>25</v>
      </c>
      <c r="F51" s="4">
        <f t="shared" si="4"/>
        <v>4</v>
      </c>
      <c r="G51" s="4">
        <f t="shared" si="5"/>
        <v>21</v>
      </c>
      <c r="H51" s="4" t="str">
        <f t="shared" si="6"/>
        <v>Moonlight Industries_</v>
      </c>
      <c r="I51" s="4">
        <f t="shared" si="7"/>
        <v>1</v>
      </c>
      <c r="J51" s="4">
        <f t="shared" si="8"/>
        <v>20</v>
      </c>
      <c r="K51" s="4" t="str">
        <f t="shared" si="9"/>
        <v>Moonlight Industries</v>
      </c>
      <c r="L51" s="4" t="str">
        <f t="shared" si="10"/>
        <v>C042</v>
      </c>
    </row>
    <row r="52">
      <c r="A52" s="5" t="s">
        <v>38</v>
      </c>
      <c r="B52" s="3">
        <v>89800.0</v>
      </c>
      <c r="C52" s="4" t="str">
        <f t="shared" si="1"/>
        <v>Stellar Products_C017</v>
      </c>
      <c r="D52" s="4" t="str">
        <f t="shared" si="2"/>
        <v>Stellar Products_C017</v>
      </c>
      <c r="E52" s="4">
        <f t="shared" si="3"/>
        <v>21</v>
      </c>
      <c r="F52" s="4">
        <f t="shared" si="4"/>
        <v>4</v>
      </c>
      <c r="G52" s="4">
        <f t="shared" si="5"/>
        <v>17</v>
      </c>
      <c r="H52" s="4" t="str">
        <f t="shared" si="6"/>
        <v>Stellar Products_</v>
      </c>
      <c r="I52" s="4">
        <f t="shared" si="7"/>
        <v>1</v>
      </c>
      <c r="J52" s="4">
        <f t="shared" si="8"/>
        <v>16</v>
      </c>
      <c r="K52" s="4" t="str">
        <f t="shared" si="9"/>
        <v>Stellar Products</v>
      </c>
      <c r="L52" s="4" t="str">
        <f t="shared" si="10"/>
        <v>C017</v>
      </c>
    </row>
    <row r="53">
      <c r="A53" s="5" t="s">
        <v>61</v>
      </c>
      <c r="B53" s="3">
        <v>51500.0</v>
      </c>
      <c r="C53" s="4" t="str">
        <f t="shared" si="1"/>
        <v>Total Retail Solutions_C011</v>
      </c>
      <c r="D53" s="4" t="str">
        <f t="shared" si="2"/>
        <v>Total Retail Solutions_C011</v>
      </c>
      <c r="E53" s="4">
        <f t="shared" si="3"/>
        <v>27</v>
      </c>
      <c r="F53" s="4">
        <f t="shared" si="4"/>
        <v>4</v>
      </c>
      <c r="G53" s="4">
        <f t="shared" si="5"/>
        <v>23</v>
      </c>
      <c r="H53" s="4" t="str">
        <f t="shared" si="6"/>
        <v>Total Retail Solutions_</v>
      </c>
      <c r="I53" s="4">
        <f t="shared" si="7"/>
        <v>1</v>
      </c>
      <c r="J53" s="4">
        <f t="shared" si="8"/>
        <v>22</v>
      </c>
      <c r="K53" s="4" t="str">
        <f t="shared" si="9"/>
        <v>Total Retail Solutions</v>
      </c>
      <c r="L53" s="4" t="str">
        <f t="shared" si="10"/>
        <v>C011</v>
      </c>
    </row>
    <row r="54">
      <c r="A54" s="5" t="s">
        <v>62</v>
      </c>
      <c r="B54" s="3">
        <v>46700.0</v>
      </c>
      <c r="C54" s="4" t="str">
        <f t="shared" si="1"/>
        <v>Precision Industries_C030</v>
      </c>
      <c r="D54" s="4" t="str">
        <f t="shared" si="2"/>
        <v>Precision Industries_C030</v>
      </c>
      <c r="E54" s="4">
        <f t="shared" si="3"/>
        <v>25</v>
      </c>
      <c r="F54" s="4">
        <f t="shared" si="4"/>
        <v>4</v>
      </c>
      <c r="G54" s="4">
        <f t="shared" si="5"/>
        <v>21</v>
      </c>
      <c r="H54" s="4" t="str">
        <f t="shared" si="6"/>
        <v>Precision Industries_</v>
      </c>
      <c r="I54" s="4">
        <f t="shared" si="7"/>
        <v>1</v>
      </c>
      <c r="J54" s="4">
        <f t="shared" si="8"/>
        <v>20</v>
      </c>
      <c r="K54" s="4" t="str">
        <f t="shared" si="9"/>
        <v>Precision Industries</v>
      </c>
      <c r="L54" s="4" t="str">
        <f t="shared" si="10"/>
        <v>C030</v>
      </c>
    </row>
    <row r="55">
      <c r="A55" s="3" t="s">
        <v>63</v>
      </c>
      <c r="B55" s="3">
        <v>22300.0</v>
      </c>
      <c r="C55" s="4" t="str">
        <f t="shared" si="1"/>
        <v>Atmosphere CORPOration_C043</v>
      </c>
      <c r="D55" s="4" t="str">
        <f t="shared" si="2"/>
        <v>Atmosphere Corporation_C043</v>
      </c>
      <c r="E55" s="4">
        <f t="shared" si="3"/>
        <v>27</v>
      </c>
      <c r="F55" s="4">
        <f t="shared" si="4"/>
        <v>4</v>
      </c>
      <c r="G55" s="4">
        <f t="shared" si="5"/>
        <v>23</v>
      </c>
      <c r="H55" s="4" t="str">
        <f t="shared" si="6"/>
        <v>Atmosphere Corporation_</v>
      </c>
      <c r="I55" s="4">
        <f t="shared" si="7"/>
        <v>1</v>
      </c>
      <c r="J55" s="4">
        <f t="shared" si="8"/>
        <v>22</v>
      </c>
      <c r="K55" s="4" t="str">
        <f t="shared" si="9"/>
        <v>Atmosphere Corporation</v>
      </c>
      <c r="L55" s="4" t="str">
        <f t="shared" si="10"/>
        <v>C043</v>
      </c>
    </row>
    <row r="56">
      <c r="A56" s="5" t="s">
        <v>64</v>
      </c>
      <c r="B56" s="3">
        <v>10700.0</v>
      </c>
      <c r="C56" s="4" t="str">
        <f t="shared" si="1"/>
        <v>Dental Solutions Ltd_C007</v>
      </c>
      <c r="D56" s="4" t="str">
        <f t="shared" si="2"/>
        <v>Dental Solutions Ltd_C007</v>
      </c>
      <c r="E56" s="4">
        <f t="shared" si="3"/>
        <v>25</v>
      </c>
      <c r="F56" s="4">
        <f t="shared" si="4"/>
        <v>4</v>
      </c>
      <c r="G56" s="4">
        <f t="shared" si="5"/>
        <v>21</v>
      </c>
      <c r="H56" s="4" t="str">
        <f t="shared" si="6"/>
        <v>Dental Solutions Ltd_</v>
      </c>
      <c r="I56" s="4">
        <f t="shared" si="7"/>
        <v>1</v>
      </c>
      <c r="J56" s="4">
        <f t="shared" si="8"/>
        <v>20</v>
      </c>
      <c r="K56" s="4" t="str">
        <f t="shared" si="9"/>
        <v>Dental Solutions Ltd</v>
      </c>
      <c r="L56" s="4" t="str">
        <f t="shared" si="10"/>
        <v>C007</v>
      </c>
    </row>
    <row r="57">
      <c r="A57" s="3" t="s">
        <v>65</v>
      </c>
      <c r="B57" s="3">
        <v>78500.0</v>
      </c>
      <c r="C57" s="4" t="str">
        <f t="shared" si="1"/>
        <v>Universal RETAilers_C039</v>
      </c>
      <c r="D57" s="4" t="str">
        <f t="shared" si="2"/>
        <v>Universal Retailers_C039</v>
      </c>
      <c r="E57" s="4">
        <f t="shared" si="3"/>
        <v>24</v>
      </c>
      <c r="F57" s="4">
        <f t="shared" si="4"/>
        <v>4</v>
      </c>
      <c r="G57" s="4">
        <f t="shared" si="5"/>
        <v>20</v>
      </c>
      <c r="H57" s="4" t="str">
        <f t="shared" si="6"/>
        <v>Universal Retailers_</v>
      </c>
      <c r="I57" s="4">
        <f t="shared" si="7"/>
        <v>1</v>
      </c>
      <c r="J57" s="4">
        <f t="shared" si="8"/>
        <v>19</v>
      </c>
      <c r="K57" s="4" t="str">
        <f t="shared" si="9"/>
        <v>Universal Retailers</v>
      </c>
      <c r="L57" s="4" t="str">
        <f t="shared" si="10"/>
        <v>C039</v>
      </c>
    </row>
    <row r="58">
      <c r="A58" s="5" t="s">
        <v>66</v>
      </c>
      <c r="B58" s="3">
        <v>56600.0</v>
      </c>
      <c r="C58" s="4" t="str">
        <f t="shared" si="1"/>
        <v>Aerial Industries_C008</v>
      </c>
      <c r="D58" s="4" t="str">
        <f t="shared" si="2"/>
        <v>Aerial Industries_C008</v>
      </c>
      <c r="E58" s="4">
        <f t="shared" si="3"/>
        <v>22</v>
      </c>
      <c r="F58" s="4">
        <f t="shared" si="4"/>
        <v>4</v>
      </c>
      <c r="G58" s="4">
        <f t="shared" si="5"/>
        <v>18</v>
      </c>
      <c r="H58" s="4" t="str">
        <f t="shared" si="6"/>
        <v>Aerial Industries_</v>
      </c>
      <c r="I58" s="4">
        <f t="shared" si="7"/>
        <v>1</v>
      </c>
      <c r="J58" s="4">
        <f t="shared" si="8"/>
        <v>17</v>
      </c>
      <c r="K58" s="4" t="str">
        <f t="shared" si="9"/>
        <v>Aerial Industries</v>
      </c>
      <c r="L58" s="4" t="str">
        <f t="shared" si="10"/>
        <v>C008</v>
      </c>
    </row>
    <row r="59">
      <c r="A59" s="5" t="s">
        <v>44</v>
      </c>
      <c r="B59" s="3">
        <v>70300.0</v>
      </c>
      <c r="C59" s="4" t="str">
        <f t="shared" si="1"/>
        <v>Dentex Corporation_C024</v>
      </c>
      <c r="D59" s="4" t="str">
        <f t="shared" si="2"/>
        <v>Dentex Corporation_C024</v>
      </c>
      <c r="E59" s="4">
        <f t="shared" si="3"/>
        <v>23</v>
      </c>
      <c r="F59" s="4">
        <f t="shared" si="4"/>
        <v>4</v>
      </c>
      <c r="G59" s="4">
        <f t="shared" si="5"/>
        <v>19</v>
      </c>
      <c r="H59" s="4" t="str">
        <f t="shared" si="6"/>
        <v>Dentex Corporation_</v>
      </c>
      <c r="I59" s="4">
        <f t="shared" si="7"/>
        <v>1</v>
      </c>
      <c r="J59" s="4">
        <f t="shared" si="8"/>
        <v>18</v>
      </c>
      <c r="K59" s="4" t="str">
        <f t="shared" si="9"/>
        <v>Dentex Corporation</v>
      </c>
      <c r="L59" s="4" t="str">
        <f t="shared" si="10"/>
        <v>C024</v>
      </c>
    </row>
    <row r="60">
      <c r="A60" s="5" t="s">
        <v>67</v>
      </c>
      <c r="B60" s="3">
        <v>81200.0</v>
      </c>
      <c r="C60" s="4" t="str">
        <f t="shared" si="1"/>
        <v>Airborne Holdings_C017</v>
      </c>
      <c r="D60" s="4" t="str">
        <f t="shared" si="2"/>
        <v>Airborne Holdings_C017</v>
      </c>
      <c r="E60" s="4">
        <f t="shared" si="3"/>
        <v>22</v>
      </c>
      <c r="F60" s="4">
        <f t="shared" si="4"/>
        <v>4</v>
      </c>
      <c r="G60" s="4">
        <f t="shared" si="5"/>
        <v>18</v>
      </c>
      <c r="H60" s="4" t="str">
        <f t="shared" si="6"/>
        <v>Airborne Holdings_</v>
      </c>
      <c r="I60" s="4">
        <f t="shared" si="7"/>
        <v>1</v>
      </c>
      <c r="J60" s="4">
        <f t="shared" si="8"/>
        <v>17</v>
      </c>
      <c r="K60" s="4" t="str">
        <f t="shared" si="9"/>
        <v>Airborne Holdings</v>
      </c>
      <c r="L60" s="4" t="str">
        <f t="shared" si="10"/>
        <v>C017</v>
      </c>
    </row>
    <row r="61">
      <c r="A61" s="3" t="s">
        <v>68</v>
      </c>
      <c r="B61" s="3">
        <v>33400.0</v>
      </c>
      <c r="C61" s="4" t="str">
        <f t="shared" si="1"/>
        <v>universal retailers_C007</v>
      </c>
      <c r="D61" s="4" t="str">
        <f t="shared" si="2"/>
        <v>Universal Retailers_C007</v>
      </c>
      <c r="E61" s="4">
        <f t="shared" si="3"/>
        <v>24</v>
      </c>
      <c r="F61" s="4">
        <f t="shared" si="4"/>
        <v>4</v>
      </c>
      <c r="G61" s="4">
        <f t="shared" si="5"/>
        <v>20</v>
      </c>
      <c r="H61" s="4" t="str">
        <f t="shared" si="6"/>
        <v>Universal Retailers_</v>
      </c>
      <c r="I61" s="4">
        <f t="shared" si="7"/>
        <v>1</v>
      </c>
      <c r="J61" s="4">
        <f t="shared" si="8"/>
        <v>19</v>
      </c>
      <c r="K61" s="4" t="str">
        <f t="shared" si="9"/>
        <v>Universal Retailers</v>
      </c>
      <c r="L61" s="4" t="str">
        <f t="shared" si="10"/>
        <v>C007</v>
      </c>
    </row>
    <row r="62">
      <c r="A62" s="5" t="s">
        <v>69</v>
      </c>
      <c r="B62" s="3">
        <v>66000.0</v>
      </c>
      <c r="C62" s="4" t="str">
        <f t="shared" si="1"/>
        <v>OmniMart_C020</v>
      </c>
      <c r="D62" s="4" t="str">
        <f t="shared" si="2"/>
        <v>Omnimart_C020</v>
      </c>
      <c r="E62" s="4">
        <f t="shared" si="3"/>
        <v>13</v>
      </c>
      <c r="F62" s="4">
        <f t="shared" si="4"/>
        <v>4</v>
      </c>
      <c r="G62" s="4">
        <f t="shared" si="5"/>
        <v>9</v>
      </c>
      <c r="H62" s="4" t="str">
        <f t="shared" si="6"/>
        <v>Omnimart_</v>
      </c>
      <c r="I62" s="4">
        <f t="shared" si="7"/>
        <v>1</v>
      </c>
      <c r="J62" s="4">
        <f t="shared" si="8"/>
        <v>8</v>
      </c>
      <c r="K62" s="4" t="str">
        <f t="shared" si="9"/>
        <v>Omnimart</v>
      </c>
      <c r="L62" s="4" t="str">
        <f t="shared" si="10"/>
        <v>C020</v>
      </c>
    </row>
    <row r="63">
      <c r="A63" s="5" t="s">
        <v>61</v>
      </c>
      <c r="B63" s="3">
        <v>49400.0</v>
      </c>
      <c r="C63" s="4" t="str">
        <f t="shared" si="1"/>
        <v>Total Retail Solutions_C011</v>
      </c>
      <c r="D63" s="4" t="str">
        <f t="shared" si="2"/>
        <v>Total Retail Solutions_C011</v>
      </c>
      <c r="E63" s="4">
        <f t="shared" si="3"/>
        <v>27</v>
      </c>
      <c r="F63" s="4">
        <f t="shared" si="4"/>
        <v>4</v>
      </c>
      <c r="G63" s="4">
        <f t="shared" si="5"/>
        <v>23</v>
      </c>
      <c r="H63" s="4" t="str">
        <f t="shared" si="6"/>
        <v>Total Retail Solutions_</v>
      </c>
      <c r="I63" s="4">
        <f t="shared" si="7"/>
        <v>1</v>
      </c>
      <c r="J63" s="4">
        <f t="shared" si="8"/>
        <v>22</v>
      </c>
      <c r="K63" s="4" t="str">
        <f t="shared" si="9"/>
        <v>Total Retail Solutions</v>
      </c>
      <c r="L63" s="4" t="str">
        <f t="shared" si="10"/>
        <v>C011</v>
      </c>
    </row>
    <row r="64">
      <c r="A64" s="5" t="s">
        <v>70</v>
      </c>
      <c r="B64" s="3">
        <v>6500.0</v>
      </c>
      <c r="C64" s="4" t="str">
        <f t="shared" si="1"/>
        <v>Atmosphere Corporation_C040</v>
      </c>
      <c r="D64" s="4" t="str">
        <f t="shared" si="2"/>
        <v>Atmosphere Corporation_C040</v>
      </c>
      <c r="E64" s="4">
        <f t="shared" si="3"/>
        <v>27</v>
      </c>
      <c r="F64" s="4">
        <f t="shared" si="4"/>
        <v>4</v>
      </c>
      <c r="G64" s="4">
        <f t="shared" si="5"/>
        <v>23</v>
      </c>
      <c r="H64" s="4" t="str">
        <f t="shared" si="6"/>
        <v>Atmosphere Corporation_</v>
      </c>
      <c r="I64" s="4">
        <f t="shared" si="7"/>
        <v>1</v>
      </c>
      <c r="J64" s="4">
        <f t="shared" si="8"/>
        <v>22</v>
      </c>
      <c r="K64" s="4" t="str">
        <f t="shared" si="9"/>
        <v>Atmosphere Corporation</v>
      </c>
      <c r="L64" s="4" t="str">
        <f t="shared" si="10"/>
        <v>C040</v>
      </c>
    </row>
    <row r="65">
      <c r="A65" s="5" t="s">
        <v>71</v>
      </c>
      <c r="B65" s="3">
        <v>39700.0</v>
      </c>
      <c r="C65" s="4" t="str">
        <f t="shared" si="1"/>
        <v>DentaTech Pvt Ltd_C037</v>
      </c>
      <c r="D65" s="4" t="str">
        <f t="shared" si="2"/>
        <v>Dentatech Pvt Ltd_C037</v>
      </c>
      <c r="E65" s="4">
        <f t="shared" si="3"/>
        <v>22</v>
      </c>
      <c r="F65" s="4">
        <f t="shared" si="4"/>
        <v>4</v>
      </c>
      <c r="G65" s="4">
        <f t="shared" si="5"/>
        <v>18</v>
      </c>
      <c r="H65" s="4" t="str">
        <f t="shared" si="6"/>
        <v>Dentatech Pvt Ltd_</v>
      </c>
      <c r="I65" s="4">
        <f t="shared" si="7"/>
        <v>1</v>
      </c>
      <c r="J65" s="4">
        <f t="shared" si="8"/>
        <v>17</v>
      </c>
      <c r="K65" s="4" t="str">
        <f t="shared" si="9"/>
        <v>Dentatech Pvt Ltd</v>
      </c>
      <c r="L65" s="4" t="str">
        <f t="shared" si="10"/>
        <v>C037</v>
      </c>
    </row>
    <row r="66">
      <c r="A66" s="3" t="s">
        <v>72</v>
      </c>
      <c r="B66" s="3">
        <v>86500.0</v>
      </c>
      <c r="C66" s="4" t="str">
        <f t="shared" si="1"/>
        <v>ToothcarE Enterprises_C042</v>
      </c>
      <c r="D66" s="4" t="str">
        <f t="shared" si="2"/>
        <v>Toothcare Enterprises_C042</v>
      </c>
      <c r="E66" s="4">
        <f t="shared" si="3"/>
        <v>26</v>
      </c>
      <c r="F66" s="4">
        <f t="shared" si="4"/>
        <v>4</v>
      </c>
      <c r="G66" s="4">
        <f t="shared" si="5"/>
        <v>22</v>
      </c>
      <c r="H66" s="4" t="str">
        <f t="shared" si="6"/>
        <v>Toothcare Enterprises_</v>
      </c>
      <c r="I66" s="4">
        <f t="shared" si="7"/>
        <v>1</v>
      </c>
      <c r="J66" s="4">
        <f t="shared" si="8"/>
        <v>21</v>
      </c>
      <c r="K66" s="4" t="str">
        <f t="shared" si="9"/>
        <v>Toothcare Enterprises</v>
      </c>
      <c r="L66" s="4" t="str">
        <f t="shared" si="10"/>
        <v>C042</v>
      </c>
    </row>
    <row r="67">
      <c r="A67" s="5" t="s">
        <v>73</v>
      </c>
      <c r="B67" s="3">
        <v>9000.0</v>
      </c>
      <c r="C67" s="4" t="str">
        <f t="shared" si="1"/>
        <v>Skyline Corporation_C011</v>
      </c>
      <c r="D67" s="4" t="str">
        <f t="shared" si="2"/>
        <v>Skyline Corporation_C011</v>
      </c>
      <c r="E67" s="4">
        <f t="shared" si="3"/>
        <v>24</v>
      </c>
      <c r="F67" s="4">
        <f t="shared" si="4"/>
        <v>4</v>
      </c>
      <c r="G67" s="4">
        <f t="shared" si="5"/>
        <v>20</v>
      </c>
      <c r="H67" s="4" t="str">
        <f t="shared" si="6"/>
        <v>Skyline Corporation_</v>
      </c>
      <c r="I67" s="4">
        <f t="shared" si="7"/>
        <v>1</v>
      </c>
      <c r="J67" s="4">
        <f t="shared" si="8"/>
        <v>19</v>
      </c>
      <c r="K67" s="4" t="str">
        <f t="shared" si="9"/>
        <v>Skyline Corporation</v>
      </c>
      <c r="L67" s="4" t="str">
        <f t="shared" si="10"/>
        <v>C011</v>
      </c>
    </row>
    <row r="68">
      <c r="A68" s="3" t="s">
        <v>74</v>
      </c>
      <c r="B68" s="3">
        <v>67800.0</v>
      </c>
      <c r="C68" s="4" t="str">
        <f t="shared" si="1"/>
        <v>Aerial Industries_C007</v>
      </c>
      <c r="D68" s="4" t="str">
        <f t="shared" si="2"/>
        <v>Aerial Industries_C007</v>
      </c>
      <c r="E68" s="4">
        <f t="shared" si="3"/>
        <v>22</v>
      </c>
      <c r="F68" s="4">
        <f t="shared" si="4"/>
        <v>4</v>
      </c>
      <c r="G68" s="4">
        <f t="shared" si="5"/>
        <v>18</v>
      </c>
      <c r="H68" s="4" t="str">
        <f t="shared" si="6"/>
        <v>Aerial Industries_</v>
      </c>
      <c r="I68" s="4">
        <f t="shared" si="7"/>
        <v>1</v>
      </c>
      <c r="J68" s="4">
        <f t="shared" si="8"/>
        <v>17</v>
      </c>
      <c r="K68" s="4" t="str">
        <f t="shared" si="9"/>
        <v>Aerial Industries</v>
      </c>
      <c r="L68" s="4" t="str">
        <f t="shared" si="10"/>
        <v>C007</v>
      </c>
    </row>
    <row r="69">
      <c r="A69" s="3" t="s">
        <v>75</v>
      </c>
      <c r="B69" s="3">
        <v>96300.0</v>
      </c>
      <c r="C69" s="4" t="str">
        <f t="shared" si="1"/>
        <v>celestial ltd_C029</v>
      </c>
      <c r="D69" s="4" t="str">
        <f t="shared" si="2"/>
        <v>Celestial Ltd_C029</v>
      </c>
      <c r="E69" s="4">
        <f t="shared" si="3"/>
        <v>18</v>
      </c>
      <c r="F69" s="4">
        <f t="shared" si="4"/>
        <v>4</v>
      </c>
      <c r="G69" s="4">
        <f t="shared" si="5"/>
        <v>14</v>
      </c>
      <c r="H69" s="4" t="str">
        <f t="shared" si="6"/>
        <v>Celestial Ltd_</v>
      </c>
      <c r="I69" s="4">
        <f t="shared" si="7"/>
        <v>1</v>
      </c>
      <c r="J69" s="4">
        <f t="shared" si="8"/>
        <v>13</v>
      </c>
      <c r="K69" s="4" t="str">
        <f t="shared" si="9"/>
        <v>Celestial Ltd</v>
      </c>
      <c r="L69" s="4" t="str">
        <f t="shared" si="10"/>
        <v>C029</v>
      </c>
    </row>
    <row r="70">
      <c r="A70" s="3" t="s">
        <v>76</v>
      </c>
      <c r="B70" s="3">
        <v>32900.0</v>
      </c>
      <c r="C70" s="4" t="str">
        <f t="shared" si="1"/>
        <v>RetAil Fusion_C010</v>
      </c>
      <c r="D70" s="4" t="str">
        <f t="shared" si="2"/>
        <v>Retail Fusion_C010</v>
      </c>
      <c r="E70" s="4">
        <f t="shared" si="3"/>
        <v>18</v>
      </c>
      <c r="F70" s="4">
        <f t="shared" si="4"/>
        <v>4</v>
      </c>
      <c r="G70" s="4">
        <f t="shared" si="5"/>
        <v>14</v>
      </c>
      <c r="H70" s="4" t="str">
        <f t="shared" si="6"/>
        <v>Retail Fusion_</v>
      </c>
      <c r="I70" s="4">
        <f t="shared" si="7"/>
        <v>1</v>
      </c>
      <c r="J70" s="4">
        <f t="shared" si="8"/>
        <v>13</v>
      </c>
      <c r="K70" s="4" t="str">
        <f t="shared" si="9"/>
        <v>Retail Fusion</v>
      </c>
      <c r="L70" s="4" t="str">
        <f t="shared" si="10"/>
        <v>C010</v>
      </c>
    </row>
    <row r="72">
      <c r="A72" s="6" t="s">
        <v>77</v>
      </c>
    </row>
  </sheetData>
  <mergeCells count="1">
    <mergeCell ref="A72:G7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4.63"/>
    <col customWidth="1" min="3" max="3" width="22.25"/>
    <col customWidth="1" min="4" max="4" width="28.75"/>
    <col customWidth="1" min="5" max="5" width="17.38"/>
    <col customWidth="1" min="6" max="6" width="44.5"/>
    <col customWidth="1" min="7" max="7" width="20.75"/>
    <col customWidth="1" min="8" max="8" width="17.13"/>
  </cols>
  <sheetData>
    <row r="1">
      <c r="A1" s="7" t="s">
        <v>78</v>
      </c>
      <c r="E1" s="8"/>
      <c r="I1" s="9"/>
      <c r="J1" s="9"/>
      <c r="K1" s="10"/>
    </row>
    <row r="2">
      <c r="A2" s="1" t="s">
        <v>79</v>
      </c>
      <c r="B2" s="1" t="s">
        <v>80</v>
      </c>
      <c r="C2" s="1" t="s">
        <v>81</v>
      </c>
      <c r="D2" s="1" t="s">
        <v>82</v>
      </c>
      <c r="E2" s="8"/>
      <c r="F2" s="9"/>
      <c r="G2" s="9"/>
      <c r="H2" s="9"/>
      <c r="I2" s="9"/>
      <c r="J2" s="9"/>
      <c r="K2" s="10"/>
    </row>
    <row r="3">
      <c r="A3" s="5" t="s">
        <v>83</v>
      </c>
      <c r="B3" s="5">
        <v>96.0</v>
      </c>
      <c r="C3" s="5">
        <v>30.0</v>
      </c>
      <c r="D3" s="4">
        <f>SUMIFS(Sheet1!$B$2:$B$70,Sheet1!$K$2:$K$70,$A3)</f>
        <v>168500</v>
      </c>
      <c r="F3" s="9"/>
      <c r="G3" s="9"/>
      <c r="H3" s="9"/>
      <c r="J3" s="9"/>
      <c r="K3" s="10"/>
    </row>
    <row r="4">
      <c r="A4" s="5" t="s">
        <v>84</v>
      </c>
      <c r="B4" s="5">
        <v>54.0</v>
      </c>
      <c r="C4" s="5">
        <v>120.0</v>
      </c>
      <c r="D4" s="4">
        <f>SUMIFS(Sheet1!$B$2:$B$70,Sheet1!$K$2:$K$70,$A4)</f>
        <v>315200</v>
      </c>
      <c r="F4" s="9"/>
      <c r="G4" s="9"/>
      <c r="H4" s="9"/>
      <c r="I4" s="10"/>
      <c r="J4" s="11"/>
      <c r="K4" s="10"/>
    </row>
    <row r="5">
      <c r="A5" s="5" t="s">
        <v>85</v>
      </c>
      <c r="B5" s="5">
        <v>34.0</v>
      </c>
      <c r="C5" s="5">
        <v>90.0</v>
      </c>
      <c r="D5" s="4">
        <f>SUMIFS(Sheet1!$B$2:$B$70,Sheet1!$K$2:$K$70,$A5)</f>
        <v>335700</v>
      </c>
      <c r="F5" s="9"/>
      <c r="G5" s="9"/>
      <c r="H5" s="9"/>
      <c r="I5" s="12"/>
      <c r="J5" s="12"/>
      <c r="K5" s="10"/>
    </row>
    <row r="6">
      <c r="A6" s="5" t="s">
        <v>86</v>
      </c>
      <c r="B6" s="5">
        <v>6.0</v>
      </c>
      <c r="C6" s="5">
        <v>45.0</v>
      </c>
      <c r="D6" s="4">
        <f>SUMIFS(Sheet1!$B$2:$B$70,Sheet1!$K$2:$K$70,$A6)</f>
        <v>299200</v>
      </c>
      <c r="F6" s="9"/>
      <c r="G6" s="9"/>
      <c r="H6" s="9"/>
      <c r="I6" s="12"/>
      <c r="J6" s="12"/>
      <c r="K6" s="10"/>
    </row>
    <row r="7">
      <c r="A7" s="5" t="s">
        <v>87</v>
      </c>
      <c r="B7" s="5">
        <v>94.0</v>
      </c>
      <c r="C7" s="5">
        <v>30.0</v>
      </c>
      <c r="D7" s="4">
        <f>SUMIFS(Sheet1!$B$2:$B$70,Sheet1!$K$2:$K$70,$A7)</f>
        <v>92700</v>
      </c>
      <c r="F7" s="9"/>
      <c r="G7" s="9"/>
      <c r="H7" s="9"/>
      <c r="I7" s="10"/>
      <c r="J7" s="11"/>
      <c r="K7" s="10"/>
    </row>
    <row r="8">
      <c r="A8" s="5" t="s">
        <v>88</v>
      </c>
      <c r="B8" s="5">
        <v>120.0</v>
      </c>
      <c r="C8" s="5">
        <v>120.0</v>
      </c>
      <c r="D8" s="4">
        <f>SUMIFS(Sheet1!$B$2:$B$70,Sheet1!$K$2:$K$70,$A8)</f>
        <v>143600</v>
      </c>
      <c r="F8" s="9"/>
      <c r="G8" s="12"/>
      <c r="H8" s="9"/>
      <c r="I8" s="12"/>
      <c r="J8" s="12"/>
      <c r="K8" s="10"/>
    </row>
    <row r="9">
      <c r="A9" s="5" t="s">
        <v>89</v>
      </c>
      <c r="B9" s="5">
        <v>55.0</v>
      </c>
      <c r="C9" s="5">
        <v>30.0</v>
      </c>
      <c r="D9" s="4">
        <f>SUMIFS(Sheet1!$B$2:$B$70,Sheet1!$K$2:$K$70,$A9)</f>
        <v>256100</v>
      </c>
      <c r="H9" s="12"/>
      <c r="I9" s="12"/>
      <c r="J9" s="12"/>
      <c r="K9" s="10"/>
    </row>
    <row r="10">
      <c r="A10" s="5" t="s">
        <v>90</v>
      </c>
      <c r="B10" s="5">
        <v>15.0</v>
      </c>
      <c r="C10" s="5">
        <v>45.0</v>
      </c>
      <c r="D10" s="4">
        <f>SUMIFS(Sheet1!$B$2:$B$70,Sheet1!$K$2:$K$70,$A10)</f>
        <v>76600</v>
      </c>
      <c r="H10" s="10"/>
      <c r="I10" s="10"/>
      <c r="J10" s="10"/>
      <c r="K10" s="10"/>
    </row>
    <row r="11">
      <c r="A11" s="5" t="s">
        <v>91</v>
      </c>
      <c r="B11" s="5">
        <v>62.0</v>
      </c>
      <c r="C11" s="5">
        <v>60.0</v>
      </c>
      <c r="D11" s="4">
        <f>SUMIFS(Sheet1!$B$2:$B$70,Sheet1!$K$2:$K$70,$A11)</f>
        <v>198300</v>
      </c>
      <c r="H11" s="10"/>
      <c r="I11" s="10"/>
      <c r="J11" s="10"/>
      <c r="K11" s="10"/>
    </row>
    <row r="12">
      <c r="A12" s="5" t="s">
        <v>92</v>
      </c>
      <c r="B12" s="5">
        <v>75.0</v>
      </c>
      <c r="C12" s="5">
        <v>30.0</v>
      </c>
      <c r="D12" s="4">
        <f>SUMIFS(Sheet1!$B$2:$B$70,Sheet1!$K$2:$K$70,$A12)</f>
        <v>166100</v>
      </c>
    </row>
    <row r="13">
      <c r="A13" s="5" t="s">
        <v>93</v>
      </c>
      <c r="B13" s="5">
        <v>36.0</v>
      </c>
      <c r="C13" s="5">
        <v>30.0</v>
      </c>
      <c r="D13" s="4">
        <f>SUMIFS(Sheet1!$B$2:$B$70,Sheet1!$K$2:$K$70,$A13)</f>
        <v>263500</v>
      </c>
    </row>
    <row r="14">
      <c r="A14" s="5" t="s">
        <v>94</v>
      </c>
      <c r="B14" s="5">
        <v>76.0</v>
      </c>
      <c r="C14" s="5">
        <v>45.0</v>
      </c>
      <c r="D14" s="4">
        <f>SUMIFS(Sheet1!$B$2:$B$70,Sheet1!$K$2:$K$70,$A14)</f>
        <v>290700</v>
      </c>
    </row>
    <row r="15">
      <c r="A15" s="5" t="s">
        <v>95</v>
      </c>
      <c r="B15" s="5">
        <v>73.0</v>
      </c>
      <c r="C15" s="5">
        <v>60.0</v>
      </c>
      <c r="D15" s="4">
        <f>SUMIFS(Sheet1!$B$2:$B$70,Sheet1!$K$2:$K$70,$A15)</f>
        <v>206600</v>
      </c>
    </row>
    <row r="16">
      <c r="A16" s="5" t="s">
        <v>96</v>
      </c>
      <c r="B16" s="5">
        <v>37.0</v>
      </c>
      <c r="C16" s="5">
        <v>30.0</v>
      </c>
      <c r="D16" s="4">
        <f>SUMIFS(Sheet1!$B$2:$B$70,Sheet1!$K$2:$K$70,$A16)</f>
        <v>138900</v>
      </c>
    </row>
    <row r="17">
      <c r="A17" s="5" t="s">
        <v>97</v>
      </c>
      <c r="B17" s="5">
        <v>90.0</v>
      </c>
      <c r="C17" s="5">
        <v>90.0</v>
      </c>
      <c r="D17" s="4">
        <f>SUMIFS(Sheet1!$B$2:$B$70,Sheet1!$K$2:$K$70,$A17)</f>
        <v>136200</v>
      </c>
    </row>
    <row r="18">
      <c r="A18" s="5" t="s">
        <v>98</v>
      </c>
      <c r="B18" s="5">
        <v>38.0</v>
      </c>
      <c r="C18" s="5">
        <v>90.0</v>
      </c>
      <c r="D18" s="4">
        <f>SUMIFS(Sheet1!$B$2:$B$70,Sheet1!$K$2:$K$70,$A18)</f>
        <v>44800</v>
      </c>
    </row>
    <row r="19">
      <c r="A19" s="5" t="s">
        <v>99</v>
      </c>
      <c r="B19" s="5">
        <v>31.0</v>
      </c>
      <c r="C19" s="5">
        <v>60.0</v>
      </c>
      <c r="D19" s="4">
        <f>SUMIFS(Sheet1!$B$2:$B$70,Sheet1!$K$2:$K$70,$A19)</f>
        <v>77800</v>
      </c>
    </row>
    <row r="20">
      <c r="A20" s="5" t="s">
        <v>100</v>
      </c>
      <c r="B20" s="5">
        <v>79.0</v>
      </c>
      <c r="C20" s="5">
        <v>30.0</v>
      </c>
      <c r="D20" s="4">
        <f>SUMIFS(Sheet1!$B$2:$B$70,Sheet1!$K$2:$K$70,$A20)</f>
        <v>131500</v>
      </c>
    </row>
    <row r="21">
      <c r="A21" s="5" t="s">
        <v>101</v>
      </c>
      <c r="B21" s="5">
        <v>43.0</v>
      </c>
      <c r="C21" s="5">
        <v>45.0</v>
      </c>
      <c r="D21" s="4">
        <f>SUMIFS(Sheet1!$B$2:$B$70,Sheet1!$K$2:$K$70,$A21)</f>
        <v>49400</v>
      </c>
    </row>
    <row r="22">
      <c r="A22" s="5" t="s">
        <v>102</v>
      </c>
      <c r="B22" s="5">
        <v>10.0</v>
      </c>
      <c r="C22" s="5">
        <v>60.0</v>
      </c>
      <c r="D22" s="4">
        <f>SUMIFS(Sheet1!$B$2:$B$70,Sheet1!$K$2:$K$70,$A22)</f>
        <v>81200</v>
      </c>
    </row>
    <row r="23">
      <c r="A23" s="13" t="s">
        <v>103</v>
      </c>
    </row>
    <row r="24">
      <c r="A24" s="13"/>
    </row>
    <row r="25">
      <c r="A25" s="7" t="s">
        <v>104</v>
      </c>
    </row>
    <row r="26">
      <c r="A26" s="1" t="s">
        <v>79</v>
      </c>
      <c r="B26" s="1" t="s">
        <v>105</v>
      </c>
      <c r="C26" s="1" t="s">
        <v>106</v>
      </c>
      <c r="D26" s="1" t="s">
        <v>107</v>
      </c>
      <c r="E26" s="1" t="s">
        <v>108</v>
      </c>
      <c r="F26" s="1" t="s">
        <v>109</v>
      </c>
      <c r="G26" s="1" t="s">
        <v>110</v>
      </c>
    </row>
    <row r="27">
      <c r="A27" s="5" t="s">
        <v>84</v>
      </c>
      <c r="B27" s="14">
        <f t="shared" ref="B27:B34" si="1">VLOOKUP(A27,$A$3:$D$22,4,FALSE)</f>
        <v>315200</v>
      </c>
      <c r="C27" s="14">
        <f t="shared" ref="C27:C34" si="2">VLOOKUP(A27,$A$3:$B$22,2,FALSE)</f>
        <v>54</v>
      </c>
      <c r="D27" s="14">
        <f t="shared" ref="D27:D34" si="3">VLOOKUP(A27,$A$3:$C$22,3,FALSE)</f>
        <v>120</v>
      </c>
      <c r="E27" s="15">
        <f t="shared" ref="E27:E34" si="4">IF((D27-C27)&gt;=30,10%,0%)</f>
        <v>0.1</v>
      </c>
      <c r="F27" s="14">
        <f t="shared" ref="F27:F34" si="5">B27*(1-E27)</f>
        <v>283680</v>
      </c>
      <c r="G27" s="14">
        <f t="shared" ref="G27:G34" si="6">B27-F27</f>
        <v>31520</v>
      </c>
    </row>
    <row r="28">
      <c r="A28" s="5" t="s">
        <v>85</v>
      </c>
      <c r="B28" s="14">
        <f t="shared" si="1"/>
        <v>335700</v>
      </c>
      <c r="C28" s="14">
        <f t="shared" si="2"/>
        <v>34</v>
      </c>
      <c r="D28" s="14">
        <f t="shared" si="3"/>
        <v>90</v>
      </c>
      <c r="E28" s="15">
        <f t="shared" si="4"/>
        <v>0.1</v>
      </c>
      <c r="F28" s="14">
        <f t="shared" si="5"/>
        <v>302130</v>
      </c>
      <c r="G28" s="14">
        <f t="shared" si="6"/>
        <v>33570</v>
      </c>
    </row>
    <row r="29">
      <c r="A29" s="5" t="s">
        <v>86</v>
      </c>
      <c r="B29" s="14">
        <f t="shared" si="1"/>
        <v>299200</v>
      </c>
      <c r="C29" s="14">
        <f t="shared" si="2"/>
        <v>6</v>
      </c>
      <c r="D29" s="14">
        <f t="shared" si="3"/>
        <v>45</v>
      </c>
      <c r="E29" s="15">
        <f t="shared" si="4"/>
        <v>0.1</v>
      </c>
      <c r="F29" s="14">
        <f t="shared" si="5"/>
        <v>269280</v>
      </c>
      <c r="G29" s="14">
        <f t="shared" si="6"/>
        <v>29920</v>
      </c>
    </row>
    <row r="30">
      <c r="A30" s="5" t="s">
        <v>90</v>
      </c>
      <c r="B30" s="14">
        <f t="shared" si="1"/>
        <v>76600</v>
      </c>
      <c r="C30" s="14">
        <f t="shared" si="2"/>
        <v>15</v>
      </c>
      <c r="D30" s="14">
        <f t="shared" si="3"/>
        <v>45</v>
      </c>
      <c r="E30" s="15">
        <f t="shared" si="4"/>
        <v>0.1</v>
      </c>
      <c r="F30" s="14">
        <f t="shared" si="5"/>
        <v>68940</v>
      </c>
      <c r="G30" s="14">
        <f t="shared" si="6"/>
        <v>7660</v>
      </c>
    </row>
    <row r="31">
      <c r="A31" s="5" t="s">
        <v>98</v>
      </c>
      <c r="B31" s="14">
        <f t="shared" si="1"/>
        <v>44800</v>
      </c>
      <c r="C31" s="14">
        <f t="shared" si="2"/>
        <v>38</v>
      </c>
      <c r="D31" s="14">
        <f t="shared" si="3"/>
        <v>90</v>
      </c>
      <c r="E31" s="15">
        <f t="shared" si="4"/>
        <v>0.1</v>
      </c>
      <c r="F31" s="14">
        <f t="shared" si="5"/>
        <v>40320</v>
      </c>
      <c r="G31" s="14">
        <f t="shared" si="6"/>
        <v>4480</v>
      </c>
    </row>
    <row r="32">
      <c r="A32" s="5" t="s">
        <v>99</v>
      </c>
      <c r="B32" s="14">
        <f t="shared" si="1"/>
        <v>77800</v>
      </c>
      <c r="C32" s="14">
        <f t="shared" si="2"/>
        <v>31</v>
      </c>
      <c r="D32" s="14">
        <f t="shared" si="3"/>
        <v>60</v>
      </c>
      <c r="E32" s="15">
        <f t="shared" si="4"/>
        <v>0</v>
      </c>
      <c r="F32" s="14">
        <f t="shared" si="5"/>
        <v>77800</v>
      </c>
      <c r="G32" s="14">
        <f t="shared" si="6"/>
        <v>0</v>
      </c>
    </row>
    <row r="33">
      <c r="A33" s="5" t="s">
        <v>101</v>
      </c>
      <c r="B33" s="14">
        <f t="shared" si="1"/>
        <v>49400</v>
      </c>
      <c r="C33" s="14">
        <f t="shared" si="2"/>
        <v>43</v>
      </c>
      <c r="D33" s="14">
        <f t="shared" si="3"/>
        <v>45</v>
      </c>
      <c r="E33" s="15">
        <f t="shared" si="4"/>
        <v>0</v>
      </c>
      <c r="F33" s="14">
        <f t="shared" si="5"/>
        <v>49400</v>
      </c>
      <c r="G33" s="14">
        <f t="shared" si="6"/>
        <v>0</v>
      </c>
    </row>
    <row r="34">
      <c r="A34" s="5" t="s">
        <v>102</v>
      </c>
      <c r="B34" s="14">
        <f t="shared" si="1"/>
        <v>81200</v>
      </c>
      <c r="C34" s="14">
        <f t="shared" si="2"/>
        <v>10</v>
      </c>
      <c r="D34" s="14">
        <f t="shared" si="3"/>
        <v>60</v>
      </c>
      <c r="E34" s="15">
        <f t="shared" si="4"/>
        <v>0.1</v>
      </c>
      <c r="F34" s="14">
        <f t="shared" si="5"/>
        <v>73080</v>
      </c>
      <c r="G34" s="14">
        <f t="shared" si="6"/>
        <v>8120</v>
      </c>
    </row>
    <row r="36">
      <c r="A36" s="16" t="s">
        <v>111</v>
      </c>
    </row>
    <row r="37">
      <c r="A37" s="17" t="s">
        <v>112</v>
      </c>
    </row>
    <row r="38">
      <c r="A38" s="17" t="s">
        <v>113</v>
      </c>
    </row>
    <row r="39">
      <c r="A39" s="17" t="s">
        <v>114</v>
      </c>
    </row>
    <row r="40">
      <c r="A40" s="17" t="s">
        <v>115</v>
      </c>
    </row>
    <row r="41">
      <c r="A41" s="17" t="s">
        <v>116</v>
      </c>
    </row>
    <row r="42">
      <c r="A42" s="17" t="s">
        <v>117</v>
      </c>
    </row>
    <row r="43">
      <c r="A43" s="13" t="str">
        <f>if(B16&lt;C16,A16,"")</f>
        <v/>
      </c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3"/>
    </row>
    <row r="74">
      <c r="A74" s="16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8"/>
    </row>
    <row r="82">
      <c r="A82" s="13"/>
    </row>
    <row r="83">
      <c r="A83" s="13"/>
    </row>
    <row r="84">
      <c r="A84" s="13" t="str">
        <f t="shared" ref="A84:A85" si="7">if(C29=B29,A29,"")</f>
        <v/>
      </c>
    </row>
    <row r="85">
      <c r="A85" s="13" t="str">
        <f t="shared" si="7"/>
        <v/>
      </c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</sheetData>
  <mergeCells count="2">
    <mergeCell ref="A1:D1"/>
    <mergeCell ref="A25:G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1.13"/>
    <col customWidth="1" min="3" max="3" width="22.25"/>
    <col customWidth="1" min="4" max="4" width="28.75"/>
    <col customWidth="1" min="5" max="5" width="17.38"/>
    <col customWidth="1" min="6" max="6" width="44.5"/>
    <col customWidth="1" min="7" max="7" width="20.75"/>
    <col customWidth="1" min="8" max="8" width="17.13"/>
  </cols>
  <sheetData>
    <row r="1">
      <c r="A1" s="7" t="s">
        <v>78</v>
      </c>
      <c r="E1" s="8"/>
      <c r="I1" s="9"/>
      <c r="J1" s="9"/>
      <c r="K1" s="10"/>
    </row>
    <row r="2">
      <c r="A2" s="1" t="s">
        <v>79</v>
      </c>
      <c r="B2" s="1" t="s">
        <v>80</v>
      </c>
      <c r="C2" s="1" t="s">
        <v>81</v>
      </c>
      <c r="D2" s="1" t="s">
        <v>82</v>
      </c>
      <c r="E2" s="8"/>
      <c r="I2" s="9"/>
      <c r="J2" s="9"/>
      <c r="K2" s="10"/>
    </row>
    <row r="3">
      <c r="A3" s="5" t="s">
        <v>83</v>
      </c>
      <c r="B3" s="5">
        <v>96.0</v>
      </c>
      <c r="C3" s="5">
        <v>30.0</v>
      </c>
      <c r="D3" s="4">
        <f>SUMIFS(Sheet1!$B$2:$B$70,Sheet1!$K$2:$K$70,$A3)</f>
        <v>168500</v>
      </c>
      <c r="J3" s="9"/>
      <c r="K3" s="10"/>
    </row>
    <row r="4">
      <c r="A4" s="5" t="s">
        <v>84</v>
      </c>
      <c r="B4" s="5">
        <v>54.0</v>
      </c>
      <c r="C4" s="5">
        <v>120.0</v>
      </c>
      <c r="D4" s="4">
        <f>SUMIFS(Sheet1!$B$2:$B$70,Sheet1!$K$2:$K$70,$A4)</f>
        <v>315200</v>
      </c>
      <c r="I4" s="10"/>
      <c r="J4" s="11"/>
      <c r="K4" s="10"/>
    </row>
    <row r="5">
      <c r="A5" s="5" t="s">
        <v>85</v>
      </c>
      <c r="B5" s="5">
        <v>34.0</v>
      </c>
      <c r="C5" s="5">
        <v>90.0</v>
      </c>
      <c r="D5" s="4">
        <f>SUMIFS(Sheet1!$B$2:$B$70,Sheet1!$K$2:$K$70,$A5)</f>
        <v>335700</v>
      </c>
      <c r="I5" s="12"/>
      <c r="J5" s="12"/>
      <c r="K5" s="10"/>
    </row>
    <row r="6">
      <c r="A6" s="5" t="s">
        <v>86</v>
      </c>
      <c r="B6" s="5">
        <v>6.0</v>
      </c>
      <c r="C6" s="5">
        <v>45.0</v>
      </c>
      <c r="D6" s="4">
        <f>SUMIFS(Sheet1!$B$2:$B$70,Sheet1!$K$2:$K$70,$A6)</f>
        <v>299200</v>
      </c>
      <c r="I6" s="12"/>
      <c r="J6" s="12"/>
      <c r="K6" s="10"/>
    </row>
    <row r="7">
      <c r="A7" s="5" t="s">
        <v>87</v>
      </c>
      <c r="B7" s="5">
        <v>94.0</v>
      </c>
      <c r="C7" s="5">
        <v>30.0</v>
      </c>
      <c r="D7" s="4">
        <f>SUMIFS(Sheet1!$B$2:$B$70,Sheet1!$K$2:$K$70,$A7)</f>
        <v>92700</v>
      </c>
      <c r="I7" s="10"/>
      <c r="J7" s="11"/>
      <c r="K7" s="10"/>
    </row>
    <row r="8">
      <c r="A8" s="5" t="s">
        <v>88</v>
      </c>
      <c r="B8" s="5">
        <v>120.0</v>
      </c>
      <c r="C8" s="5">
        <v>120.0</v>
      </c>
      <c r="D8" s="4">
        <f>SUMIFS(Sheet1!$B$2:$B$70,Sheet1!$K$2:$K$70,$A8)</f>
        <v>143600</v>
      </c>
      <c r="I8" s="12"/>
      <c r="J8" s="12"/>
      <c r="K8" s="10"/>
    </row>
    <row r="9">
      <c r="A9" s="5" t="s">
        <v>89</v>
      </c>
      <c r="B9" s="5">
        <v>55.0</v>
      </c>
      <c r="C9" s="5">
        <v>30.0</v>
      </c>
      <c r="D9" s="4">
        <f>SUMIFS(Sheet1!$B$2:$B$70,Sheet1!$K$2:$K$70,$A9)</f>
        <v>256100</v>
      </c>
      <c r="I9" s="12"/>
      <c r="J9" s="12"/>
      <c r="K9" s="10"/>
    </row>
    <row r="10">
      <c r="A10" s="5" t="s">
        <v>90</v>
      </c>
      <c r="B10" s="5">
        <v>15.0</v>
      </c>
      <c r="C10" s="5">
        <v>45.0</v>
      </c>
      <c r="D10" s="4">
        <f>SUMIFS(Sheet1!$B$2:$B$70,Sheet1!$K$2:$K$70,$A10)</f>
        <v>76600</v>
      </c>
      <c r="I10" s="10"/>
      <c r="J10" s="10"/>
      <c r="K10" s="10"/>
    </row>
    <row r="11">
      <c r="A11" s="5" t="s">
        <v>91</v>
      </c>
      <c r="B11" s="5">
        <v>62.0</v>
      </c>
      <c r="C11" s="5">
        <v>60.0</v>
      </c>
      <c r="D11" s="4">
        <f>SUMIFS(Sheet1!$B$2:$B$70,Sheet1!$K$2:$K$70,$A11)</f>
        <v>198300</v>
      </c>
      <c r="H11" s="10"/>
      <c r="I11" s="10"/>
      <c r="J11" s="10"/>
      <c r="K11" s="10"/>
    </row>
    <row r="12">
      <c r="A12" s="5" t="s">
        <v>92</v>
      </c>
      <c r="B12" s="5">
        <v>75.0</v>
      </c>
      <c r="C12" s="5">
        <v>30.0</v>
      </c>
      <c r="D12" s="4">
        <f>SUMIFS(Sheet1!$B$2:$B$70,Sheet1!$K$2:$K$70,$A12)</f>
        <v>166100</v>
      </c>
    </row>
    <row r="13">
      <c r="A13" s="5" t="s">
        <v>93</v>
      </c>
      <c r="B13" s="5">
        <v>36.0</v>
      </c>
      <c r="C13" s="5">
        <v>30.0</v>
      </c>
      <c r="D13" s="4">
        <f>SUMIFS(Sheet1!$B$2:$B$70,Sheet1!$K$2:$K$70,$A13)</f>
        <v>263500</v>
      </c>
    </row>
    <row r="14">
      <c r="A14" s="5" t="s">
        <v>94</v>
      </c>
      <c r="B14" s="5">
        <v>76.0</v>
      </c>
      <c r="C14" s="5">
        <v>45.0</v>
      </c>
      <c r="D14" s="4">
        <f>SUMIFS(Sheet1!$B$2:$B$70,Sheet1!$K$2:$K$70,$A14)</f>
        <v>290700</v>
      </c>
    </row>
    <row r="15">
      <c r="A15" s="5" t="s">
        <v>95</v>
      </c>
      <c r="B15" s="5">
        <v>73.0</v>
      </c>
      <c r="C15" s="5">
        <v>60.0</v>
      </c>
      <c r="D15" s="4">
        <f>SUMIFS(Sheet1!$B$2:$B$70,Sheet1!$K$2:$K$70,$A15)</f>
        <v>206600</v>
      </c>
    </row>
    <row r="16">
      <c r="A16" s="5" t="s">
        <v>96</v>
      </c>
      <c r="B16" s="5">
        <v>37.0</v>
      </c>
      <c r="C16" s="5">
        <v>30.0</v>
      </c>
      <c r="D16" s="4">
        <f>SUMIFS(Sheet1!$B$2:$B$70,Sheet1!$K$2:$K$70,$A16)</f>
        <v>138900</v>
      </c>
    </row>
    <row r="17">
      <c r="A17" s="5" t="s">
        <v>97</v>
      </c>
      <c r="B17" s="5">
        <v>90.0</v>
      </c>
      <c r="C17" s="5">
        <v>90.0</v>
      </c>
      <c r="D17" s="4">
        <f>SUMIFS(Sheet1!$B$2:$B$70,Sheet1!$K$2:$K$70,$A17)</f>
        <v>136200</v>
      </c>
    </row>
    <row r="18">
      <c r="A18" s="5" t="s">
        <v>98</v>
      </c>
      <c r="B18" s="5">
        <v>38.0</v>
      </c>
      <c r="C18" s="5">
        <v>90.0</v>
      </c>
      <c r="D18" s="4">
        <f>SUMIFS(Sheet1!$B$2:$B$70,Sheet1!$K$2:$K$70,$A18)</f>
        <v>44800</v>
      </c>
    </row>
    <row r="19">
      <c r="A19" s="5" t="s">
        <v>99</v>
      </c>
      <c r="B19" s="5">
        <v>31.0</v>
      </c>
      <c r="C19" s="5">
        <v>60.0</v>
      </c>
      <c r="D19" s="4">
        <f>SUMIFS(Sheet1!$B$2:$B$70,Sheet1!$K$2:$K$70,$A19)</f>
        <v>77800</v>
      </c>
    </row>
    <row r="20">
      <c r="A20" s="5" t="s">
        <v>100</v>
      </c>
      <c r="B20" s="5">
        <v>79.0</v>
      </c>
      <c r="C20" s="5">
        <v>30.0</v>
      </c>
      <c r="D20" s="4">
        <f>SUMIFS(Sheet1!$B$2:$B$70,Sheet1!$K$2:$K$70,$A20)</f>
        <v>131500</v>
      </c>
    </row>
    <row r="21">
      <c r="A21" s="5" t="s">
        <v>101</v>
      </c>
      <c r="B21" s="5">
        <v>43.0</v>
      </c>
      <c r="C21" s="5">
        <v>45.0</v>
      </c>
      <c r="D21" s="4">
        <f>SUMIFS(Sheet1!$B$2:$B$70,Sheet1!$K$2:$K$70,$A21)</f>
        <v>49400</v>
      </c>
    </row>
    <row r="22">
      <c r="A22" s="5" t="s">
        <v>102</v>
      </c>
      <c r="B22" s="5">
        <v>10.0</v>
      </c>
      <c r="C22" s="5">
        <v>60.0</v>
      </c>
      <c r="D22" s="4">
        <f>SUMIFS(Sheet1!$B$2:$B$70,Sheet1!$K$2:$K$70,$A22)</f>
        <v>81200</v>
      </c>
    </row>
    <row r="23">
      <c r="A23" s="13" t="s">
        <v>118</v>
      </c>
    </row>
    <row r="24">
      <c r="A24" s="13"/>
    </row>
    <row r="25">
      <c r="A25" s="13" t="str">
        <f>if(B16&lt;C16,A16,"")</f>
        <v/>
      </c>
    </row>
    <row r="26">
      <c r="A26" s="7" t="s">
        <v>119</v>
      </c>
    </row>
    <row r="27">
      <c r="A27" s="1" t="s">
        <v>79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125</v>
      </c>
      <c r="H27" s="1" t="s">
        <v>126</v>
      </c>
    </row>
    <row r="28">
      <c r="A28" s="5" t="s">
        <v>83</v>
      </c>
      <c r="B28" s="14">
        <f t="shared" ref="B28:B37" si="1">Vlookup($A28,$A$3:$D$22,4,FALSE)</f>
        <v>168500</v>
      </c>
      <c r="C28" s="14">
        <f t="shared" ref="C28:C37" si="2">Vlookup($A28,$A$3:$B$22,2,FALSE)</f>
        <v>96</v>
      </c>
      <c r="D28" s="14">
        <f t="shared" ref="D28:D37" si="3">Vlookup($A28,$A$3:$C$22,3,FALSE)</f>
        <v>30</v>
      </c>
      <c r="E28" s="14">
        <f t="shared" ref="E28:E37" si="4">C28-D28</f>
        <v>66</v>
      </c>
      <c r="F28" s="15">
        <f t="shared" ref="F28:F37" si="5">IF(E28&lt;=30,5%,8%)</f>
        <v>0.08</v>
      </c>
      <c r="G28" s="14">
        <f t="shared" ref="G28:G37" si="6">B28*(1+F28)</f>
        <v>181980</v>
      </c>
      <c r="H28" s="14">
        <f t="shared" ref="H28:H37" si="7">G28-B28</f>
        <v>13480</v>
      </c>
    </row>
    <row r="29">
      <c r="A29" s="5" t="s">
        <v>87</v>
      </c>
      <c r="B29" s="14">
        <f t="shared" si="1"/>
        <v>92700</v>
      </c>
      <c r="C29" s="14">
        <f t="shared" si="2"/>
        <v>94</v>
      </c>
      <c r="D29" s="14">
        <f t="shared" si="3"/>
        <v>30</v>
      </c>
      <c r="E29" s="14">
        <f t="shared" si="4"/>
        <v>64</v>
      </c>
      <c r="F29" s="15">
        <f t="shared" si="5"/>
        <v>0.08</v>
      </c>
      <c r="G29" s="14">
        <f t="shared" si="6"/>
        <v>100116</v>
      </c>
      <c r="H29" s="14">
        <f t="shared" si="7"/>
        <v>7416</v>
      </c>
    </row>
    <row r="30">
      <c r="A30" s="5" t="s">
        <v>89</v>
      </c>
      <c r="B30" s="14">
        <f t="shared" si="1"/>
        <v>256100</v>
      </c>
      <c r="C30" s="14">
        <f t="shared" si="2"/>
        <v>55</v>
      </c>
      <c r="D30" s="14">
        <f t="shared" si="3"/>
        <v>30</v>
      </c>
      <c r="E30" s="14">
        <f t="shared" si="4"/>
        <v>25</v>
      </c>
      <c r="F30" s="15">
        <f t="shared" si="5"/>
        <v>0.05</v>
      </c>
      <c r="G30" s="14">
        <f t="shared" si="6"/>
        <v>268905</v>
      </c>
      <c r="H30" s="14">
        <f t="shared" si="7"/>
        <v>12805</v>
      </c>
    </row>
    <row r="31">
      <c r="A31" s="5" t="s">
        <v>91</v>
      </c>
      <c r="B31" s="14">
        <f t="shared" si="1"/>
        <v>198300</v>
      </c>
      <c r="C31" s="14">
        <f t="shared" si="2"/>
        <v>62</v>
      </c>
      <c r="D31" s="14">
        <f t="shared" si="3"/>
        <v>60</v>
      </c>
      <c r="E31" s="14">
        <f t="shared" si="4"/>
        <v>2</v>
      </c>
      <c r="F31" s="15">
        <f t="shared" si="5"/>
        <v>0.05</v>
      </c>
      <c r="G31" s="14">
        <f t="shared" si="6"/>
        <v>208215</v>
      </c>
      <c r="H31" s="14">
        <f t="shared" si="7"/>
        <v>9915</v>
      </c>
    </row>
    <row r="32">
      <c r="A32" s="5" t="s">
        <v>92</v>
      </c>
      <c r="B32" s="14">
        <f t="shared" si="1"/>
        <v>166100</v>
      </c>
      <c r="C32" s="14">
        <f t="shared" si="2"/>
        <v>75</v>
      </c>
      <c r="D32" s="14">
        <f t="shared" si="3"/>
        <v>30</v>
      </c>
      <c r="E32" s="14">
        <f t="shared" si="4"/>
        <v>45</v>
      </c>
      <c r="F32" s="15">
        <f t="shared" si="5"/>
        <v>0.08</v>
      </c>
      <c r="G32" s="14">
        <f t="shared" si="6"/>
        <v>179388</v>
      </c>
      <c r="H32" s="14">
        <f t="shared" si="7"/>
        <v>13288</v>
      </c>
    </row>
    <row r="33">
      <c r="A33" s="5" t="s">
        <v>93</v>
      </c>
      <c r="B33" s="14">
        <f t="shared" si="1"/>
        <v>263500</v>
      </c>
      <c r="C33" s="14">
        <f t="shared" si="2"/>
        <v>36</v>
      </c>
      <c r="D33" s="14">
        <f t="shared" si="3"/>
        <v>30</v>
      </c>
      <c r="E33" s="14">
        <f t="shared" si="4"/>
        <v>6</v>
      </c>
      <c r="F33" s="15">
        <f t="shared" si="5"/>
        <v>0.05</v>
      </c>
      <c r="G33" s="14">
        <f t="shared" si="6"/>
        <v>276675</v>
      </c>
      <c r="H33" s="14">
        <f t="shared" si="7"/>
        <v>13175</v>
      </c>
    </row>
    <row r="34">
      <c r="A34" s="5" t="s">
        <v>94</v>
      </c>
      <c r="B34" s="14">
        <f t="shared" si="1"/>
        <v>290700</v>
      </c>
      <c r="C34" s="14">
        <f t="shared" si="2"/>
        <v>76</v>
      </c>
      <c r="D34" s="14">
        <f t="shared" si="3"/>
        <v>45</v>
      </c>
      <c r="E34" s="14">
        <f t="shared" si="4"/>
        <v>31</v>
      </c>
      <c r="F34" s="15">
        <f t="shared" si="5"/>
        <v>0.08</v>
      </c>
      <c r="G34" s="14">
        <f t="shared" si="6"/>
        <v>313956</v>
      </c>
      <c r="H34" s="14">
        <f t="shared" si="7"/>
        <v>23256</v>
      </c>
    </row>
    <row r="35">
      <c r="A35" s="5" t="s">
        <v>95</v>
      </c>
      <c r="B35" s="14">
        <f t="shared" si="1"/>
        <v>206600</v>
      </c>
      <c r="C35" s="14">
        <f t="shared" si="2"/>
        <v>73</v>
      </c>
      <c r="D35" s="14">
        <f t="shared" si="3"/>
        <v>60</v>
      </c>
      <c r="E35" s="14">
        <f t="shared" si="4"/>
        <v>13</v>
      </c>
      <c r="F35" s="15">
        <f t="shared" si="5"/>
        <v>0.05</v>
      </c>
      <c r="G35" s="14">
        <f t="shared" si="6"/>
        <v>216930</v>
      </c>
      <c r="H35" s="14">
        <f t="shared" si="7"/>
        <v>10330</v>
      </c>
    </row>
    <row r="36">
      <c r="A36" s="5" t="s">
        <v>96</v>
      </c>
      <c r="B36" s="14">
        <f t="shared" si="1"/>
        <v>138900</v>
      </c>
      <c r="C36" s="14">
        <f t="shared" si="2"/>
        <v>37</v>
      </c>
      <c r="D36" s="14">
        <f t="shared" si="3"/>
        <v>30</v>
      </c>
      <c r="E36" s="14">
        <f t="shared" si="4"/>
        <v>7</v>
      </c>
      <c r="F36" s="15">
        <f t="shared" si="5"/>
        <v>0.05</v>
      </c>
      <c r="G36" s="14">
        <f t="shared" si="6"/>
        <v>145845</v>
      </c>
      <c r="H36" s="14">
        <f t="shared" si="7"/>
        <v>6945</v>
      </c>
    </row>
    <row r="37">
      <c r="A37" s="5" t="s">
        <v>100</v>
      </c>
      <c r="B37" s="14">
        <f t="shared" si="1"/>
        <v>131500</v>
      </c>
      <c r="C37" s="14">
        <f t="shared" si="2"/>
        <v>79</v>
      </c>
      <c r="D37" s="14">
        <f t="shared" si="3"/>
        <v>30</v>
      </c>
      <c r="E37" s="14">
        <f t="shared" si="4"/>
        <v>49</v>
      </c>
      <c r="F37" s="15">
        <f t="shared" si="5"/>
        <v>0.08</v>
      </c>
      <c r="G37" s="14">
        <f t="shared" si="6"/>
        <v>142020</v>
      </c>
      <c r="H37" s="14">
        <f t="shared" si="7"/>
        <v>10520</v>
      </c>
    </row>
    <row r="39">
      <c r="A39" s="16" t="s">
        <v>127</v>
      </c>
    </row>
    <row r="40">
      <c r="A40" s="17" t="s">
        <v>128</v>
      </c>
      <c r="B40" s="19"/>
      <c r="C40" s="19"/>
      <c r="D40" s="19"/>
      <c r="E40" s="19"/>
      <c r="F40" s="1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7" t="s">
        <v>129</v>
      </c>
      <c r="B41" s="19"/>
      <c r="C41" s="19"/>
      <c r="D41" s="19"/>
      <c r="E41" s="19"/>
      <c r="F41" s="1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7" t="s">
        <v>130</v>
      </c>
      <c r="B42" s="19"/>
      <c r="C42" s="19"/>
      <c r="D42" s="19"/>
      <c r="E42" s="19"/>
      <c r="F42" s="1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7" t="s">
        <v>131</v>
      </c>
      <c r="B43" s="19"/>
      <c r="C43" s="19"/>
      <c r="D43" s="19"/>
      <c r="E43" s="19"/>
      <c r="F43" s="1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7" t="s">
        <v>132</v>
      </c>
      <c r="B44" s="19"/>
      <c r="C44" s="19"/>
      <c r="D44" s="19"/>
      <c r="E44" s="19"/>
      <c r="F44" s="1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7" t="s">
        <v>133</v>
      </c>
      <c r="B45" s="19"/>
      <c r="C45" s="19"/>
      <c r="D45" s="19"/>
      <c r="E45" s="19"/>
      <c r="F45" s="1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8" t="s">
        <v>134</v>
      </c>
      <c r="B46" s="19"/>
      <c r="C46" s="19"/>
      <c r="D46" s="19"/>
      <c r="E46" s="19"/>
      <c r="F46" s="19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9"/>
      <c r="B47" s="19"/>
      <c r="C47" s="19"/>
      <c r="D47" s="19"/>
      <c r="E47" s="19"/>
      <c r="F47" s="19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9"/>
      <c r="B48" s="19"/>
      <c r="C48" s="19"/>
      <c r="D48" s="19"/>
      <c r="E48" s="19"/>
      <c r="F48" s="1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9"/>
      <c r="B49" s="19"/>
      <c r="C49" s="19"/>
      <c r="D49" s="19"/>
      <c r="E49" s="19"/>
      <c r="F49" s="1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9"/>
      <c r="B50" s="19"/>
      <c r="C50" s="19"/>
      <c r="D50" s="19"/>
      <c r="E50" s="19"/>
      <c r="F50" s="1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9"/>
      <c r="B51" s="19"/>
      <c r="C51" s="19"/>
      <c r="D51" s="19"/>
      <c r="E51" s="19"/>
      <c r="F51" s="19"/>
    </row>
    <row r="52">
      <c r="A52" s="20"/>
      <c r="B52" s="21"/>
      <c r="C52" s="21"/>
      <c r="D52" s="21"/>
      <c r="E52" s="21"/>
      <c r="F52" s="21"/>
    </row>
    <row r="53">
      <c r="A53" s="22"/>
      <c r="B53" s="10"/>
      <c r="C53" s="10"/>
      <c r="D53" s="10"/>
      <c r="E53" s="10"/>
      <c r="F53" s="10"/>
    </row>
    <row r="54">
      <c r="A54" s="22"/>
      <c r="B54" s="10"/>
      <c r="C54" s="10"/>
      <c r="D54" s="10"/>
      <c r="E54" s="10"/>
      <c r="F54" s="10"/>
    </row>
    <row r="55">
      <c r="A55" s="22"/>
      <c r="B55" s="10"/>
      <c r="C55" s="10"/>
      <c r="D55" s="10"/>
      <c r="E55" s="10"/>
      <c r="F55" s="10"/>
    </row>
    <row r="56">
      <c r="A56" s="21"/>
      <c r="B56" s="10"/>
      <c r="C56" s="10"/>
      <c r="D56" s="10"/>
      <c r="E56" s="10"/>
      <c r="F56" s="10"/>
    </row>
    <row r="57">
      <c r="A57" s="23"/>
      <c r="B57" s="10"/>
      <c r="C57" s="10"/>
      <c r="D57" s="10"/>
      <c r="E57" s="10"/>
      <c r="F57" s="10"/>
    </row>
    <row r="58">
      <c r="A58" s="23"/>
      <c r="B58" s="10"/>
      <c r="C58" s="10"/>
      <c r="D58" s="10"/>
      <c r="E58" s="10"/>
      <c r="F58" s="10"/>
    </row>
    <row r="59">
      <c r="A59" s="23"/>
      <c r="B59" s="10"/>
      <c r="C59" s="10"/>
      <c r="D59" s="10"/>
      <c r="E59" s="10"/>
      <c r="F59" s="10"/>
    </row>
    <row r="60">
      <c r="A60" s="23"/>
      <c r="B60" s="10"/>
      <c r="C60" s="10"/>
      <c r="D60" s="10"/>
      <c r="E60" s="10"/>
      <c r="F60" s="10"/>
    </row>
    <row r="61">
      <c r="A61" s="23"/>
      <c r="B61" s="10"/>
      <c r="C61" s="10"/>
      <c r="D61" s="10"/>
      <c r="E61" s="10"/>
      <c r="F61" s="10"/>
    </row>
    <row r="62">
      <c r="A62" s="23"/>
      <c r="B62" s="10"/>
      <c r="C62" s="10"/>
      <c r="D62" s="10"/>
      <c r="E62" s="10"/>
      <c r="F62" s="10"/>
    </row>
    <row r="63">
      <c r="A63" s="18"/>
      <c r="B63" s="10"/>
      <c r="C63" s="10"/>
      <c r="D63" s="10"/>
      <c r="E63" s="10"/>
      <c r="F63" s="10"/>
    </row>
    <row r="64">
      <c r="A64" s="22"/>
      <c r="B64" s="10"/>
      <c r="C64" s="10"/>
      <c r="D64" s="10"/>
      <c r="E64" s="10"/>
      <c r="F64" s="10"/>
    </row>
    <row r="65">
      <c r="A65" s="22"/>
      <c r="B65" s="10"/>
      <c r="C65" s="10"/>
      <c r="D65" s="10"/>
      <c r="E65" s="10"/>
      <c r="F65" s="10"/>
    </row>
    <row r="66">
      <c r="A66" s="22"/>
      <c r="B66" s="10"/>
      <c r="C66" s="10"/>
      <c r="D66" s="10"/>
      <c r="E66" s="10"/>
      <c r="F66" s="10"/>
    </row>
    <row r="67">
      <c r="A67" s="13"/>
    </row>
    <row r="68">
      <c r="A68" s="13"/>
    </row>
    <row r="69">
      <c r="A69" s="13"/>
    </row>
  </sheetData>
  <mergeCells count="2">
    <mergeCell ref="A1:D1"/>
    <mergeCell ref="A26:H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7.38"/>
    <col customWidth="1" min="3" max="3" width="16.38"/>
    <col customWidth="1" min="4" max="4" width="17.25"/>
  </cols>
  <sheetData>
    <row r="1">
      <c r="A1" s="7" t="s">
        <v>135</v>
      </c>
      <c r="E1" s="24"/>
      <c r="F1" s="24"/>
      <c r="G1" s="24"/>
      <c r="H1" s="24"/>
      <c r="I1" s="24"/>
      <c r="J1" s="24"/>
    </row>
    <row r="2">
      <c r="A2" s="1" t="s">
        <v>136</v>
      </c>
      <c r="B2" s="1" t="s">
        <v>137</v>
      </c>
      <c r="C2" s="1" t="s">
        <v>138</v>
      </c>
      <c r="D2" s="1" t="s">
        <v>139</v>
      </c>
    </row>
    <row r="3">
      <c r="A3" s="5" t="s">
        <v>140</v>
      </c>
      <c r="B3" s="25">
        <f>SUMIFS(Sheet2!G$27:G$34,Sheet2!D$27:D$34,30)</f>
        <v>0</v>
      </c>
      <c r="C3" s="25">
        <f>sumifs(Sheet3!H$28:H$37,Sheet3!D$28:D$37,30)</f>
        <v>77629</v>
      </c>
      <c r="D3" s="25">
        <f t="shared" ref="D3:D7" si="1">C3-B3</f>
        <v>77629</v>
      </c>
    </row>
    <row r="4">
      <c r="A4" s="5" t="s">
        <v>141</v>
      </c>
      <c r="B4" s="25">
        <f>SUMIFS(Sheet2!G$27:G$34,Sheet2!D$27:D$34,45)</f>
        <v>37580</v>
      </c>
      <c r="C4" s="25">
        <f>sumifs(Sheet3!H$28:H$37,Sheet3!D$28:D$37,45)</f>
        <v>23256</v>
      </c>
      <c r="D4" s="25">
        <f t="shared" si="1"/>
        <v>-14324</v>
      </c>
    </row>
    <row r="5">
      <c r="A5" s="5" t="s">
        <v>142</v>
      </c>
      <c r="B5" s="25">
        <f>SUMIFS(Sheet2!G$27:G$34,Sheet2!D$27:D$34,60)</f>
        <v>8120</v>
      </c>
      <c r="C5" s="25">
        <f>sumifs(Sheet3!H$28:H$37,Sheet3!D$28:D$37,60)</f>
        <v>20245</v>
      </c>
      <c r="D5" s="25">
        <f t="shared" si="1"/>
        <v>12125</v>
      </c>
    </row>
    <row r="6">
      <c r="A6" s="5" t="s">
        <v>143</v>
      </c>
      <c r="B6" s="25">
        <f>SUMIFS(Sheet2!G$27:G$34,Sheet2!D$27:D$34,90)</f>
        <v>38050</v>
      </c>
      <c r="C6" s="25">
        <f>sumifs(Sheet3!H$28:H$37,Sheet3!D$28:D$37,90)</f>
        <v>0</v>
      </c>
      <c r="D6" s="25">
        <f t="shared" si="1"/>
        <v>-38050</v>
      </c>
    </row>
    <row r="7">
      <c r="A7" s="5" t="s">
        <v>144</v>
      </c>
      <c r="B7" s="25">
        <f>SUMIFS(Sheet2!G$27:G$34,Sheet2!D$27:D$34,120)</f>
        <v>31520</v>
      </c>
      <c r="C7" s="25">
        <f>sumifs(Sheet3!H$28:H$37,Sheet3!D$28:D$37,120)</f>
        <v>0</v>
      </c>
      <c r="D7" s="25">
        <f t="shared" si="1"/>
        <v>-31520</v>
      </c>
    </row>
    <row r="9">
      <c r="A9" s="7" t="s">
        <v>145</v>
      </c>
      <c r="C9" s="24"/>
      <c r="D9" s="24"/>
    </row>
    <row r="10">
      <c r="A10" s="1"/>
      <c r="B10" s="1" t="s">
        <v>146</v>
      </c>
      <c r="C10" s="16"/>
    </row>
    <row r="11">
      <c r="A11" s="5" t="s">
        <v>147</v>
      </c>
      <c r="B11" s="25">
        <f>MAX(D3:D7)</f>
        <v>77629</v>
      </c>
    </row>
    <row r="12">
      <c r="A12" s="5" t="s">
        <v>148</v>
      </c>
      <c r="B12" s="25">
        <f>MIN(D3:D7)</f>
        <v>-38050</v>
      </c>
    </row>
    <row r="13">
      <c r="A13" s="5" t="s">
        <v>149</v>
      </c>
      <c r="B13" s="25">
        <f>AVERAGE(D3:D7)</f>
        <v>1172</v>
      </c>
    </row>
    <row r="14">
      <c r="A14" s="5" t="s">
        <v>150</v>
      </c>
      <c r="B14" s="25">
        <f>SUM(D3:D7)</f>
        <v>5860</v>
      </c>
    </row>
    <row r="16">
      <c r="A16" s="26" t="s">
        <v>151</v>
      </c>
    </row>
    <row r="17">
      <c r="A17" s="23" t="s">
        <v>152</v>
      </c>
    </row>
    <row r="18">
      <c r="A18" s="27" t="s">
        <v>153</v>
      </c>
    </row>
    <row r="19">
      <c r="A19" s="27" t="s">
        <v>154</v>
      </c>
    </row>
    <row r="21">
      <c r="A21" s="16" t="s">
        <v>145</v>
      </c>
    </row>
    <row r="22">
      <c r="A22" s="27" t="s">
        <v>155</v>
      </c>
    </row>
    <row r="23">
      <c r="A23" s="23" t="s">
        <v>156</v>
      </c>
    </row>
    <row r="24">
      <c r="A24" s="23" t="s">
        <v>157</v>
      </c>
    </row>
    <row r="25">
      <c r="A25" s="23" t="s">
        <v>158</v>
      </c>
    </row>
    <row r="26">
      <c r="A26" s="28"/>
    </row>
  </sheetData>
  <mergeCells count="2">
    <mergeCell ref="A1:D1"/>
    <mergeCell ref="A9:B9"/>
  </mergeCells>
  <drawing r:id="rId1"/>
</worksheet>
</file>