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<sst xmlns="http://schemas.openxmlformats.org/spreadsheetml/2006/main" count="274" uniqueCount="185">
  <si>
    <t>Product Id</t>
  </si>
  <si>
    <t>Products</t>
  </si>
  <si>
    <t>Category</t>
  </si>
  <si>
    <t>Unit Price</t>
  </si>
  <si>
    <t>Quantity</t>
  </si>
  <si>
    <t>Expiry date</t>
  </si>
  <si>
    <t>Total cost</t>
  </si>
  <si>
    <t>Profit % on cost</t>
  </si>
  <si>
    <t>Condition</t>
  </si>
  <si>
    <t>Loss of Inventory</t>
  </si>
  <si>
    <t>Sales Price</t>
  </si>
  <si>
    <t>Profit</t>
  </si>
  <si>
    <t>P1006</t>
  </si>
  <si>
    <t>Instant noodles</t>
  </si>
  <si>
    <t>Convenience Meals</t>
  </si>
  <si>
    <t>P1007</t>
  </si>
  <si>
    <t>Potato chips</t>
  </si>
  <si>
    <t>Snacks</t>
  </si>
  <si>
    <t>P1008</t>
  </si>
  <si>
    <t>Chocolate bars</t>
  </si>
  <si>
    <t>P1009</t>
  </si>
  <si>
    <t>Canned soup</t>
  </si>
  <si>
    <t>Pantry Staples</t>
  </si>
  <si>
    <t>P1010</t>
  </si>
  <si>
    <t>Frozen pizza</t>
  </si>
  <si>
    <t>P1011</t>
  </si>
  <si>
    <t>Granola bars</t>
  </si>
  <si>
    <t>P1012</t>
  </si>
  <si>
    <t>Breakfast cereal</t>
  </si>
  <si>
    <t>P1013</t>
  </si>
  <si>
    <t>Peanut butter</t>
  </si>
  <si>
    <t>P1014</t>
  </si>
  <si>
    <t>Canned tuna</t>
  </si>
  <si>
    <t>P1015</t>
  </si>
  <si>
    <t>Fruit cups</t>
  </si>
  <si>
    <t>Healthy Options</t>
  </si>
  <si>
    <t>P1016</t>
  </si>
  <si>
    <t>Rice cakes</t>
  </si>
  <si>
    <t>P1017</t>
  </si>
  <si>
    <t>Protein bars</t>
  </si>
  <si>
    <t>P1018</t>
  </si>
  <si>
    <t>Pasta sauce</t>
  </si>
  <si>
    <t>P1019</t>
  </si>
  <si>
    <t>Microwave popcorn</t>
  </si>
  <si>
    <t>P1020</t>
  </si>
  <si>
    <t>Tortilla chips</t>
  </si>
  <si>
    <t>P1021</t>
  </si>
  <si>
    <t>Canned beans</t>
  </si>
  <si>
    <t>P1022</t>
  </si>
  <si>
    <t>Energy drinks</t>
  </si>
  <si>
    <t>Beverages</t>
  </si>
  <si>
    <t>P1023</t>
  </si>
  <si>
    <t>Instant oatmeal</t>
  </si>
  <si>
    <t>P1024</t>
  </si>
  <si>
    <t>Beef jerky</t>
  </si>
  <si>
    <t>P1025</t>
  </si>
  <si>
    <t>Bottled water</t>
  </si>
  <si>
    <t>P1026</t>
  </si>
  <si>
    <t>Crackers</t>
  </si>
  <si>
    <t>P1027</t>
  </si>
  <si>
    <t>Salad dressing</t>
  </si>
  <si>
    <t>P1028</t>
  </si>
  <si>
    <t>Instant coffee</t>
  </si>
  <si>
    <t>P1029</t>
  </si>
  <si>
    <t>Canned vegetables</t>
  </si>
  <si>
    <t>P1030</t>
  </si>
  <si>
    <t>Fruit snacks</t>
  </si>
  <si>
    <t>P1031</t>
  </si>
  <si>
    <t>Canned fruit</t>
  </si>
  <si>
    <t>P1032</t>
  </si>
  <si>
    <t>Protein powder</t>
  </si>
  <si>
    <t>P1033</t>
  </si>
  <si>
    <t>Frozen vegetables</t>
  </si>
  <si>
    <t>P1034</t>
  </si>
  <si>
    <t>Dried fruit</t>
  </si>
  <si>
    <t>P1035</t>
  </si>
  <si>
    <t>Frozen meals</t>
  </si>
  <si>
    <t>P1036</t>
  </si>
  <si>
    <t>Ready-to-eat meals</t>
  </si>
  <si>
    <t>P1037</t>
  </si>
  <si>
    <t>Salsa</t>
  </si>
  <si>
    <t>P1038</t>
  </si>
  <si>
    <t>Trail mix</t>
  </si>
  <si>
    <t>P1039</t>
  </si>
  <si>
    <t>Instant mashed potatoes</t>
  </si>
  <si>
    <t>P1040</t>
  </si>
  <si>
    <t>Energy bars</t>
  </si>
  <si>
    <t>P1041</t>
  </si>
  <si>
    <t>Macaroni and cheese</t>
  </si>
  <si>
    <t>P1042</t>
  </si>
  <si>
    <t>Frozen burritos</t>
  </si>
  <si>
    <t>P1043</t>
  </si>
  <si>
    <t>Tomato sauce</t>
  </si>
  <si>
    <t>P1044</t>
  </si>
  <si>
    <t>Instant pudding</t>
  </si>
  <si>
    <t>P1045</t>
  </si>
  <si>
    <t>Protein shakes</t>
  </si>
  <si>
    <t>P1046</t>
  </si>
  <si>
    <t>Applesauce cups</t>
  </si>
  <si>
    <t>P1047</t>
  </si>
  <si>
    <t>Fruit juice boxes</t>
  </si>
  <si>
    <t>P1048</t>
  </si>
  <si>
    <t>Fruit preserves</t>
  </si>
  <si>
    <t>P1049</t>
  </si>
  <si>
    <t>Popcorn</t>
  </si>
  <si>
    <t>P1050</t>
  </si>
  <si>
    <t>Instant hot cocoa</t>
  </si>
  <si>
    <t>P1051</t>
  </si>
  <si>
    <t>Frozen fish sticks</t>
  </si>
  <si>
    <t>P1052</t>
  </si>
  <si>
    <t>Canned chili</t>
  </si>
  <si>
    <t>P1053</t>
  </si>
  <si>
    <t>Snack packs</t>
  </si>
  <si>
    <t>P1054</t>
  </si>
  <si>
    <t>Canned pasta</t>
  </si>
  <si>
    <t>P1055</t>
  </si>
  <si>
    <t>Breakfast bars</t>
  </si>
  <si>
    <t>P1056</t>
  </si>
  <si>
    <t>Canned meat</t>
  </si>
  <si>
    <t>P1057</t>
  </si>
  <si>
    <t>Ramen noodles</t>
  </si>
  <si>
    <t>P1058</t>
  </si>
  <si>
    <t>Bottled smoothies</t>
  </si>
  <si>
    <t>P1059</t>
  </si>
  <si>
    <t>Instant rice</t>
  </si>
  <si>
    <t>P1060</t>
  </si>
  <si>
    <t>Frozen waffles</t>
  </si>
  <si>
    <t>P1061</t>
  </si>
  <si>
    <t>Fruit pies</t>
  </si>
  <si>
    <t>P1062</t>
  </si>
  <si>
    <t>Canned stew</t>
  </si>
  <si>
    <t>P1063</t>
  </si>
  <si>
    <t>Cereal bars</t>
  </si>
  <si>
    <t>P1064</t>
  </si>
  <si>
    <t>Frozen chicken nuggets</t>
  </si>
  <si>
    <t>P1065</t>
  </si>
  <si>
    <t>Fruit jelly</t>
  </si>
  <si>
    <t>P1066</t>
  </si>
  <si>
    <t>Powdered drink mixes</t>
  </si>
  <si>
    <t>P1067</t>
  </si>
  <si>
    <t>Pudding cups</t>
  </si>
  <si>
    <t>P1068</t>
  </si>
  <si>
    <t>Frozen french fries</t>
  </si>
  <si>
    <t>P1069</t>
  </si>
  <si>
    <t>Cheese crackers</t>
  </si>
  <si>
    <t>P1070</t>
  </si>
  <si>
    <t>Canned olives</t>
  </si>
  <si>
    <t>P1071</t>
  </si>
  <si>
    <t>Frozen fruit</t>
  </si>
  <si>
    <t>P1072</t>
  </si>
  <si>
    <t>Instant soup mixes</t>
  </si>
  <si>
    <t>P1073</t>
  </si>
  <si>
    <t>Fruit puree pouches</t>
  </si>
  <si>
    <t>P1074</t>
  </si>
  <si>
    <t>Canned corn</t>
  </si>
  <si>
    <t>P1075</t>
  </si>
  <si>
    <t>Canned peaches</t>
  </si>
  <si>
    <t>P1076</t>
  </si>
  <si>
    <t>Instant pancake mix</t>
  </si>
  <si>
    <t>P1077</t>
  </si>
  <si>
    <t>Potato sticks</t>
  </si>
  <si>
    <t>P1078</t>
  </si>
  <si>
    <t>Canned pineapple</t>
  </si>
  <si>
    <t>P1079</t>
  </si>
  <si>
    <t>Ready-to-eat rice bowls</t>
  </si>
  <si>
    <t>Overall Profit and Loss due to expiry of product</t>
  </si>
  <si>
    <t xml:space="preserve">Inventory Aging Report on </t>
  </si>
  <si>
    <t>Total cost : Multiply the the price per unit and quantity</t>
  </si>
  <si>
    <t>Profit % on cost: Retrieve the profit % on cost data profit % on cost data.</t>
  </si>
  <si>
    <t>Condition: If expiry date is less than inventory aging report on date, "expired" else expiry date minus inventory aging report on date.</t>
  </si>
  <si>
    <t>Loss of Inventory: If condition is "expired" then total cost else '0'</t>
  </si>
  <si>
    <t>Sales Price: if condition is "expired"  '0' else total cost*(1+profit % on cost)</t>
  </si>
  <si>
    <t>Note: When using IF function, do not type the numbers within inverted commas. Example- =If(B3=B4,B4,”1”) is incorrect and will result in a wrong solution. The correct way is: =If(B3=B4,B4,1).</t>
  </si>
  <si>
    <t>Inventory Data</t>
  </si>
  <si>
    <t>Product id</t>
  </si>
  <si>
    <t>Expired</t>
  </si>
  <si>
    <t>20-30</t>
  </si>
  <si>
    <t>30-40</t>
  </si>
  <si>
    <t>40-50</t>
  </si>
  <si>
    <t>Highest</t>
  </si>
  <si>
    <t>Average</t>
  </si>
  <si>
    <t>Analysis1: If inventory data for product id is highest among 6 conditions, Highest else Not</t>
  </si>
  <si>
    <t>Analysis1: If inventory data for product id is greater than or equal to average among 6 conditions, Avg+ else Avg-</t>
  </si>
  <si>
    <t>Analysis1</t>
  </si>
  <si>
    <t>Analysis2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</si>
</sst>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b/>
      <sz val="11.0"/>
      <color rgb="FF222222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ill="1" applyFont="1">
      <alignment horizontal="left" vertical="bottom"/>
    </xf>
    <xf borderId="0" fillId="3" fontId="3" numFmtId="0" xfId="0" applyAlignment="1" applyFont="1">
      <alignment horizontal="right" vertical="bottom"/>
    </xf>
    <xf borderId="0" fillId="3" fontId="3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9" xfId="0" applyAlignment="1" applyBorder="1" applyFont="1" applyNumberForma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readingOrder="0" shrinkToFit="0" wrapText="1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3" fontId="3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vertical="bottom"/>
    </xf>
    <xf borderId="0" fillId="4" fontId="1" numFmtId="0" xfId="0" applyAlignment="1" applyFont="1">
      <alignment horizontal="center" readingOrder="0" vertical="bottom"/>
    </xf>
    <xf borderId="0" fillId="0" fontId="7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88"/>
    <col customWidth="1" min="3" max="3" width="19.25"/>
    <col customWidth="1" min="4" max="5" width="10.63"/>
    <col customWidth="1" min="8" max="8" width="14.25"/>
    <col customWidth="1" min="9" max="9" width="10.63"/>
    <col customWidth="1" min="10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12</v>
      </c>
      <c r="B2" s="5" t="s">
        <v>13</v>
      </c>
      <c r="C2" s="5" t="s">
        <v>14</v>
      </c>
      <c r="D2" s="6">
        <v>150.0</v>
      </c>
      <c r="E2" s="6">
        <v>110.0</v>
      </c>
      <c r="F2" s="7">
        <v>45165.0</v>
      </c>
      <c r="G2" s="8">
        <f t="shared" ref="G2:G75" si="1">D2*E2</f>
        <v>16500</v>
      </c>
      <c r="H2" s="9">
        <f t="shared" ref="H2:H75" si="2">vlookup($C$2:$C$75,$A$81:$B$85,2,FALSE)</f>
        <v>0.3</v>
      </c>
      <c r="I2" s="4" t="str">
        <f t="shared" ref="I2:I75" si="3">if(F2&lt;C$78,"Expired",F2-C$78)</f>
        <v>Expired</v>
      </c>
      <c r="J2" s="8">
        <f t="shared" ref="J2:J75" si="4">if(I2="Expired",G2,0)</f>
        <v>16500</v>
      </c>
      <c r="K2" s="8">
        <f t="shared" ref="K2:K75" si="5">If(I2="Expired",0,G2*(1+H2))</f>
        <v>0</v>
      </c>
      <c r="L2" s="8">
        <f t="shared" ref="L2:L75" si="6">K2-G2</f>
        <v>-16500</v>
      </c>
      <c r="M2" s="8"/>
      <c r="N2" s="8"/>
      <c r="O2" s="8"/>
      <c r="P2" s="8"/>
      <c r="Q2" s="8"/>
      <c r="R2" s="8"/>
      <c r="S2" s="8"/>
      <c r="T2" s="8"/>
      <c r="U2" s="8"/>
      <c r="V2" s="8"/>
    </row>
    <row r="3">
      <c r="A3" s="4" t="s">
        <v>15</v>
      </c>
      <c r="B3" s="5" t="s">
        <v>16</v>
      </c>
      <c r="C3" s="5" t="s">
        <v>17</v>
      </c>
      <c r="D3" s="6">
        <v>250.0</v>
      </c>
      <c r="E3" s="6">
        <v>400.0</v>
      </c>
      <c r="F3" s="7">
        <v>45196.0</v>
      </c>
      <c r="G3" s="8">
        <f t="shared" si="1"/>
        <v>100000</v>
      </c>
      <c r="H3" s="9">
        <f t="shared" si="2"/>
        <v>0.25</v>
      </c>
      <c r="I3" s="4">
        <f t="shared" si="3"/>
        <v>30</v>
      </c>
      <c r="J3" s="8">
        <f t="shared" si="4"/>
        <v>0</v>
      </c>
      <c r="K3" s="8">
        <f t="shared" si="5"/>
        <v>125000</v>
      </c>
      <c r="L3" s="8">
        <f t="shared" si="6"/>
        <v>25000</v>
      </c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4" t="s">
        <v>18</v>
      </c>
      <c r="B4" s="5" t="s">
        <v>19</v>
      </c>
      <c r="C4" s="5" t="s">
        <v>17</v>
      </c>
      <c r="D4" s="6">
        <v>180.0</v>
      </c>
      <c r="E4" s="6">
        <v>280.0</v>
      </c>
      <c r="F4" s="7">
        <v>45196.0</v>
      </c>
      <c r="G4" s="8">
        <f t="shared" si="1"/>
        <v>50400</v>
      </c>
      <c r="H4" s="9">
        <f t="shared" si="2"/>
        <v>0.25</v>
      </c>
      <c r="I4" s="4">
        <f t="shared" si="3"/>
        <v>30</v>
      </c>
      <c r="J4" s="8">
        <f t="shared" si="4"/>
        <v>0</v>
      </c>
      <c r="K4" s="8">
        <f t="shared" si="5"/>
        <v>63000</v>
      </c>
      <c r="L4" s="8">
        <f t="shared" si="6"/>
        <v>12600</v>
      </c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4" t="s">
        <v>20</v>
      </c>
      <c r="B5" s="5" t="s">
        <v>21</v>
      </c>
      <c r="C5" s="5" t="s">
        <v>22</v>
      </c>
      <c r="D5" s="6">
        <v>90.0</v>
      </c>
      <c r="E5" s="6">
        <v>240.0</v>
      </c>
      <c r="F5" s="7">
        <v>45186.0</v>
      </c>
      <c r="G5" s="8">
        <f t="shared" si="1"/>
        <v>21600</v>
      </c>
      <c r="H5" s="9">
        <f t="shared" si="2"/>
        <v>0.27</v>
      </c>
      <c r="I5" s="4">
        <f t="shared" si="3"/>
        <v>20</v>
      </c>
      <c r="J5" s="8">
        <f t="shared" si="4"/>
        <v>0</v>
      </c>
      <c r="K5" s="8">
        <f t="shared" si="5"/>
        <v>27432</v>
      </c>
      <c r="L5" s="8">
        <f t="shared" si="6"/>
        <v>5832</v>
      </c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4" t="s">
        <v>23</v>
      </c>
      <c r="B6" s="5" t="s">
        <v>24</v>
      </c>
      <c r="C6" s="5" t="s">
        <v>14</v>
      </c>
      <c r="D6" s="6">
        <v>140.0</v>
      </c>
      <c r="E6" s="6">
        <v>320.0</v>
      </c>
      <c r="F6" s="7">
        <v>45165.0</v>
      </c>
      <c r="G6" s="8">
        <f t="shared" si="1"/>
        <v>44800</v>
      </c>
      <c r="H6" s="9">
        <f t="shared" si="2"/>
        <v>0.3</v>
      </c>
      <c r="I6" s="4" t="str">
        <f t="shared" si="3"/>
        <v>Expired</v>
      </c>
      <c r="J6" s="8">
        <f t="shared" si="4"/>
        <v>44800</v>
      </c>
      <c r="K6" s="8">
        <f t="shared" si="5"/>
        <v>0</v>
      </c>
      <c r="L6" s="8">
        <f t="shared" si="6"/>
        <v>-44800</v>
      </c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4" t="s">
        <v>25</v>
      </c>
      <c r="B7" s="5" t="s">
        <v>26</v>
      </c>
      <c r="C7" s="5" t="s">
        <v>17</v>
      </c>
      <c r="D7" s="6">
        <v>110.0</v>
      </c>
      <c r="E7" s="6">
        <v>80.0</v>
      </c>
      <c r="F7" s="7">
        <v>45196.0</v>
      </c>
      <c r="G7" s="8">
        <f t="shared" si="1"/>
        <v>8800</v>
      </c>
      <c r="H7" s="9">
        <f t="shared" si="2"/>
        <v>0.25</v>
      </c>
      <c r="I7" s="4">
        <f t="shared" si="3"/>
        <v>30</v>
      </c>
      <c r="J7" s="8">
        <f t="shared" si="4"/>
        <v>0</v>
      </c>
      <c r="K7" s="8">
        <f t="shared" si="5"/>
        <v>11000</v>
      </c>
      <c r="L7" s="8">
        <f t="shared" si="6"/>
        <v>2200</v>
      </c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4" t="s">
        <v>27</v>
      </c>
      <c r="B8" s="5" t="s">
        <v>28</v>
      </c>
      <c r="C8" s="5" t="s">
        <v>22</v>
      </c>
      <c r="D8" s="6">
        <v>200.0</v>
      </c>
      <c r="E8" s="6">
        <v>57.0</v>
      </c>
      <c r="F8" s="7">
        <v>45186.0</v>
      </c>
      <c r="G8" s="8">
        <f t="shared" si="1"/>
        <v>11400</v>
      </c>
      <c r="H8" s="9">
        <f t="shared" si="2"/>
        <v>0.27</v>
      </c>
      <c r="I8" s="4">
        <f t="shared" si="3"/>
        <v>20</v>
      </c>
      <c r="J8" s="8">
        <f t="shared" si="4"/>
        <v>0</v>
      </c>
      <c r="K8" s="8">
        <f t="shared" si="5"/>
        <v>14478</v>
      </c>
      <c r="L8" s="8">
        <f t="shared" si="6"/>
        <v>3078</v>
      </c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4" t="s">
        <v>29</v>
      </c>
      <c r="B9" s="5" t="s">
        <v>30</v>
      </c>
      <c r="C9" s="5" t="s">
        <v>22</v>
      </c>
      <c r="D9" s="6">
        <v>160.0</v>
      </c>
      <c r="E9" s="6">
        <v>20.0</v>
      </c>
      <c r="F9" s="7">
        <v>45186.0</v>
      </c>
      <c r="G9" s="8">
        <f t="shared" si="1"/>
        <v>3200</v>
      </c>
      <c r="H9" s="9">
        <f t="shared" si="2"/>
        <v>0.27</v>
      </c>
      <c r="I9" s="4">
        <f t="shared" si="3"/>
        <v>20</v>
      </c>
      <c r="J9" s="8">
        <f t="shared" si="4"/>
        <v>0</v>
      </c>
      <c r="K9" s="8">
        <f t="shared" si="5"/>
        <v>4064</v>
      </c>
      <c r="L9" s="8">
        <f t="shared" si="6"/>
        <v>864</v>
      </c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4" t="s">
        <v>31</v>
      </c>
      <c r="B10" s="5" t="s">
        <v>32</v>
      </c>
      <c r="C10" s="5" t="s">
        <v>22</v>
      </c>
      <c r="D10" s="6">
        <v>300.0</v>
      </c>
      <c r="E10" s="6">
        <v>80.0</v>
      </c>
      <c r="F10" s="7">
        <v>45186.0</v>
      </c>
      <c r="G10" s="8">
        <f t="shared" si="1"/>
        <v>24000</v>
      </c>
      <c r="H10" s="9">
        <f t="shared" si="2"/>
        <v>0.27</v>
      </c>
      <c r="I10" s="4">
        <f t="shared" si="3"/>
        <v>20</v>
      </c>
      <c r="J10" s="8">
        <f t="shared" si="4"/>
        <v>0</v>
      </c>
      <c r="K10" s="8">
        <f t="shared" si="5"/>
        <v>30480</v>
      </c>
      <c r="L10" s="8">
        <f t="shared" si="6"/>
        <v>6480</v>
      </c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4" t="s">
        <v>33</v>
      </c>
      <c r="B11" s="5" t="s">
        <v>34</v>
      </c>
      <c r="C11" s="5" t="s">
        <v>35</v>
      </c>
      <c r="D11" s="6">
        <v>20.0</v>
      </c>
      <c r="E11" s="6">
        <v>150.0</v>
      </c>
      <c r="F11" s="7">
        <v>45191.0</v>
      </c>
      <c r="G11" s="8">
        <f t="shared" si="1"/>
        <v>3000</v>
      </c>
      <c r="H11" s="9">
        <f t="shared" si="2"/>
        <v>0.2</v>
      </c>
      <c r="I11" s="4">
        <f t="shared" si="3"/>
        <v>25</v>
      </c>
      <c r="J11" s="8">
        <f t="shared" si="4"/>
        <v>0</v>
      </c>
      <c r="K11" s="8">
        <f t="shared" si="5"/>
        <v>3600</v>
      </c>
      <c r="L11" s="8">
        <f t="shared" si="6"/>
        <v>600</v>
      </c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A12" s="4" t="s">
        <v>36</v>
      </c>
      <c r="B12" s="5" t="s">
        <v>37</v>
      </c>
      <c r="C12" s="5" t="s">
        <v>22</v>
      </c>
      <c r="D12" s="6">
        <v>80.0</v>
      </c>
      <c r="E12" s="6">
        <v>250.0</v>
      </c>
      <c r="F12" s="7">
        <v>45186.0</v>
      </c>
      <c r="G12" s="8">
        <f t="shared" si="1"/>
        <v>20000</v>
      </c>
      <c r="H12" s="9">
        <f t="shared" si="2"/>
        <v>0.27</v>
      </c>
      <c r="I12" s="4">
        <f t="shared" si="3"/>
        <v>20</v>
      </c>
      <c r="J12" s="8">
        <f t="shared" si="4"/>
        <v>0</v>
      </c>
      <c r="K12" s="8">
        <f t="shared" si="5"/>
        <v>25400</v>
      </c>
      <c r="L12" s="8">
        <f t="shared" si="6"/>
        <v>5400</v>
      </c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4" t="s">
        <v>38</v>
      </c>
      <c r="B13" s="5" t="s">
        <v>39</v>
      </c>
      <c r="C13" s="5" t="s">
        <v>17</v>
      </c>
      <c r="D13" s="6">
        <v>150.0</v>
      </c>
      <c r="E13" s="6">
        <v>90.0</v>
      </c>
      <c r="F13" s="7">
        <v>45196.0</v>
      </c>
      <c r="G13" s="8">
        <f t="shared" si="1"/>
        <v>13500</v>
      </c>
      <c r="H13" s="9">
        <f t="shared" si="2"/>
        <v>0.25</v>
      </c>
      <c r="I13" s="4">
        <f t="shared" si="3"/>
        <v>30</v>
      </c>
      <c r="J13" s="8">
        <f t="shared" si="4"/>
        <v>0</v>
      </c>
      <c r="K13" s="8">
        <f t="shared" si="5"/>
        <v>16875</v>
      </c>
      <c r="L13" s="8">
        <f t="shared" si="6"/>
        <v>3375</v>
      </c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A14" s="4" t="s">
        <v>40</v>
      </c>
      <c r="B14" s="5" t="s">
        <v>41</v>
      </c>
      <c r="C14" s="5" t="s">
        <v>22</v>
      </c>
      <c r="D14" s="6">
        <v>250.0</v>
      </c>
      <c r="E14" s="6">
        <v>180.0</v>
      </c>
      <c r="F14" s="7">
        <v>45186.0</v>
      </c>
      <c r="G14" s="8">
        <f t="shared" si="1"/>
        <v>45000</v>
      </c>
      <c r="H14" s="9">
        <f t="shared" si="2"/>
        <v>0.27</v>
      </c>
      <c r="I14" s="4">
        <f t="shared" si="3"/>
        <v>20</v>
      </c>
      <c r="J14" s="8">
        <f t="shared" si="4"/>
        <v>0</v>
      </c>
      <c r="K14" s="8">
        <f t="shared" si="5"/>
        <v>57150</v>
      </c>
      <c r="L14" s="8">
        <f t="shared" si="6"/>
        <v>12150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A15" s="4" t="s">
        <v>42</v>
      </c>
      <c r="B15" s="5" t="s">
        <v>43</v>
      </c>
      <c r="C15" s="5" t="s">
        <v>14</v>
      </c>
      <c r="D15" s="6">
        <v>100.0</v>
      </c>
      <c r="E15" s="6">
        <v>127.0</v>
      </c>
      <c r="F15" s="7">
        <v>45165.0</v>
      </c>
      <c r="G15" s="8">
        <f t="shared" si="1"/>
        <v>12700</v>
      </c>
      <c r="H15" s="9">
        <f t="shared" si="2"/>
        <v>0.3</v>
      </c>
      <c r="I15" s="4" t="str">
        <f t="shared" si="3"/>
        <v>Expired</v>
      </c>
      <c r="J15" s="8">
        <f t="shared" si="4"/>
        <v>12700</v>
      </c>
      <c r="K15" s="8">
        <f t="shared" si="5"/>
        <v>0</v>
      </c>
      <c r="L15" s="8">
        <f t="shared" si="6"/>
        <v>-12700</v>
      </c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4" t="s">
        <v>44</v>
      </c>
      <c r="B16" s="5" t="s">
        <v>45</v>
      </c>
      <c r="C16" s="5" t="s">
        <v>14</v>
      </c>
      <c r="D16" s="6">
        <v>120.0</v>
      </c>
      <c r="E16" s="6">
        <v>211.0</v>
      </c>
      <c r="F16" s="7">
        <v>45165.0</v>
      </c>
      <c r="G16" s="8">
        <f t="shared" si="1"/>
        <v>25320</v>
      </c>
      <c r="H16" s="9">
        <f t="shared" si="2"/>
        <v>0.3</v>
      </c>
      <c r="I16" s="4" t="str">
        <f t="shared" si="3"/>
        <v>Expired</v>
      </c>
      <c r="J16" s="8">
        <f t="shared" si="4"/>
        <v>25320</v>
      </c>
      <c r="K16" s="8">
        <f t="shared" si="5"/>
        <v>0</v>
      </c>
      <c r="L16" s="8">
        <f t="shared" si="6"/>
        <v>-25320</v>
      </c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A17" s="4" t="s">
        <v>46</v>
      </c>
      <c r="B17" s="5" t="s">
        <v>47</v>
      </c>
      <c r="C17" s="5" t="s">
        <v>22</v>
      </c>
      <c r="D17" s="6">
        <v>140.0</v>
      </c>
      <c r="E17" s="6">
        <v>137.0</v>
      </c>
      <c r="F17" s="7">
        <v>45186.0</v>
      </c>
      <c r="G17" s="8">
        <f t="shared" si="1"/>
        <v>19180</v>
      </c>
      <c r="H17" s="9">
        <f t="shared" si="2"/>
        <v>0.27</v>
      </c>
      <c r="I17" s="4">
        <f t="shared" si="3"/>
        <v>20</v>
      </c>
      <c r="J17" s="8">
        <f t="shared" si="4"/>
        <v>0</v>
      </c>
      <c r="K17" s="8">
        <f t="shared" si="5"/>
        <v>24358.6</v>
      </c>
      <c r="L17" s="8">
        <f t="shared" si="6"/>
        <v>5178.6</v>
      </c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4" t="s">
        <v>48</v>
      </c>
      <c r="B18" s="5" t="s">
        <v>49</v>
      </c>
      <c r="C18" s="5" t="s">
        <v>50</v>
      </c>
      <c r="D18" s="6">
        <v>400.0</v>
      </c>
      <c r="E18" s="6">
        <v>90.0</v>
      </c>
      <c r="F18" s="7">
        <v>45156.0</v>
      </c>
      <c r="G18" s="8">
        <f t="shared" si="1"/>
        <v>36000</v>
      </c>
      <c r="H18" s="9">
        <f t="shared" si="2"/>
        <v>0.35</v>
      </c>
      <c r="I18" s="4" t="str">
        <f t="shared" si="3"/>
        <v>Expired</v>
      </c>
      <c r="J18" s="8">
        <f t="shared" si="4"/>
        <v>36000</v>
      </c>
      <c r="K18" s="8">
        <f t="shared" si="5"/>
        <v>0</v>
      </c>
      <c r="L18" s="8">
        <f t="shared" si="6"/>
        <v>-36000</v>
      </c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4" t="s">
        <v>51</v>
      </c>
      <c r="B19" s="5" t="s">
        <v>52</v>
      </c>
      <c r="C19" s="5" t="s">
        <v>22</v>
      </c>
      <c r="D19" s="6">
        <v>160.0</v>
      </c>
      <c r="E19" s="6">
        <v>280.0</v>
      </c>
      <c r="F19" s="7">
        <v>45186.0</v>
      </c>
      <c r="G19" s="8">
        <f t="shared" si="1"/>
        <v>44800</v>
      </c>
      <c r="H19" s="9">
        <f t="shared" si="2"/>
        <v>0.27</v>
      </c>
      <c r="I19" s="4">
        <f t="shared" si="3"/>
        <v>20</v>
      </c>
      <c r="J19" s="8">
        <f t="shared" si="4"/>
        <v>0</v>
      </c>
      <c r="K19" s="8">
        <f t="shared" si="5"/>
        <v>56896</v>
      </c>
      <c r="L19" s="8">
        <f t="shared" si="6"/>
        <v>12096</v>
      </c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4" t="s">
        <v>53</v>
      </c>
      <c r="B20" s="5" t="s">
        <v>54</v>
      </c>
      <c r="C20" s="5" t="s">
        <v>17</v>
      </c>
      <c r="D20" s="6">
        <v>180.0</v>
      </c>
      <c r="E20" s="6">
        <v>120.0</v>
      </c>
      <c r="F20" s="7">
        <v>45196.0</v>
      </c>
      <c r="G20" s="8">
        <f t="shared" si="1"/>
        <v>21600</v>
      </c>
      <c r="H20" s="9">
        <f t="shared" si="2"/>
        <v>0.25</v>
      </c>
      <c r="I20" s="4">
        <f t="shared" si="3"/>
        <v>30</v>
      </c>
      <c r="J20" s="8">
        <f t="shared" si="4"/>
        <v>0</v>
      </c>
      <c r="K20" s="8">
        <f t="shared" si="5"/>
        <v>27000</v>
      </c>
      <c r="L20" s="8">
        <f t="shared" si="6"/>
        <v>5400</v>
      </c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A21" s="4" t="s">
        <v>55</v>
      </c>
      <c r="B21" s="5" t="s">
        <v>56</v>
      </c>
      <c r="C21" s="5" t="s">
        <v>50</v>
      </c>
      <c r="D21" s="6">
        <v>250.0</v>
      </c>
      <c r="E21" s="6">
        <v>220.0</v>
      </c>
      <c r="F21" s="7">
        <v>45156.0</v>
      </c>
      <c r="G21" s="8">
        <f t="shared" si="1"/>
        <v>55000</v>
      </c>
      <c r="H21" s="9">
        <f t="shared" si="2"/>
        <v>0.35</v>
      </c>
      <c r="I21" s="4" t="str">
        <f t="shared" si="3"/>
        <v>Expired</v>
      </c>
      <c r="J21" s="8">
        <f t="shared" si="4"/>
        <v>55000</v>
      </c>
      <c r="K21" s="8">
        <f t="shared" si="5"/>
        <v>0</v>
      </c>
      <c r="L21" s="8">
        <f t="shared" si="6"/>
        <v>-55000</v>
      </c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A22" s="4" t="s">
        <v>57</v>
      </c>
      <c r="B22" s="5" t="s">
        <v>58</v>
      </c>
      <c r="C22" s="5" t="s">
        <v>17</v>
      </c>
      <c r="D22" s="6">
        <v>200.0</v>
      </c>
      <c r="E22" s="6">
        <v>140.0</v>
      </c>
      <c r="F22" s="7">
        <v>45196.0</v>
      </c>
      <c r="G22" s="8">
        <f t="shared" si="1"/>
        <v>28000</v>
      </c>
      <c r="H22" s="9">
        <f t="shared" si="2"/>
        <v>0.25</v>
      </c>
      <c r="I22" s="4">
        <f t="shared" si="3"/>
        <v>30</v>
      </c>
      <c r="J22" s="8">
        <f t="shared" si="4"/>
        <v>0</v>
      </c>
      <c r="K22" s="8">
        <f t="shared" si="5"/>
        <v>35000</v>
      </c>
      <c r="L22" s="8">
        <f t="shared" si="6"/>
        <v>7000</v>
      </c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A23" s="4" t="s">
        <v>59</v>
      </c>
      <c r="B23" s="5" t="s">
        <v>60</v>
      </c>
      <c r="C23" s="5" t="s">
        <v>35</v>
      </c>
      <c r="D23" s="6">
        <v>100.0</v>
      </c>
      <c r="E23" s="6">
        <v>140.0</v>
      </c>
      <c r="F23" s="7">
        <v>45191.0</v>
      </c>
      <c r="G23" s="8">
        <f t="shared" si="1"/>
        <v>14000</v>
      </c>
      <c r="H23" s="9">
        <f t="shared" si="2"/>
        <v>0.2</v>
      </c>
      <c r="I23" s="4">
        <f t="shared" si="3"/>
        <v>25</v>
      </c>
      <c r="J23" s="8">
        <f t="shared" si="4"/>
        <v>0</v>
      </c>
      <c r="K23" s="8">
        <f t="shared" si="5"/>
        <v>16800</v>
      </c>
      <c r="L23" s="8">
        <f t="shared" si="6"/>
        <v>2800</v>
      </c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A24" s="4" t="s">
        <v>61</v>
      </c>
      <c r="B24" s="5" t="s">
        <v>62</v>
      </c>
      <c r="C24" s="5" t="s">
        <v>50</v>
      </c>
      <c r="D24" s="6">
        <v>90.0</v>
      </c>
      <c r="E24" s="6">
        <v>140.0</v>
      </c>
      <c r="F24" s="7">
        <v>45156.0</v>
      </c>
      <c r="G24" s="8">
        <f t="shared" si="1"/>
        <v>12600</v>
      </c>
      <c r="H24" s="9">
        <f t="shared" si="2"/>
        <v>0.35</v>
      </c>
      <c r="I24" s="4" t="str">
        <f t="shared" si="3"/>
        <v>Expired</v>
      </c>
      <c r="J24" s="8">
        <f t="shared" si="4"/>
        <v>12600</v>
      </c>
      <c r="K24" s="8">
        <f t="shared" si="5"/>
        <v>0</v>
      </c>
      <c r="L24" s="8">
        <f t="shared" si="6"/>
        <v>-12600</v>
      </c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A25" s="4" t="s">
        <v>63</v>
      </c>
      <c r="B25" s="5" t="s">
        <v>64</v>
      </c>
      <c r="C25" s="5" t="s">
        <v>22</v>
      </c>
      <c r="D25" s="6">
        <v>180.0</v>
      </c>
      <c r="E25" s="6">
        <v>140.0</v>
      </c>
      <c r="F25" s="7">
        <v>45186.0</v>
      </c>
      <c r="G25" s="8">
        <f t="shared" si="1"/>
        <v>25200</v>
      </c>
      <c r="H25" s="9">
        <f t="shared" si="2"/>
        <v>0.27</v>
      </c>
      <c r="I25" s="4">
        <f t="shared" si="3"/>
        <v>20</v>
      </c>
      <c r="J25" s="8">
        <f t="shared" si="4"/>
        <v>0</v>
      </c>
      <c r="K25" s="8">
        <f t="shared" si="5"/>
        <v>32004</v>
      </c>
      <c r="L25" s="8">
        <f t="shared" si="6"/>
        <v>6804</v>
      </c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A26" s="4" t="s">
        <v>65</v>
      </c>
      <c r="B26" s="5" t="s">
        <v>66</v>
      </c>
      <c r="C26" s="5" t="s">
        <v>17</v>
      </c>
      <c r="D26" s="6">
        <v>120.0</v>
      </c>
      <c r="E26" s="6">
        <v>467.0</v>
      </c>
      <c r="F26" s="7">
        <v>45196.0</v>
      </c>
      <c r="G26" s="8">
        <f t="shared" si="1"/>
        <v>56040</v>
      </c>
      <c r="H26" s="9">
        <f t="shared" si="2"/>
        <v>0.25</v>
      </c>
      <c r="I26" s="4">
        <f t="shared" si="3"/>
        <v>30</v>
      </c>
      <c r="J26" s="8">
        <f t="shared" si="4"/>
        <v>0</v>
      </c>
      <c r="K26" s="8">
        <f t="shared" si="5"/>
        <v>70050</v>
      </c>
      <c r="L26" s="8">
        <f t="shared" si="6"/>
        <v>14010</v>
      </c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A27" s="4" t="s">
        <v>67</v>
      </c>
      <c r="B27" s="5" t="s">
        <v>68</v>
      </c>
      <c r="C27" s="5" t="s">
        <v>22</v>
      </c>
      <c r="D27" s="6">
        <v>220.0</v>
      </c>
      <c r="E27" s="6">
        <v>45.0</v>
      </c>
      <c r="F27" s="7">
        <v>45186.0</v>
      </c>
      <c r="G27" s="8">
        <f t="shared" si="1"/>
        <v>9900</v>
      </c>
      <c r="H27" s="9">
        <f t="shared" si="2"/>
        <v>0.27</v>
      </c>
      <c r="I27" s="4">
        <f t="shared" si="3"/>
        <v>20</v>
      </c>
      <c r="J27" s="8">
        <f t="shared" si="4"/>
        <v>0</v>
      </c>
      <c r="K27" s="8">
        <f t="shared" si="5"/>
        <v>12573</v>
      </c>
      <c r="L27" s="8">
        <f t="shared" si="6"/>
        <v>2673</v>
      </c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A28" s="4" t="s">
        <v>69</v>
      </c>
      <c r="B28" s="5" t="s">
        <v>70</v>
      </c>
      <c r="C28" s="5" t="s">
        <v>22</v>
      </c>
      <c r="D28" s="6">
        <v>140.0</v>
      </c>
      <c r="E28" s="6">
        <v>130.0</v>
      </c>
      <c r="F28" s="7">
        <v>45186.0</v>
      </c>
      <c r="G28" s="8">
        <f t="shared" si="1"/>
        <v>18200</v>
      </c>
      <c r="H28" s="9">
        <f t="shared" si="2"/>
        <v>0.27</v>
      </c>
      <c r="I28" s="4">
        <f t="shared" si="3"/>
        <v>20</v>
      </c>
      <c r="J28" s="8">
        <f t="shared" si="4"/>
        <v>0</v>
      </c>
      <c r="K28" s="8">
        <f t="shared" si="5"/>
        <v>23114</v>
      </c>
      <c r="L28" s="8">
        <f t="shared" si="6"/>
        <v>4914</v>
      </c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A29" s="4" t="s">
        <v>71</v>
      </c>
      <c r="B29" s="5" t="s">
        <v>72</v>
      </c>
      <c r="C29" s="5" t="s">
        <v>35</v>
      </c>
      <c r="D29" s="6">
        <v>180.0</v>
      </c>
      <c r="E29" s="6">
        <v>176.0</v>
      </c>
      <c r="F29" s="7">
        <v>45191.0</v>
      </c>
      <c r="G29" s="8">
        <f t="shared" si="1"/>
        <v>31680</v>
      </c>
      <c r="H29" s="9">
        <f t="shared" si="2"/>
        <v>0.2</v>
      </c>
      <c r="I29" s="4">
        <f t="shared" si="3"/>
        <v>25</v>
      </c>
      <c r="J29" s="8">
        <f t="shared" si="4"/>
        <v>0</v>
      </c>
      <c r="K29" s="8">
        <f t="shared" si="5"/>
        <v>38016</v>
      </c>
      <c r="L29" s="8">
        <f t="shared" si="6"/>
        <v>6336</v>
      </c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A30" s="4" t="s">
        <v>73</v>
      </c>
      <c r="B30" s="5" t="s">
        <v>74</v>
      </c>
      <c r="C30" s="5" t="s">
        <v>17</v>
      </c>
      <c r="D30" s="6">
        <v>100.0</v>
      </c>
      <c r="E30" s="6">
        <v>509.0</v>
      </c>
      <c r="F30" s="7">
        <v>45196.0</v>
      </c>
      <c r="G30" s="8">
        <f t="shared" si="1"/>
        <v>50900</v>
      </c>
      <c r="H30" s="9">
        <f t="shared" si="2"/>
        <v>0.25</v>
      </c>
      <c r="I30" s="4">
        <f t="shared" si="3"/>
        <v>30</v>
      </c>
      <c r="J30" s="8">
        <f t="shared" si="4"/>
        <v>0</v>
      </c>
      <c r="K30" s="8">
        <f t="shared" si="5"/>
        <v>63625</v>
      </c>
      <c r="L30" s="8">
        <f t="shared" si="6"/>
        <v>12725</v>
      </c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A31" s="4" t="s">
        <v>75</v>
      </c>
      <c r="B31" s="5" t="s">
        <v>76</v>
      </c>
      <c r="C31" s="5" t="s">
        <v>14</v>
      </c>
      <c r="D31" s="6">
        <v>80.0</v>
      </c>
      <c r="E31" s="6">
        <v>444.0</v>
      </c>
      <c r="F31" s="7">
        <v>45165.0</v>
      </c>
      <c r="G31" s="8">
        <f t="shared" si="1"/>
        <v>35520</v>
      </c>
      <c r="H31" s="9">
        <f t="shared" si="2"/>
        <v>0.3</v>
      </c>
      <c r="I31" s="4" t="str">
        <f t="shared" si="3"/>
        <v>Expired</v>
      </c>
      <c r="J31" s="8">
        <f t="shared" si="4"/>
        <v>35520</v>
      </c>
      <c r="K31" s="8">
        <f t="shared" si="5"/>
        <v>0</v>
      </c>
      <c r="L31" s="8">
        <f t="shared" si="6"/>
        <v>-35520</v>
      </c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A32" s="4" t="s">
        <v>77</v>
      </c>
      <c r="B32" s="5" t="s">
        <v>78</v>
      </c>
      <c r="C32" s="5" t="s">
        <v>14</v>
      </c>
      <c r="D32" s="6">
        <v>80.0</v>
      </c>
      <c r="E32" s="6">
        <v>231.0</v>
      </c>
      <c r="F32" s="7">
        <v>45165.0</v>
      </c>
      <c r="G32" s="8">
        <f t="shared" si="1"/>
        <v>18480</v>
      </c>
      <c r="H32" s="9">
        <f t="shared" si="2"/>
        <v>0.3</v>
      </c>
      <c r="I32" s="4" t="str">
        <f t="shared" si="3"/>
        <v>Expired</v>
      </c>
      <c r="J32" s="8">
        <f t="shared" si="4"/>
        <v>18480</v>
      </c>
      <c r="K32" s="8">
        <f t="shared" si="5"/>
        <v>0</v>
      </c>
      <c r="L32" s="8">
        <f t="shared" si="6"/>
        <v>-18480</v>
      </c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A33" s="4" t="s">
        <v>79</v>
      </c>
      <c r="B33" s="5" t="s">
        <v>80</v>
      </c>
      <c r="C33" s="5" t="s">
        <v>22</v>
      </c>
      <c r="D33" s="6">
        <v>150.0</v>
      </c>
      <c r="E33" s="6">
        <v>231.0</v>
      </c>
      <c r="F33" s="7">
        <v>45186.0</v>
      </c>
      <c r="G33" s="8">
        <f t="shared" si="1"/>
        <v>34650</v>
      </c>
      <c r="H33" s="9">
        <f t="shared" si="2"/>
        <v>0.27</v>
      </c>
      <c r="I33" s="4">
        <f t="shared" si="3"/>
        <v>20</v>
      </c>
      <c r="J33" s="8">
        <f t="shared" si="4"/>
        <v>0</v>
      </c>
      <c r="K33" s="8">
        <f t="shared" si="5"/>
        <v>44005.5</v>
      </c>
      <c r="L33" s="8">
        <f t="shared" si="6"/>
        <v>9355.5</v>
      </c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A34" s="4" t="s">
        <v>81</v>
      </c>
      <c r="B34" s="5" t="s">
        <v>82</v>
      </c>
      <c r="C34" s="5" t="s">
        <v>17</v>
      </c>
      <c r="D34" s="6">
        <v>250.0</v>
      </c>
      <c r="E34" s="6">
        <v>231.0</v>
      </c>
      <c r="F34" s="7">
        <v>45196.0</v>
      </c>
      <c r="G34" s="8">
        <f t="shared" si="1"/>
        <v>57750</v>
      </c>
      <c r="H34" s="9">
        <f t="shared" si="2"/>
        <v>0.25</v>
      </c>
      <c r="I34" s="4">
        <f t="shared" si="3"/>
        <v>30</v>
      </c>
      <c r="J34" s="8">
        <f t="shared" si="4"/>
        <v>0</v>
      </c>
      <c r="K34" s="8">
        <f t="shared" si="5"/>
        <v>72187.5</v>
      </c>
      <c r="L34" s="8">
        <f t="shared" si="6"/>
        <v>14437.5</v>
      </c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A35" s="4" t="s">
        <v>83</v>
      </c>
      <c r="B35" s="5" t="s">
        <v>84</v>
      </c>
      <c r="C35" s="5" t="s">
        <v>22</v>
      </c>
      <c r="D35" s="6">
        <v>100.0</v>
      </c>
      <c r="E35" s="6">
        <v>231.0</v>
      </c>
      <c r="F35" s="7">
        <v>45186.0</v>
      </c>
      <c r="G35" s="8">
        <f t="shared" si="1"/>
        <v>23100</v>
      </c>
      <c r="H35" s="9">
        <f t="shared" si="2"/>
        <v>0.27</v>
      </c>
      <c r="I35" s="4">
        <f t="shared" si="3"/>
        <v>20</v>
      </c>
      <c r="J35" s="8">
        <f t="shared" si="4"/>
        <v>0</v>
      </c>
      <c r="K35" s="8">
        <f t="shared" si="5"/>
        <v>29337</v>
      </c>
      <c r="L35" s="8">
        <f t="shared" si="6"/>
        <v>6237</v>
      </c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A36" s="4" t="s">
        <v>85</v>
      </c>
      <c r="B36" s="5" t="s">
        <v>86</v>
      </c>
      <c r="C36" s="5" t="s">
        <v>17</v>
      </c>
      <c r="D36" s="6">
        <v>120.0</v>
      </c>
      <c r="E36" s="6">
        <v>231.0</v>
      </c>
      <c r="F36" s="7">
        <v>45196.0</v>
      </c>
      <c r="G36" s="8">
        <f t="shared" si="1"/>
        <v>27720</v>
      </c>
      <c r="H36" s="9">
        <f t="shared" si="2"/>
        <v>0.25</v>
      </c>
      <c r="I36" s="4">
        <f t="shared" si="3"/>
        <v>30</v>
      </c>
      <c r="J36" s="8">
        <f t="shared" si="4"/>
        <v>0</v>
      </c>
      <c r="K36" s="8">
        <f t="shared" si="5"/>
        <v>34650</v>
      </c>
      <c r="L36" s="8">
        <f t="shared" si="6"/>
        <v>6930</v>
      </c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A37" s="4" t="s">
        <v>87</v>
      </c>
      <c r="B37" s="5" t="s">
        <v>88</v>
      </c>
      <c r="C37" s="5" t="s">
        <v>14</v>
      </c>
      <c r="D37" s="6">
        <v>140.0</v>
      </c>
      <c r="E37" s="6">
        <v>231.0</v>
      </c>
      <c r="F37" s="7">
        <v>45165.0</v>
      </c>
      <c r="G37" s="8">
        <f t="shared" si="1"/>
        <v>32340</v>
      </c>
      <c r="H37" s="9">
        <f t="shared" si="2"/>
        <v>0.3</v>
      </c>
      <c r="I37" s="4" t="str">
        <f t="shared" si="3"/>
        <v>Expired</v>
      </c>
      <c r="J37" s="8">
        <f t="shared" si="4"/>
        <v>32340</v>
      </c>
      <c r="K37" s="8">
        <f t="shared" si="5"/>
        <v>0</v>
      </c>
      <c r="L37" s="8">
        <f t="shared" si="6"/>
        <v>-32340</v>
      </c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A38" s="4" t="s">
        <v>89</v>
      </c>
      <c r="B38" s="5" t="s">
        <v>90</v>
      </c>
      <c r="C38" s="5" t="s">
        <v>14</v>
      </c>
      <c r="D38" s="6">
        <v>400.0</v>
      </c>
      <c r="E38" s="6">
        <v>100.0</v>
      </c>
      <c r="F38" s="7">
        <v>45165.0</v>
      </c>
      <c r="G38" s="8">
        <f t="shared" si="1"/>
        <v>40000</v>
      </c>
      <c r="H38" s="9">
        <f t="shared" si="2"/>
        <v>0.3</v>
      </c>
      <c r="I38" s="4" t="str">
        <f t="shared" si="3"/>
        <v>Expired</v>
      </c>
      <c r="J38" s="8">
        <f t="shared" si="4"/>
        <v>40000</v>
      </c>
      <c r="K38" s="8">
        <f t="shared" si="5"/>
        <v>0</v>
      </c>
      <c r="L38" s="8">
        <f t="shared" si="6"/>
        <v>-40000</v>
      </c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A39" s="4" t="s">
        <v>91</v>
      </c>
      <c r="B39" s="5" t="s">
        <v>92</v>
      </c>
      <c r="C39" s="5" t="s">
        <v>22</v>
      </c>
      <c r="D39" s="6">
        <v>160.0</v>
      </c>
      <c r="E39" s="6">
        <v>100.0</v>
      </c>
      <c r="F39" s="7">
        <v>45186.0</v>
      </c>
      <c r="G39" s="8">
        <f t="shared" si="1"/>
        <v>16000</v>
      </c>
      <c r="H39" s="9">
        <f t="shared" si="2"/>
        <v>0.27</v>
      </c>
      <c r="I39" s="4">
        <f t="shared" si="3"/>
        <v>20</v>
      </c>
      <c r="J39" s="8">
        <f t="shared" si="4"/>
        <v>0</v>
      </c>
      <c r="K39" s="8">
        <f t="shared" si="5"/>
        <v>20320</v>
      </c>
      <c r="L39" s="8">
        <f t="shared" si="6"/>
        <v>4320</v>
      </c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A40" s="4" t="s">
        <v>93</v>
      </c>
      <c r="B40" s="5" t="s">
        <v>94</v>
      </c>
      <c r="C40" s="5" t="s">
        <v>22</v>
      </c>
      <c r="D40" s="6">
        <v>70.0</v>
      </c>
      <c r="E40" s="6">
        <v>100.0</v>
      </c>
      <c r="F40" s="7">
        <v>45186.0</v>
      </c>
      <c r="G40" s="8">
        <f t="shared" si="1"/>
        <v>7000</v>
      </c>
      <c r="H40" s="9">
        <f t="shared" si="2"/>
        <v>0.27</v>
      </c>
      <c r="I40" s="4">
        <f t="shared" si="3"/>
        <v>20</v>
      </c>
      <c r="J40" s="8">
        <f t="shared" si="4"/>
        <v>0</v>
      </c>
      <c r="K40" s="8">
        <f t="shared" si="5"/>
        <v>8890</v>
      </c>
      <c r="L40" s="8">
        <f t="shared" si="6"/>
        <v>1890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A41" s="4" t="s">
        <v>95</v>
      </c>
      <c r="B41" s="5" t="s">
        <v>96</v>
      </c>
      <c r="C41" s="5" t="s">
        <v>22</v>
      </c>
      <c r="D41" s="6">
        <v>120.0</v>
      </c>
      <c r="E41" s="6">
        <v>100.0</v>
      </c>
      <c r="F41" s="7">
        <v>45186.0</v>
      </c>
      <c r="G41" s="8">
        <f t="shared" si="1"/>
        <v>12000</v>
      </c>
      <c r="H41" s="9">
        <f t="shared" si="2"/>
        <v>0.27</v>
      </c>
      <c r="I41" s="4">
        <f t="shared" si="3"/>
        <v>20</v>
      </c>
      <c r="J41" s="8">
        <f t="shared" si="4"/>
        <v>0</v>
      </c>
      <c r="K41" s="8">
        <f t="shared" si="5"/>
        <v>15240</v>
      </c>
      <c r="L41" s="8">
        <f t="shared" si="6"/>
        <v>3240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A42" s="4" t="s">
        <v>97</v>
      </c>
      <c r="B42" s="5" t="s">
        <v>98</v>
      </c>
      <c r="C42" s="5" t="s">
        <v>22</v>
      </c>
      <c r="D42" s="6">
        <v>70.0</v>
      </c>
      <c r="E42" s="6">
        <v>100.0</v>
      </c>
      <c r="F42" s="7">
        <v>45186.0</v>
      </c>
      <c r="G42" s="8">
        <f t="shared" si="1"/>
        <v>7000</v>
      </c>
      <c r="H42" s="9">
        <f t="shared" si="2"/>
        <v>0.27</v>
      </c>
      <c r="I42" s="4">
        <f t="shared" si="3"/>
        <v>20</v>
      </c>
      <c r="J42" s="8">
        <f t="shared" si="4"/>
        <v>0</v>
      </c>
      <c r="K42" s="8">
        <f t="shared" si="5"/>
        <v>8890</v>
      </c>
      <c r="L42" s="8">
        <f t="shared" si="6"/>
        <v>1890</v>
      </c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A43" s="4" t="s">
        <v>99</v>
      </c>
      <c r="B43" s="5" t="s">
        <v>100</v>
      </c>
      <c r="C43" s="5" t="s">
        <v>50</v>
      </c>
      <c r="D43" s="6">
        <v>45.0</v>
      </c>
      <c r="E43" s="6">
        <v>100.0</v>
      </c>
      <c r="F43" s="7">
        <v>45156.0</v>
      </c>
      <c r="G43" s="8">
        <f t="shared" si="1"/>
        <v>4500</v>
      </c>
      <c r="H43" s="9">
        <f t="shared" si="2"/>
        <v>0.35</v>
      </c>
      <c r="I43" s="4" t="str">
        <f t="shared" si="3"/>
        <v>Expired</v>
      </c>
      <c r="J43" s="8">
        <f t="shared" si="4"/>
        <v>4500</v>
      </c>
      <c r="K43" s="8">
        <f t="shared" si="5"/>
        <v>0</v>
      </c>
      <c r="L43" s="8">
        <f t="shared" si="6"/>
        <v>-4500</v>
      </c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A44" s="4" t="s">
        <v>101</v>
      </c>
      <c r="B44" s="5" t="s">
        <v>102</v>
      </c>
      <c r="C44" s="5" t="s">
        <v>22</v>
      </c>
      <c r="D44" s="6">
        <v>80.0</v>
      </c>
      <c r="E44" s="6">
        <v>100.0</v>
      </c>
      <c r="F44" s="7">
        <v>45186.0</v>
      </c>
      <c r="G44" s="8">
        <f t="shared" si="1"/>
        <v>8000</v>
      </c>
      <c r="H44" s="9">
        <f t="shared" si="2"/>
        <v>0.27</v>
      </c>
      <c r="I44" s="4">
        <f t="shared" si="3"/>
        <v>20</v>
      </c>
      <c r="J44" s="8">
        <f t="shared" si="4"/>
        <v>0</v>
      </c>
      <c r="K44" s="8">
        <f t="shared" si="5"/>
        <v>10160</v>
      </c>
      <c r="L44" s="8">
        <f t="shared" si="6"/>
        <v>2160</v>
      </c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A45" s="4" t="s">
        <v>103</v>
      </c>
      <c r="B45" s="5" t="s">
        <v>104</v>
      </c>
      <c r="C45" s="5" t="s">
        <v>17</v>
      </c>
      <c r="D45" s="6">
        <v>150.0</v>
      </c>
      <c r="E45" s="6">
        <v>150.0</v>
      </c>
      <c r="F45" s="7">
        <v>45196.0</v>
      </c>
      <c r="G45" s="8">
        <f t="shared" si="1"/>
        <v>22500</v>
      </c>
      <c r="H45" s="9">
        <f t="shared" si="2"/>
        <v>0.25</v>
      </c>
      <c r="I45" s="4">
        <f t="shared" si="3"/>
        <v>30</v>
      </c>
      <c r="J45" s="8">
        <f t="shared" si="4"/>
        <v>0</v>
      </c>
      <c r="K45" s="8">
        <f t="shared" si="5"/>
        <v>28125</v>
      </c>
      <c r="L45" s="8">
        <f t="shared" si="6"/>
        <v>5625</v>
      </c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A46" s="4" t="s">
        <v>105</v>
      </c>
      <c r="B46" s="5" t="s">
        <v>106</v>
      </c>
      <c r="C46" s="5" t="s">
        <v>50</v>
      </c>
      <c r="D46" s="6">
        <v>250.0</v>
      </c>
      <c r="E46" s="6">
        <v>150.0</v>
      </c>
      <c r="F46" s="7">
        <v>45156.0</v>
      </c>
      <c r="G46" s="8">
        <f t="shared" si="1"/>
        <v>37500</v>
      </c>
      <c r="H46" s="9">
        <f t="shared" si="2"/>
        <v>0.35</v>
      </c>
      <c r="I46" s="4" t="str">
        <f t="shared" si="3"/>
        <v>Expired</v>
      </c>
      <c r="J46" s="8">
        <f t="shared" si="4"/>
        <v>37500</v>
      </c>
      <c r="K46" s="8">
        <f t="shared" si="5"/>
        <v>0</v>
      </c>
      <c r="L46" s="8">
        <f t="shared" si="6"/>
        <v>-37500</v>
      </c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A47" s="4" t="s">
        <v>107</v>
      </c>
      <c r="B47" s="5" t="s">
        <v>108</v>
      </c>
      <c r="C47" s="5" t="s">
        <v>14</v>
      </c>
      <c r="D47" s="6">
        <v>100.0</v>
      </c>
      <c r="E47" s="6">
        <v>150.0</v>
      </c>
      <c r="F47" s="7">
        <v>45165.0</v>
      </c>
      <c r="G47" s="8">
        <f t="shared" si="1"/>
        <v>15000</v>
      </c>
      <c r="H47" s="9">
        <f t="shared" si="2"/>
        <v>0.3</v>
      </c>
      <c r="I47" s="4" t="str">
        <f t="shared" si="3"/>
        <v>Expired</v>
      </c>
      <c r="J47" s="8">
        <f t="shared" si="4"/>
        <v>15000</v>
      </c>
      <c r="K47" s="8">
        <f t="shared" si="5"/>
        <v>0</v>
      </c>
      <c r="L47" s="8">
        <f t="shared" si="6"/>
        <v>-15000</v>
      </c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A48" s="4" t="s">
        <v>109</v>
      </c>
      <c r="B48" s="5" t="s">
        <v>110</v>
      </c>
      <c r="C48" s="5" t="s">
        <v>22</v>
      </c>
      <c r="D48" s="6">
        <v>120.0</v>
      </c>
      <c r="E48" s="6">
        <v>190.0</v>
      </c>
      <c r="F48" s="7">
        <v>45186.0</v>
      </c>
      <c r="G48" s="8">
        <f t="shared" si="1"/>
        <v>22800</v>
      </c>
      <c r="H48" s="9">
        <f t="shared" si="2"/>
        <v>0.27</v>
      </c>
      <c r="I48" s="4">
        <f t="shared" si="3"/>
        <v>20</v>
      </c>
      <c r="J48" s="8">
        <f t="shared" si="4"/>
        <v>0</v>
      </c>
      <c r="K48" s="8">
        <f t="shared" si="5"/>
        <v>28956</v>
      </c>
      <c r="L48" s="8">
        <f t="shared" si="6"/>
        <v>6156</v>
      </c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A49" s="4" t="s">
        <v>111</v>
      </c>
      <c r="B49" s="5" t="s">
        <v>112</v>
      </c>
      <c r="C49" s="5" t="s">
        <v>17</v>
      </c>
      <c r="D49" s="6">
        <v>140.0</v>
      </c>
      <c r="E49" s="6">
        <v>150.0</v>
      </c>
      <c r="F49" s="7">
        <v>45196.0</v>
      </c>
      <c r="G49" s="8">
        <f t="shared" si="1"/>
        <v>21000</v>
      </c>
      <c r="H49" s="9">
        <f t="shared" si="2"/>
        <v>0.25</v>
      </c>
      <c r="I49" s="4">
        <f t="shared" si="3"/>
        <v>30</v>
      </c>
      <c r="J49" s="8">
        <f t="shared" si="4"/>
        <v>0</v>
      </c>
      <c r="K49" s="8">
        <f t="shared" si="5"/>
        <v>26250</v>
      </c>
      <c r="L49" s="8">
        <f t="shared" si="6"/>
        <v>5250</v>
      </c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A50" s="4" t="s">
        <v>113</v>
      </c>
      <c r="B50" s="5" t="s">
        <v>114</v>
      </c>
      <c r="C50" s="5" t="s">
        <v>22</v>
      </c>
      <c r="D50" s="6">
        <v>400.0</v>
      </c>
      <c r="E50" s="6">
        <v>250.0</v>
      </c>
      <c r="F50" s="7">
        <v>45186.0</v>
      </c>
      <c r="G50" s="8">
        <f t="shared" si="1"/>
        <v>100000</v>
      </c>
      <c r="H50" s="9">
        <f t="shared" si="2"/>
        <v>0.27</v>
      </c>
      <c r="I50" s="4">
        <f t="shared" si="3"/>
        <v>20</v>
      </c>
      <c r="J50" s="8">
        <f t="shared" si="4"/>
        <v>0</v>
      </c>
      <c r="K50" s="8">
        <f t="shared" si="5"/>
        <v>127000</v>
      </c>
      <c r="L50" s="8">
        <f t="shared" si="6"/>
        <v>27000</v>
      </c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A51" s="4" t="s">
        <v>115</v>
      </c>
      <c r="B51" s="5" t="s">
        <v>116</v>
      </c>
      <c r="C51" s="5" t="s">
        <v>22</v>
      </c>
      <c r="D51" s="6">
        <v>160.0</v>
      </c>
      <c r="E51" s="6">
        <v>150.0</v>
      </c>
      <c r="F51" s="7">
        <v>45186.0</v>
      </c>
      <c r="G51" s="8">
        <f t="shared" si="1"/>
        <v>24000</v>
      </c>
      <c r="H51" s="9">
        <f t="shared" si="2"/>
        <v>0.27</v>
      </c>
      <c r="I51" s="4">
        <f t="shared" si="3"/>
        <v>20</v>
      </c>
      <c r="J51" s="8">
        <f t="shared" si="4"/>
        <v>0</v>
      </c>
      <c r="K51" s="8">
        <f t="shared" si="5"/>
        <v>30480</v>
      </c>
      <c r="L51" s="8">
        <f t="shared" si="6"/>
        <v>6480</v>
      </c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A52" s="4" t="s">
        <v>117</v>
      </c>
      <c r="B52" s="5" t="s">
        <v>118</v>
      </c>
      <c r="C52" s="5" t="s">
        <v>22</v>
      </c>
      <c r="D52" s="6">
        <v>160.0</v>
      </c>
      <c r="E52" s="6">
        <v>450.0</v>
      </c>
      <c r="F52" s="7">
        <v>45186.0</v>
      </c>
      <c r="G52" s="8">
        <f t="shared" si="1"/>
        <v>72000</v>
      </c>
      <c r="H52" s="9">
        <f t="shared" si="2"/>
        <v>0.27</v>
      </c>
      <c r="I52" s="4">
        <f t="shared" si="3"/>
        <v>20</v>
      </c>
      <c r="J52" s="8">
        <f t="shared" si="4"/>
        <v>0</v>
      </c>
      <c r="K52" s="8">
        <f t="shared" si="5"/>
        <v>91440</v>
      </c>
      <c r="L52" s="8">
        <f t="shared" si="6"/>
        <v>19440</v>
      </c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A53" s="4" t="s">
        <v>119</v>
      </c>
      <c r="B53" s="5" t="s">
        <v>120</v>
      </c>
      <c r="C53" s="5" t="s">
        <v>14</v>
      </c>
      <c r="D53" s="6">
        <v>127.0</v>
      </c>
      <c r="E53" s="6">
        <v>190.0</v>
      </c>
      <c r="F53" s="7">
        <v>45165.0</v>
      </c>
      <c r="G53" s="8">
        <f t="shared" si="1"/>
        <v>24130</v>
      </c>
      <c r="H53" s="9">
        <f t="shared" si="2"/>
        <v>0.3</v>
      </c>
      <c r="I53" s="4" t="str">
        <f t="shared" si="3"/>
        <v>Expired</v>
      </c>
      <c r="J53" s="8">
        <f t="shared" si="4"/>
        <v>24130</v>
      </c>
      <c r="K53" s="8">
        <f t="shared" si="5"/>
        <v>0</v>
      </c>
      <c r="L53" s="8">
        <f t="shared" si="6"/>
        <v>-24130</v>
      </c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A54" s="4" t="s">
        <v>121</v>
      </c>
      <c r="B54" s="5" t="s">
        <v>122</v>
      </c>
      <c r="C54" s="5" t="s">
        <v>50</v>
      </c>
      <c r="D54" s="6">
        <v>154.0</v>
      </c>
      <c r="E54" s="6">
        <v>150.0</v>
      </c>
      <c r="F54" s="7">
        <v>45156.0</v>
      </c>
      <c r="G54" s="8">
        <f t="shared" si="1"/>
        <v>23100</v>
      </c>
      <c r="H54" s="9">
        <f t="shared" si="2"/>
        <v>0.35</v>
      </c>
      <c r="I54" s="4" t="str">
        <f t="shared" si="3"/>
        <v>Expired</v>
      </c>
      <c r="J54" s="8">
        <f t="shared" si="4"/>
        <v>23100</v>
      </c>
      <c r="K54" s="8">
        <f t="shared" si="5"/>
        <v>0</v>
      </c>
      <c r="L54" s="8">
        <f t="shared" si="6"/>
        <v>-23100</v>
      </c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A55" s="4" t="s">
        <v>123</v>
      </c>
      <c r="B55" s="5" t="s">
        <v>124</v>
      </c>
      <c r="C55" s="5" t="s">
        <v>22</v>
      </c>
      <c r="D55" s="6">
        <v>155.0</v>
      </c>
      <c r="E55" s="6">
        <v>250.0</v>
      </c>
      <c r="F55" s="7">
        <v>45186.0</v>
      </c>
      <c r="G55" s="8">
        <f t="shared" si="1"/>
        <v>38750</v>
      </c>
      <c r="H55" s="9">
        <f t="shared" si="2"/>
        <v>0.27</v>
      </c>
      <c r="I55" s="4">
        <f t="shared" si="3"/>
        <v>20</v>
      </c>
      <c r="J55" s="8">
        <f t="shared" si="4"/>
        <v>0</v>
      </c>
      <c r="K55" s="8">
        <f t="shared" si="5"/>
        <v>49212.5</v>
      </c>
      <c r="L55" s="8">
        <f t="shared" si="6"/>
        <v>10462.5</v>
      </c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A56" s="4" t="s">
        <v>125</v>
      </c>
      <c r="B56" s="5" t="s">
        <v>126</v>
      </c>
      <c r="C56" s="5" t="s">
        <v>14</v>
      </c>
      <c r="D56" s="6">
        <v>345.0</v>
      </c>
      <c r="E56" s="6">
        <v>150.0</v>
      </c>
      <c r="F56" s="7">
        <v>45165.0</v>
      </c>
      <c r="G56" s="8">
        <f t="shared" si="1"/>
        <v>51750</v>
      </c>
      <c r="H56" s="9">
        <f t="shared" si="2"/>
        <v>0.3</v>
      </c>
      <c r="I56" s="4" t="str">
        <f t="shared" si="3"/>
        <v>Expired</v>
      </c>
      <c r="J56" s="8">
        <f t="shared" si="4"/>
        <v>51750</v>
      </c>
      <c r="K56" s="8">
        <f t="shared" si="5"/>
        <v>0</v>
      </c>
      <c r="L56" s="8">
        <f t="shared" si="6"/>
        <v>-51750</v>
      </c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A57" s="4" t="s">
        <v>127</v>
      </c>
      <c r="B57" s="5" t="s">
        <v>128</v>
      </c>
      <c r="C57" s="5" t="s">
        <v>17</v>
      </c>
      <c r="D57" s="6">
        <v>432.0</v>
      </c>
      <c r="E57" s="6">
        <v>450.0</v>
      </c>
      <c r="F57" s="7">
        <v>45196.0</v>
      </c>
      <c r="G57" s="8">
        <f t="shared" si="1"/>
        <v>194400</v>
      </c>
      <c r="H57" s="9">
        <f t="shared" si="2"/>
        <v>0.25</v>
      </c>
      <c r="I57" s="4">
        <f t="shared" si="3"/>
        <v>30</v>
      </c>
      <c r="J57" s="8">
        <f t="shared" si="4"/>
        <v>0</v>
      </c>
      <c r="K57" s="8">
        <f t="shared" si="5"/>
        <v>243000</v>
      </c>
      <c r="L57" s="8">
        <f t="shared" si="6"/>
        <v>48600</v>
      </c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A58" s="4" t="s">
        <v>129</v>
      </c>
      <c r="B58" s="5" t="s">
        <v>130</v>
      </c>
      <c r="C58" s="5" t="s">
        <v>22</v>
      </c>
      <c r="D58" s="6">
        <v>35.0</v>
      </c>
      <c r="E58" s="6">
        <v>670.0</v>
      </c>
      <c r="F58" s="7">
        <v>45186.0</v>
      </c>
      <c r="G58" s="8">
        <f t="shared" si="1"/>
        <v>23450</v>
      </c>
      <c r="H58" s="9">
        <f t="shared" si="2"/>
        <v>0.27</v>
      </c>
      <c r="I58" s="4">
        <f t="shared" si="3"/>
        <v>20</v>
      </c>
      <c r="J58" s="8">
        <f t="shared" si="4"/>
        <v>0</v>
      </c>
      <c r="K58" s="8">
        <f t="shared" si="5"/>
        <v>29781.5</v>
      </c>
      <c r="L58" s="8">
        <f t="shared" si="6"/>
        <v>6331.5</v>
      </c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A59" s="4" t="s">
        <v>131</v>
      </c>
      <c r="B59" s="5" t="s">
        <v>132</v>
      </c>
      <c r="C59" s="5" t="s">
        <v>17</v>
      </c>
      <c r="D59" s="6">
        <v>56.0</v>
      </c>
      <c r="E59" s="6">
        <v>230.0</v>
      </c>
      <c r="F59" s="7">
        <v>45196.0</v>
      </c>
      <c r="G59" s="8">
        <f t="shared" si="1"/>
        <v>12880</v>
      </c>
      <c r="H59" s="9">
        <f t="shared" si="2"/>
        <v>0.25</v>
      </c>
      <c r="I59" s="4">
        <f t="shared" si="3"/>
        <v>30</v>
      </c>
      <c r="J59" s="8">
        <f t="shared" si="4"/>
        <v>0</v>
      </c>
      <c r="K59" s="8">
        <f t="shared" si="5"/>
        <v>16100</v>
      </c>
      <c r="L59" s="8">
        <f t="shared" si="6"/>
        <v>3220</v>
      </c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A60" s="4" t="s">
        <v>133</v>
      </c>
      <c r="B60" s="5" t="s">
        <v>134</v>
      </c>
      <c r="C60" s="5" t="s">
        <v>14</v>
      </c>
      <c r="D60" s="6">
        <v>245.0</v>
      </c>
      <c r="E60" s="6">
        <v>350.0</v>
      </c>
      <c r="F60" s="7">
        <v>45165.0</v>
      </c>
      <c r="G60" s="8">
        <f t="shared" si="1"/>
        <v>85750</v>
      </c>
      <c r="H60" s="9">
        <f t="shared" si="2"/>
        <v>0.3</v>
      </c>
      <c r="I60" s="4" t="str">
        <f t="shared" si="3"/>
        <v>Expired</v>
      </c>
      <c r="J60" s="8">
        <f t="shared" si="4"/>
        <v>85750</v>
      </c>
      <c r="K60" s="8">
        <f t="shared" si="5"/>
        <v>0</v>
      </c>
      <c r="L60" s="8">
        <f t="shared" si="6"/>
        <v>-85750</v>
      </c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A61" s="4" t="s">
        <v>135</v>
      </c>
      <c r="B61" s="5" t="s">
        <v>136</v>
      </c>
      <c r="C61" s="5" t="s">
        <v>22</v>
      </c>
      <c r="D61" s="6">
        <v>160.0</v>
      </c>
      <c r="E61" s="6">
        <v>321.0</v>
      </c>
      <c r="F61" s="7">
        <v>45186.0</v>
      </c>
      <c r="G61" s="8">
        <f t="shared" si="1"/>
        <v>51360</v>
      </c>
      <c r="H61" s="9">
        <f t="shared" si="2"/>
        <v>0.27</v>
      </c>
      <c r="I61" s="4">
        <f t="shared" si="3"/>
        <v>20</v>
      </c>
      <c r="J61" s="8">
        <f t="shared" si="4"/>
        <v>0</v>
      </c>
      <c r="K61" s="8">
        <f t="shared" si="5"/>
        <v>65227.2</v>
      </c>
      <c r="L61" s="8">
        <f t="shared" si="6"/>
        <v>13867.2</v>
      </c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A62" s="4" t="s">
        <v>137</v>
      </c>
      <c r="B62" s="5" t="s">
        <v>138</v>
      </c>
      <c r="C62" s="5" t="s">
        <v>50</v>
      </c>
      <c r="D62" s="6">
        <v>190.0</v>
      </c>
      <c r="E62" s="6">
        <v>150.0</v>
      </c>
      <c r="F62" s="7">
        <v>45156.0</v>
      </c>
      <c r="G62" s="8">
        <f t="shared" si="1"/>
        <v>28500</v>
      </c>
      <c r="H62" s="9">
        <f t="shared" si="2"/>
        <v>0.35</v>
      </c>
      <c r="I62" s="4" t="str">
        <f t="shared" si="3"/>
        <v>Expired</v>
      </c>
      <c r="J62" s="8">
        <f t="shared" si="4"/>
        <v>28500</v>
      </c>
      <c r="K62" s="8">
        <f t="shared" si="5"/>
        <v>0</v>
      </c>
      <c r="L62" s="8">
        <f t="shared" si="6"/>
        <v>-28500</v>
      </c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A63" s="4" t="s">
        <v>139</v>
      </c>
      <c r="B63" s="5" t="s">
        <v>140</v>
      </c>
      <c r="C63" s="5" t="s">
        <v>17</v>
      </c>
      <c r="D63" s="6">
        <v>140.0</v>
      </c>
      <c r="E63" s="6">
        <v>250.0</v>
      </c>
      <c r="F63" s="7">
        <v>45196.0</v>
      </c>
      <c r="G63" s="8">
        <f t="shared" si="1"/>
        <v>35000</v>
      </c>
      <c r="H63" s="9">
        <f t="shared" si="2"/>
        <v>0.25</v>
      </c>
      <c r="I63" s="4">
        <f t="shared" si="3"/>
        <v>30</v>
      </c>
      <c r="J63" s="8">
        <f t="shared" si="4"/>
        <v>0</v>
      </c>
      <c r="K63" s="8">
        <f t="shared" si="5"/>
        <v>43750</v>
      </c>
      <c r="L63" s="8">
        <f t="shared" si="6"/>
        <v>8750</v>
      </c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A64" s="4" t="s">
        <v>141</v>
      </c>
      <c r="B64" s="5" t="s">
        <v>142</v>
      </c>
      <c r="C64" s="5" t="s">
        <v>14</v>
      </c>
      <c r="D64" s="6">
        <v>100.0</v>
      </c>
      <c r="E64" s="6">
        <v>100.0</v>
      </c>
      <c r="F64" s="7">
        <v>45165.0</v>
      </c>
      <c r="G64" s="8">
        <f t="shared" si="1"/>
        <v>10000</v>
      </c>
      <c r="H64" s="9">
        <f t="shared" si="2"/>
        <v>0.3</v>
      </c>
      <c r="I64" s="4" t="str">
        <f t="shared" si="3"/>
        <v>Expired</v>
      </c>
      <c r="J64" s="8">
        <f t="shared" si="4"/>
        <v>10000</v>
      </c>
      <c r="K64" s="8">
        <f t="shared" si="5"/>
        <v>0</v>
      </c>
      <c r="L64" s="8">
        <f t="shared" si="6"/>
        <v>-10000</v>
      </c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A65" s="4" t="s">
        <v>143</v>
      </c>
      <c r="B65" s="5" t="s">
        <v>144</v>
      </c>
      <c r="C65" s="5" t="s">
        <v>17</v>
      </c>
      <c r="D65" s="6">
        <v>400.0</v>
      </c>
      <c r="E65" s="6">
        <v>120.0</v>
      </c>
      <c r="F65" s="7">
        <v>45196.0</v>
      </c>
      <c r="G65" s="8">
        <f t="shared" si="1"/>
        <v>48000</v>
      </c>
      <c r="H65" s="9">
        <f t="shared" si="2"/>
        <v>0.25</v>
      </c>
      <c r="I65" s="4">
        <f t="shared" si="3"/>
        <v>30</v>
      </c>
      <c r="J65" s="8">
        <f t="shared" si="4"/>
        <v>0</v>
      </c>
      <c r="K65" s="8">
        <f t="shared" si="5"/>
        <v>60000</v>
      </c>
      <c r="L65" s="8">
        <f t="shared" si="6"/>
        <v>12000</v>
      </c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A66" s="4" t="s">
        <v>145</v>
      </c>
      <c r="B66" s="5" t="s">
        <v>146</v>
      </c>
      <c r="C66" s="5" t="s">
        <v>22</v>
      </c>
      <c r="D66" s="6">
        <v>280.0</v>
      </c>
      <c r="E66" s="6">
        <v>140.0</v>
      </c>
      <c r="F66" s="7">
        <v>45186.0</v>
      </c>
      <c r="G66" s="8">
        <f t="shared" si="1"/>
        <v>39200</v>
      </c>
      <c r="H66" s="9">
        <f t="shared" si="2"/>
        <v>0.27</v>
      </c>
      <c r="I66" s="4">
        <f t="shared" si="3"/>
        <v>20</v>
      </c>
      <c r="J66" s="8">
        <f t="shared" si="4"/>
        <v>0</v>
      </c>
      <c r="K66" s="8">
        <f t="shared" si="5"/>
        <v>49784</v>
      </c>
      <c r="L66" s="8">
        <f t="shared" si="6"/>
        <v>10584</v>
      </c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A67" s="4" t="s">
        <v>147</v>
      </c>
      <c r="B67" s="5" t="s">
        <v>148</v>
      </c>
      <c r="C67" s="5" t="s">
        <v>35</v>
      </c>
      <c r="D67" s="6">
        <v>240.0</v>
      </c>
      <c r="E67" s="6">
        <v>400.0</v>
      </c>
      <c r="F67" s="7">
        <v>45191.0</v>
      </c>
      <c r="G67" s="8">
        <f t="shared" si="1"/>
        <v>96000</v>
      </c>
      <c r="H67" s="9">
        <f t="shared" si="2"/>
        <v>0.2</v>
      </c>
      <c r="I67" s="4">
        <f t="shared" si="3"/>
        <v>25</v>
      </c>
      <c r="J67" s="8">
        <f t="shared" si="4"/>
        <v>0</v>
      </c>
      <c r="K67" s="8">
        <f t="shared" si="5"/>
        <v>115200</v>
      </c>
      <c r="L67" s="8">
        <f t="shared" si="6"/>
        <v>19200</v>
      </c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A68" s="4" t="s">
        <v>149</v>
      </c>
      <c r="B68" s="5" t="s">
        <v>150</v>
      </c>
      <c r="C68" s="5" t="s">
        <v>22</v>
      </c>
      <c r="D68" s="6">
        <v>320.0</v>
      </c>
      <c r="E68" s="6">
        <v>160.0</v>
      </c>
      <c r="F68" s="7">
        <v>45186.0</v>
      </c>
      <c r="G68" s="8">
        <f t="shared" si="1"/>
        <v>51200</v>
      </c>
      <c r="H68" s="9">
        <f t="shared" si="2"/>
        <v>0.27</v>
      </c>
      <c r="I68" s="4">
        <f t="shared" si="3"/>
        <v>20</v>
      </c>
      <c r="J68" s="8">
        <f t="shared" si="4"/>
        <v>0</v>
      </c>
      <c r="K68" s="8">
        <f t="shared" si="5"/>
        <v>65024</v>
      </c>
      <c r="L68" s="8">
        <f t="shared" si="6"/>
        <v>13824</v>
      </c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A69" s="4" t="s">
        <v>151</v>
      </c>
      <c r="B69" s="5" t="s">
        <v>152</v>
      </c>
      <c r="C69" s="5" t="s">
        <v>35</v>
      </c>
      <c r="D69" s="6">
        <v>180.0</v>
      </c>
      <c r="E69" s="6">
        <v>10.0</v>
      </c>
      <c r="F69" s="7">
        <v>45191.0</v>
      </c>
      <c r="G69" s="8">
        <f t="shared" si="1"/>
        <v>1800</v>
      </c>
      <c r="H69" s="9">
        <f t="shared" si="2"/>
        <v>0.2</v>
      </c>
      <c r="I69" s="4">
        <f t="shared" si="3"/>
        <v>25</v>
      </c>
      <c r="J69" s="8">
        <f t="shared" si="4"/>
        <v>0</v>
      </c>
      <c r="K69" s="8">
        <f t="shared" si="5"/>
        <v>2160</v>
      </c>
      <c r="L69" s="8">
        <f t="shared" si="6"/>
        <v>360</v>
      </c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A70" s="4" t="s">
        <v>153</v>
      </c>
      <c r="B70" s="5" t="s">
        <v>154</v>
      </c>
      <c r="C70" s="5" t="s">
        <v>22</v>
      </c>
      <c r="D70" s="6">
        <v>150.0</v>
      </c>
      <c r="E70" s="6">
        <v>120.0</v>
      </c>
      <c r="F70" s="7">
        <v>45186.0</v>
      </c>
      <c r="G70" s="8">
        <f t="shared" si="1"/>
        <v>18000</v>
      </c>
      <c r="H70" s="9">
        <f t="shared" si="2"/>
        <v>0.27</v>
      </c>
      <c r="I70" s="4">
        <f t="shared" si="3"/>
        <v>20</v>
      </c>
      <c r="J70" s="8">
        <f t="shared" si="4"/>
        <v>0</v>
      </c>
      <c r="K70" s="8">
        <f t="shared" si="5"/>
        <v>22860</v>
      </c>
      <c r="L70" s="8">
        <f t="shared" si="6"/>
        <v>4860</v>
      </c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A71" s="4" t="s">
        <v>155</v>
      </c>
      <c r="B71" s="5" t="s">
        <v>156</v>
      </c>
      <c r="C71" s="5" t="s">
        <v>22</v>
      </c>
      <c r="D71" s="6">
        <v>200.0</v>
      </c>
      <c r="E71" s="6">
        <v>146.0</v>
      </c>
      <c r="F71" s="7">
        <v>45186.0</v>
      </c>
      <c r="G71" s="8">
        <f t="shared" si="1"/>
        <v>29200</v>
      </c>
      <c r="H71" s="9">
        <f t="shared" si="2"/>
        <v>0.27</v>
      </c>
      <c r="I71" s="4">
        <f t="shared" si="3"/>
        <v>20</v>
      </c>
      <c r="J71" s="8">
        <f t="shared" si="4"/>
        <v>0</v>
      </c>
      <c r="K71" s="8">
        <f t="shared" si="5"/>
        <v>37084</v>
      </c>
      <c r="L71" s="8">
        <f t="shared" si="6"/>
        <v>7884</v>
      </c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A72" s="4" t="s">
        <v>157</v>
      </c>
      <c r="B72" s="5" t="s">
        <v>158</v>
      </c>
      <c r="C72" s="5" t="s">
        <v>22</v>
      </c>
      <c r="D72" s="6">
        <v>160.0</v>
      </c>
      <c r="E72" s="6">
        <v>250.0</v>
      </c>
      <c r="F72" s="7">
        <v>45186.0</v>
      </c>
      <c r="G72" s="8">
        <f t="shared" si="1"/>
        <v>40000</v>
      </c>
      <c r="H72" s="9">
        <f t="shared" si="2"/>
        <v>0.27</v>
      </c>
      <c r="I72" s="4">
        <f t="shared" si="3"/>
        <v>20</v>
      </c>
      <c r="J72" s="8">
        <f t="shared" si="4"/>
        <v>0</v>
      </c>
      <c r="K72" s="8">
        <f t="shared" si="5"/>
        <v>50800</v>
      </c>
      <c r="L72" s="8">
        <f t="shared" si="6"/>
        <v>10800</v>
      </c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A73" s="4" t="s">
        <v>159</v>
      </c>
      <c r="B73" s="5" t="s">
        <v>160</v>
      </c>
      <c r="C73" s="5" t="s">
        <v>17</v>
      </c>
      <c r="D73" s="6">
        <v>300.0</v>
      </c>
      <c r="E73" s="6">
        <v>180.0</v>
      </c>
      <c r="F73" s="7">
        <v>45196.0</v>
      </c>
      <c r="G73" s="8">
        <f t="shared" si="1"/>
        <v>54000</v>
      </c>
      <c r="H73" s="9">
        <f t="shared" si="2"/>
        <v>0.25</v>
      </c>
      <c r="I73" s="4">
        <f t="shared" si="3"/>
        <v>30</v>
      </c>
      <c r="J73" s="8">
        <f t="shared" si="4"/>
        <v>0</v>
      </c>
      <c r="K73" s="8">
        <f t="shared" si="5"/>
        <v>67500</v>
      </c>
      <c r="L73" s="8">
        <f t="shared" si="6"/>
        <v>13500</v>
      </c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A74" s="4" t="s">
        <v>161</v>
      </c>
      <c r="B74" s="5" t="s">
        <v>162</v>
      </c>
      <c r="C74" s="5" t="s">
        <v>22</v>
      </c>
      <c r="D74" s="6">
        <v>20.0</v>
      </c>
      <c r="E74" s="6">
        <v>90.0</v>
      </c>
      <c r="F74" s="7">
        <v>45186.0</v>
      </c>
      <c r="G74" s="8">
        <f t="shared" si="1"/>
        <v>1800</v>
      </c>
      <c r="H74" s="9">
        <f t="shared" si="2"/>
        <v>0.27</v>
      </c>
      <c r="I74" s="4">
        <f t="shared" si="3"/>
        <v>20</v>
      </c>
      <c r="J74" s="8">
        <f t="shared" si="4"/>
        <v>0</v>
      </c>
      <c r="K74" s="8">
        <f t="shared" si="5"/>
        <v>2286</v>
      </c>
      <c r="L74" s="8">
        <f t="shared" si="6"/>
        <v>486</v>
      </c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A75" s="4" t="s">
        <v>163</v>
      </c>
      <c r="B75" s="5" t="s">
        <v>164</v>
      </c>
      <c r="C75" s="5" t="s">
        <v>14</v>
      </c>
      <c r="D75" s="6">
        <v>80.0</v>
      </c>
      <c r="E75" s="6">
        <v>140.0</v>
      </c>
      <c r="F75" s="7">
        <v>45165.0</v>
      </c>
      <c r="G75" s="8">
        <f t="shared" si="1"/>
        <v>11200</v>
      </c>
      <c r="H75" s="9">
        <f t="shared" si="2"/>
        <v>0.3</v>
      </c>
      <c r="I75" s="4" t="str">
        <f t="shared" si="3"/>
        <v>Expired</v>
      </c>
      <c r="J75" s="8">
        <f t="shared" si="4"/>
        <v>11200</v>
      </c>
      <c r="K75" s="8">
        <f t="shared" si="5"/>
        <v>0</v>
      </c>
      <c r="L75" s="8">
        <f t="shared" si="6"/>
        <v>-11200</v>
      </c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A76" s="4" t="s">
        <v>165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>
      <c r="A78" s="10" t="s">
        <v>166</v>
      </c>
      <c r="C78" s="7">
        <v>45166.0</v>
      </c>
      <c r="D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80">
      <c r="A80" s="11" t="s">
        <v>7</v>
      </c>
      <c r="C80" s="8"/>
      <c r="D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>
      <c r="A81" s="12" t="str">
        <f>IFERROR(__xludf.DUMMYFUNCTION("UNIQUE(C2:C75)"),"Convenience Meals")</f>
        <v>Convenience Meals</v>
      </c>
      <c r="B81" s="13">
        <v>0.3</v>
      </c>
      <c r="C81" s="8"/>
      <c r="D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>
      <c r="A82" s="12" t="str">
        <f>IFERROR(__xludf.DUMMYFUNCTION("""COMPUTED_VALUE"""),"Snacks")</f>
        <v>Snacks</v>
      </c>
      <c r="B82" s="13">
        <v>0.25</v>
      </c>
      <c r="C82" s="8"/>
      <c r="D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>
      <c r="A83" s="12" t="str">
        <f>IFERROR(__xludf.DUMMYFUNCTION("""COMPUTED_VALUE"""),"Pantry Staples")</f>
        <v>Pantry Staples</v>
      </c>
      <c r="B83" s="13">
        <v>0.27</v>
      </c>
      <c r="C83" s="8"/>
      <c r="D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12" t="str">
        <f>IFERROR(__xludf.DUMMYFUNCTION("""COMPUTED_VALUE"""),"Healthy Options")</f>
        <v>Healthy Options</v>
      </c>
      <c r="B84" s="13">
        <v>0.2</v>
      </c>
      <c r="C84" s="8"/>
      <c r="D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12" t="str">
        <f>IFERROR(__xludf.DUMMYFUNCTION("""COMPUTED_VALUE"""),"Beverages")</f>
        <v>Beverages</v>
      </c>
      <c r="B85" s="13">
        <v>0.35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14" t="s">
        <v>167</v>
      </c>
      <c r="B88" s="1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14" t="s">
        <v>168</v>
      </c>
      <c r="B89" s="1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>
      <c r="A90" s="14" t="s">
        <v>169</v>
      </c>
      <c r="B90" s="1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>
      <c r="A91" s="14" t="s">
        <v>170</v>
      </c>
      <c r="B91" s="1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>
      <c r="A92" s="14" t="s">
        <v>171</v>
      </c>
      <c r="B92" s="1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>
      <c r="A94" s="16" t="s">
        <v>172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</sheetData>
  <mergeCells count="3">
    <mergeCell ref="A78:B78"/>
    <mergeCell ref="A80:B80"/>
    <mergeCell ref="A94:H9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11" width="9.25"/>
    <col customWidth="1" min="12" max="14" width="7.0"/>
    <col customWidth="1" min="15" max="15" width="3.0"/>
    <col customWidth="1" min="16" max="20" width="6.63"/>
  </cols>
  <sheetData>
    <row r="1">
      <c r="A1" s="17" t="s">
        <v>173</v>
      </c>
      <c r="H1" s="18"/>
      <c r="I1" s="4"/>
      <c r="U1" s="8"/>
      <c r="V1" s="8"/>
      <c r="W1" s="8"/>
      <c r="X1" s="8"/>
      <c r="Y1" s="8"/>
      <c r="Z1" s="8"/>
      <c r="AA1" s="8"/>
      <c r="AB1" s="8"/>
      <c r="AC1" s="8"/>
    </row>
    <row r="2">
      <c r="A2" s="18" t="s">
        <v>174</v>
      </c>
      <c r="B2" s="19" t="s">
        <v>175</v>
      </c>
      <c r="C2" s="20">
        <v>44936.0</v>
      </c>
      <c r="D2" s="20">
        <v>45219.0</v>
      </c>
      <c r="E2" s="21" t="s">
        <v>176</v>
      </c>
      <c r="F2" s="21" t="s">
        <v>177</v>
      </c>
      <c r="G2" s="21" t="s">
        <v>178</v>
      </c>
      <c r="H2" s="18" t="s">
        <v>179</v>
      </c>
      <c r="I2" s="18" t="s">
        <v>180</v>
      </c>
      <c r="U2" s="8"/>
      <c r="V2" s="8"/>
      <c r="W2" s="8"/>
      <c r="X2" s="8"/>
      <c r="Y2" s="8"/>
      <c r="Z2" s="8"/>
      <c r="AA2" s="8"/>
      <c r="AB2" s="8"/>
      <c r="AC2" s="8"/>
    </row>
    <row r="3">
      <c r="A3" s="8" t="s">
        <v>14</v>
      </c>
      <c r="B3" s="22">
        <v>2900.0</v>
      </c>
      <c r="C3" s="22">
        <v>1000.0</v>
      </c>
      <c r="D3" s="22">
        <v>2587.0</v>
      </c>
      <c r="E3" s="22">
        <v>2877.0</v>
      </c>
      <c r="F3" s="22">
        <v>2987.0</v>
      </c>
      <c r="G3" s="22">
        <v>2886.0</v>
      </c>
      <c r="H3" s="8">
        <f t="shared" ref="H3:H7" si="1">MAX(B3:G3)</f>
        <v>2987</v>
      </c>
      <c r="I3" s="23">
        <f t="shared" ref="I3:I7" si="2">AVERAGE(B3:G3)</f>
        <v>2539.5</v>
      </c>
      <c r="U3" s="8"/>
      <c r="V3" s="8"/>
      <c r="W3" s="8"/>
      <c r="X3" s="8"/>
      <c r="Y3" s="8"/>
      <c r="Z3" s="8"/>
      <c r="AA3" s="8"/>
      <c r="AB3" s="8"/>
      <c r="AC3" s="8"/>
    </row>
    <row r="4">
      <c r="A4" s="8" t="s">
        <v>17</v>
      </c>
      <c r="B4" s="22">
        <v>1000.0</v>
      </c>
      <c r="C4" s="22">
        <v>5000.0</v>
      </c>
      <c r="D4" s="22">
        <v>4839.0</v>
      </c>
      <c r="E4" s="22">
        <v>4838.0</v>
      </c>
      <c r="F4" s="22">
        <v>4748.0</v>
      </c>
      <c r="G4" s="22">
        <v>4992.0</v>
      </c>
      <c r="H4" s="8">
        <f t="shared" si="1"/>
        <v>5000</v>
      </c>
      <c r="I4" s="23">
        <f t="shared" si="2"/>
        <v>4236.166667</v>
      </c>
      <c r="U4" s="8"/>
      <c r="V4" s="8"/>
      <c r="W4" s="8"/>
      <c r="X4" s="8"/>
      <c r="Y4" s="8"/>
      <c r="Z4" s="8"/>
      <c r="AA4" s="8"/>
      <c r="AB4" s="8"/>
      <c r="AC4" s="8"/>
    </row>
    <row r="5">
      <c r="A5" s="8" t="s">
        <v>22</v>
      </c>
      <c r="B5" s="22">
        <v>3084.0</v>
      </c>
      <c r="C5" s="22">
        <v>3874.0</v>
      </c>
      <c r="D5" s="22">
        <v>3984.0</v>
      </c>
      <c r="E5" s="22">
        <v>3679.0</v>
      </c>
      <c r="F5" s="22">
        <v>3876.0</v>
      </c>
      <c r="G5" s="22">
        <v>3987.0</v>
      </c>
      <c r="H5" s="8">
        <f t="shared" si="1"/>
        <v>3987</v>
      </c>
      <c r="I5" s="23">
        <f t="shared" si="2"/>
        <v>3747.333333</v>
      </c>
      <c r="U5" s="8"/>
      <c r="V5" s="8"/>
      <c r="W5" s="8"/>
      <c r="X5" s="8"/>
      <c r="Y5" s="8"/>
      <c r="Z5" s="8"/>
      <c r="AA5" s="8"/>
      <c r="AB5" s="8"/>
      <c r="AC5" s="8"/>
    </row>
    <row r="6">
      <c r="A6" s="8" t="s">
        <v>35</v>
      </c>
      <c r="B6" s="22">
        <v>8746.0</v>
      </c>
      <c r="C6" s="22">
        <v>8987.0</v>
      </c>
      <c r="D6" s="22">
        <v>8364.0</v>
      </c>
      <c r="E6" s="22">
        <v>8923.0</v>
      </c>
      <c r="F6" s="22">
        <v>8764.0</v>
      </c>
      <c r="G6" s="22">
        <v>8989.0</v>
      </c>
      <c r="H6" s="8">
        <f t="shared" si="1"/>
        <v>8989</v>
      </c>
      <c r="I6" s="23">
        <f t="shared" si="2"/>
        <v>8795.5</v>
      </c>
      <c r="U6" s="8"/>
      <c r="V6" s="8"/>
      <c r="W6" s="8"/>
      <c r="X6" s="8"/>
      <c r="Y6" s="8"/>
      <c r="Z6" s="8"/>
      <c r="AA6" s="8"/>
      <c r="AB6" s="8"/>
      <c r="AC6" s="8"/>
    </row>
    <row r="7">
      <c r="A7" s="8" t="s">
        <v>50</v>
      </c>
      <c r="B7" s="22">
        <v>2888.0</v>
      </c>
      <c r="C7" s="22">
        <v>2787.0</v>
      </c>
      <c r="D7" s="22">
        <v>2998.0</v>
      </c>
      <c r="E7" s="22">
        <v>2999.0</v>
      </c>
      <c r="F7" s="22">
        <v>2887.0</v>
      </c>
      <c r="G7" s="22">
        <v>2876.0</v>
      </c>
      <c r="H7" s="8">
        <f t="shared" si="1"/>
        <v>2999</v>
      </c>
      <c r="I7" s="23">
        <f t="shared" si="2"/>
        <v>2905.833333</v>
      </c>
      <c r="U7" s="8"/>
      <c r="V7" s="8"/>
      <c r="W7" s="8"/>
      <c r="X7" s="8"/>
      <c r="Y7" s="8"/>
      <c r="Z7" s="8"/>
      <c r="AA7" s="8"/>
      <c r="AB7" s="8"/>
      <c r="AC7" s="8"/>
    </row>
    <row r="8">
      <c r="A8" s="4"/>
      <c r="B8" s="23"/>
      <c r="C8" s="23"/>
      <c r="D8" s="23"/>
      <c r="E8" s="23"/>
      <c r="F8" s="23"/>
      <c r="G8" s="23"/>
      <c r="H8" s="23"/>
      <c r="I8" s="8"/>
      <c r="U8" s="8"/>
      <c r="V8" s="8"/>
      <c r="W8" s="8"/>
      <c r="X8" s="8"/>
      <c r="Y8" s="8"/>
      <c r="Z8" s="8"/>
      <c r="AA8" s="8"/>
      <c r="AB8" s="8"/>
      <c r="AC8" s="8"/>
    </row>
    <row r="9">
      <c r="A9" s="4"/>
      <c r="B9" s="23"/>
      <c r="C9" s="23"/>
      <c r="D9" s="23"/>
      <c r="E9" s="23"/>
      <c r="F9" s="23"/>
      <c r="G9" s="23"/>
      <c r="H9" s="23"/>
      <c r="I9" s="8"/>
      <c r="U9" s="8"/>
      <c r="V9" s="8"/>
      <c r="W9" s="8"/>
      <c r="X9" s="8"/>
      <c r="Y9" s="8"/>
      <c r="Z9" s="8"/>
      <c r="AA9" s="8"/>
      <c r="AB9" s="8"/>
      <c r="AC9" s="8"/>
    </row>
    <row r="10">
      <c r="A10" s="4"/>
      <c r="B10" s="23"/>
      <c r="C10" s="23"/>
      <c r="D10" s="23"/>
      <c r="E10" s="23"/>
      <c r="F10" s="23"/>
      <c r="G10" s="23"/>
      <c r="H10" s="23"/>
      <c r="I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23"/>
      <c r="C11" s="23"/>
      <c r="D11" s="23"/>
      <c r="E11" s="23"/>
      <c r="F11" s="23"/>
      <c r="G11" s="23"/>
      <c r="H11" s="23"/>
      <c r="I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23"/>
      <c r="C12" s="23"/>
      <c r="D12" s="23"/>
      <c r="E12" s="23"/>
      <c r="F12" s="23"/>
      <c r="G12" s="23"/>
      <c r="H12" s="23"/>
      <c r="I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4" t="s">
        <v>181</v>
      </c>
      <c r="B14" s="8"/>
      <c r="C14" s="8"/>
      <c r="D14" s="8"/>
      <c r="E14" s="8"/>
      <c r="F14" s="8"/>
      <c r="G14" s="4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4" t="s">
        <v>182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G17" s="24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17" t="s">
        <v>183</v>
      </c>
      <c r="I18" s="17" t="s">
        <v>184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18" t="s">
        <v>174</v>
      </c>
      <c r="B19" s="25" t="s">
        <v>175</v>
      </c>
      <c r="C19" s="20">
        <v>44936.0</v>
      </c>
      <c r="D19" s="20">
        <v>45219.0</v>
      </c>
      <c r="E19" s="21" t="s">
        <v>176</v>
      </c>
      <c r="F19" s="21" t="s">
        <v>177</v>
      </c>
      <c r="G19" s="21" t="s">
        <v>178</v>
      </c>
      <c r="I19" s="25" t="s">
        <v>175</v>
      </c>
      <c r="J19" s="20">
        <v>44936.0</v>
      </c>
      <c r="K19" s="20">
        <v>45219.0</v>
      </c>
      <c r="L19" s="21" t="s">
        <v>176</v>
      </c>
      <c r="M19" s="21" t="s">
        <v>177</v>
      </c>
      <c r="N19" s="21" t="s">
        <v>178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3" t="s">
        <v>14</v>
      </c>
      <c r="B20" s="26" t="str">
        <f t="shared" ref="B20:G20" si="3">If(B3=$H3,"Highest","Not")</f>
        <v>Not</v>
      </c>
      <c r="C20" s="26" t="str">
        <f t="shared" si="3"/>
        <v>Not</v>
      </c>
      <c r="D20" s="26" t="str">
        <f t="shared" si="3"/>
        <v>Not</v>
      </c>
      <c r="E20" s="26" t="str">
        <f t="shared" si="3"/>
        <v>Not</v>
      </c>
      <c r="F20" s="26" t="str">
        <f t="shared" si="3"/>
        <v>Highest</v>
      </c>
      <c r="G20" s="26" t="str">
        <f t="shared" si="3"/>
        <v>Not</v>
      </c>
      <c r="I20" s="26" t="str">
        <f t="shared" ref="I20:N20" si="4">IF(B3&gt;=$I3,"Avg+","Avg-")</f>
        <v>Avg+</v>
      </c>
      <c r="J20" s="26" t="str">
        <f t="shared" si="4"/>
        <v>Avg-</v>
      </c>
      <c r="K20" s="26" t="str">
        <f t="shared" si="4"/>
        <v>Avg+</v>
      </c>
      <c r="L20" s="26" t="str">
        <f t="shared" si="4"/>
        <v>Avg+</v>
      </c>
      <c r="M20" s="26" t="str">
        <f t="shared" si="4"/>
        <v>Avg+</v>
      </c>
      <c r="N20" s="26" t="str">
        <f t="shared" si="4"/>
        <v>Avg+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3" t="s">
        <v>17</v>
      </c>
      <c r="B21" s="26" t="str">
        <f t="shared" ref="B21:G21" si="5">If(B4=$H4,"Highest","Not")</f>
        <v>Not</v>
      </c>
      <c r="C21" s="26" t="str">
        <f t="shared" si="5"/>
        <v>Highest</v>
      </c>
      <c r="D21" s="26" t="str">
        <f t="shared" si="5"/>
        <v>Not</v>
      </c>
      <c r="E21" s="26" t="str">
        <f t="shared" si="5"/>
        <v>Not</v>
      </c>
      <c r="F21" s="26" t="str">
        <f t="shared" si="5"/>
        <v>Not</v>
      </c>
      <c r="G21" s="26" t="str">
        <f t="shared" si="5"/>
        <v>Not</v>
      </c>
      <c r="I21" s="26" t="str">
        <f t="shared" ref="I21:N21" si="6">IF(B4&gt;=$I4,"Avg+","Avg-")</f>
        <v>Avg-</v>
      </c>
      <c r="J21" s="26" t="str">
        <f t="shared" si="6"/>
        <v>Avg+</v>
      </c>
      <c r="K21" s="26" t="str">
        <f t="shared" si="6"/>
        <v>Avg+</v>
      </c>
      <c r="L21" s="26" t="str">
        <f t="shared" si="6"/>
        <v>Avg+</v>
      </c>
      <c r="M21" s="26" t="str">
        <f t="shared" si="6"/>
        <v>Avg+</v>
      </c>
      <c r="N21" s="26" t="str">
        <f t="shared" si="6"/>
        <v>Avg+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3" t="s">
        <v>22</v>
      </c>
      <c r="B22" s="26" t="str">
        <f t="shared" ref="B22:G22" si="7">If(B5=$H5,"Highest","Not")</f>
        <v>Not</v>
      </c>
      <c r="C22" s="26" t="str">
        <f t="shared" si="7"/>
        <v>Not</v>
      </c>
      <c r="D22" s="26" t="str">
        <f t="shared" si="7"/>
        <v>Not</v>
      </c>
      <c r="E22" s="26" t="str">
        <f t="shared" si="7"/>
        <v>Not</v>
      </c>
      <c r="F22" s="26" t="str">
        <f t="shared" si="7"/>
        <v>Not</v>
      </c>
      <c r="G22" s="26" t="str">
        <f t="shared" si="7"/>
        <v>Highest</v>
      </c>
      <c r="I22" s="26" t="str">
        <f t="shared" ref="I22:N22" si="8">IF(B5&gt;=$I5,"Avg+","Avg-")</f>
        <v>Avg-</v>
      </c>
      <c r="J22" s="26" t="str">
        <f t="shared" si="8"/>
        <v>Avg+</v>
      </c>
      <c r="K22" s="26" t="str">
        <f t="shared" si="8"/>
        <v>Avg+</v>
      </c>
      <c r="L22" s="26" t="str">
        <f t="shared" si="8"/>
        <v>Avg-</v>
      </c>
      <c r="M22" s="26" t="str">
        <f t="shared" si="8"/>
        <v>Avg+</v>
      </c>
      <c r="N22" s="26" t="str">
        <f t="shared" si="8"/>
        <v>Avg+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3" t="s">
        <v>35</v>
      </c>
      <c r="B23" s="26" t="str">
        <f t="shared" ref="B23:G23" si="9">If(B6=$H6,"Highest","Not")</f>
        <v>Not</v>
      </c>
      <c r="C23" s="26" t="str">
        <f t="shared" si="9"/>
        <v>Not</v>
      </c>
      <c r="D23" s="26" t="str">
        <f t="shared" si="9"/>
        <v>Not</v>
      </c>
      <c r="E23" s="26" t="str">
        <f t="shared" si="9"/>
        <v>Not</v>
      </c>
      <c r="F23" s="26" t="str">
        <f t="shared" si="9"/>
        <v>Not</v>
      </c>
      <c r="G23" s="26" t="str">
        <f t="shared" si="9"/>
        <v>Highest</v>
      </c>
      <c r="I23" s="26" t="str">
        <f t="shared" ref="I23:N23" si="10">IF(B6&gt;=$I6,"Avg+","Avg-")</f>
        <v>Avg-</v>
      </c>
      <c r="J23" s="26" t="str">
        <f t="shared" si="10"/>
        <v>Avg+</v>
      </c>
      <c r="K23" s="26" t="str">
        <f t="shared" si="10"/>
        <v>Avg-</v>
      </c>
      <c r="L23" s="26" t="str">
        <f t="shared" si="10"/>
        <v>Avg+</v>
      </c>
      <c r="M23" s="26" t="str">
        <f t="shared" si="10"/>
        <v>Avg-</v>
      </c>
      <c r="N23" s="26" t="str">
        <f t="shared" si="10"/>
        <v>Avg+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3" t="s">
        <v>50</v>
      </c>
      <c r="B24" s="26" t="str">
        <f t="shared" ref="B24:G24" si="11">If(B7=$H7,"Highest","Not")</f>
        <v>Not</v>
      </c>
      <c r="C24" s="26" t="str">
        <f t="shared" si="11"/>
        <v>Not</v>
      </c>
      <c r="D24" s="26" t="str">
        <f t="shared" si="11"/>
        <v>Not</v>
      </c>
      <c r="E24" s="26" t="str">
        <f t="shared" si="11"/>
        <v>Highest</v>
      </c>
      <c r="F24" s="26" t="str">
        <f t="shared" si="11"/>
        <v>Not</v>
      </c>
      <c r="G24" s="26" t="str">
        <f t="shared" si="11"/>
        <v>Not</v>
      </c>
      <c r="H24" s="8"/>
      <c r="I24" s="26" t="str">
        <f t="shared" ref="I24:N24" si="12">IF(B7&gt;=$I7,"Avg+","Avg-")</f>
        <v>Avg-</v>
      </c>
      <c r="J24" s="26" t="str">
        <f t="shared" si="12"/>
        <v>Avg-</v>
      </c>
      <c r="K24" s="26" t="str">
        <f t="shared" si="12"/>
        <v>Avg+</v>
      </c>
      <c r="L24" s="26" t="str">
        <f t="shared" si="12"/>
        <v>Avg+</v>
      </c>
      <c r="M24" s="26" t="str">
        <f t="shared" si="12"/>
        <v>Avg-</v>
      </c>
      <c r="N24" s="26" t="str">
        <f t="shared" si="12"/>
        <v>Avg-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mergeCells count="3">
    <mergeCell ref="A1:G1"/>
    <mergeCell ref="A18:G18"/>
    <mergeCell ref="I18:N18"/>
  </mergeCells>
  <drawing r:id="rId1"/>
</worksheet>
</file>