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Budget Vs Actual Amount" sheetId="2" r:id="rId5"/>
    <sheet state="visible" name="Quaterly Variance Analysis" sheetId="3" r:id="rId6"/>
    <sheet state="visible" name="Performance Variance Analysis" sheetId="4" r:id="rId7"/>
    <sheet state="visible" name="Card_Details" sheetId="5" r:id="rId8"/>
    <sheet state="visible" name="Transaction Data" sheetId="6" r:id="rId9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<sst xmlns="http://schemas.openxmlformats.org/spreadsheetml/2006/main" count="1121" uniqueCount="463">
  <si>
    <t>Month</t>
  </si>
  <si>
    <t>Office</t>
  </si>
  <si>
    <t>Category</t>
  </si>
  <si>
    <t>Budget</t>
  </si>
  <si>
    <t>January</t>
  </si>
  <si>
    <t>Bengaluru</t>
  </si>
  <si>
    <t>Rent</t>
  </si>
  <si>
    <t>Salary</t>
  </si>
  <si>
    <t>Maintenance</t>
  </si>
  <si>
    <t>Offline Advertising</t>
  </si>
  <si>
    <t>Online Advertising</t>
  </si>
  <si>
    <t>Food</t>
  </si>
  <si>
    <t>Travel</t>
  </si>
  <si>
    <t>Hyderabad</t>
  </si>
  <si>
    <t>Mumbai</t>
  </si>
  <si>
    <t>February</t>
  </si>
  <si>
    <t>March</t>
  </si>
  <si>
    <t>Actual</t>
  </si>
  <si>
    <t>Variance</t>
  </si>
  <si>
    <t>Quaterly Variance Analysis</t>
  </si>
  <si>
    <t>Expense Category</t>
  </si>
  <si>
    <t>Manager Performance Analysis</t>
  </si>
  <si>
    <t>Manager</t>
  </si>
  <si>
    <t>Count of Bad Performances</t>
  </si>
  <si>
    <t xml:space="preserve">Card no </t>
  </si>
  <si>
    <t>Oishika</t>
  </si>
  <si>
    <t>Abhay</t>
  </si>
  <si>
    <t>Surabhi</t>
  </si>
  <si>
    <t>Transaction ID</t>
  </si>
  <si>
    <t>Transaction Comment</t>
  </si>
  <si>
    <t>Transaction Amount</t>
  </si>
  <si>
    <t>TRIM</t>
  </si>
  <si>
    <t>Date</t>
  </si>
  <si>
    <t>Card Number</t>
  </si>
  <si>
    <t>Card Number2</t>
  </si>
  <si>
    <t>Final Card Number</t>
  </si>
  <si>
    <t>#001</t>
  </si>
  <si>
    <t xml:space="preserve">  salary-January/12-****8370/</t>
  </si>
  <si>
    <t>#002</t>
  </si>
  <si>
    <t>SALARY-January/13-****3622/</t>
  </si>
  <si>
    <t>#003</t>
  </si>
  <si>
    <t xml:space="preserve">     Salary-January/14-****2232/</t>
  </si>
  <si>
    <t>#004</t>
  </si>
  <si>
    <t xml:space="preserve">  salary-January/15-****5002/</t>
  </si>
  <si>
    <t>#005</t>
  </si>
  <si>
    <t xml:space="preserve">     SAlary-January/16-****4050/</t>
  </si>
  <si>
    <t>#006</t>
  </si>
  <si>
    <t xml:space="preserve"> Salary-January/17-****5552/</t>
  </si>
  <si>
    <t>#007</t>
  </si>
  <si>
    <t>MAintenance-January/02-****8370/</t>
  </si>
  <si>
    <t>#008</t>
  </si>
  <si>
    <t xml:space="preserve">   Maintenance-January/02-****3622/</t>
  </si>
  <si>
    <t>#009</t>
  </si>
  <si>
    <t xml:space="preserve">   Maintenance-January/02-****2232/</t>
  </si>
  <si>
    <t>#010</t>
  </si>
  <si>
    <t xml:space="preserve">   Maintenance-January/02-****5002/</t>
  </si>
  <si>
    <t>#011</t>
  </si>
  <si>
    <t xml:space="preserve">   Maintenance-January/02-****4050/</t>
  </si>
  <si>
    <t>#012</t>
  </si>
  <si>
    <t xml:space="preserve">   Maintenance-January/02-****5552/</t>
  </si>
  <si>
    <t>#013</t>
  </si>
  <si>
    <t>#014</t>
  </si>
  <si>
    <t>Maintenance-January/02-****3622/</t>
  </si>
  <si>
    <t>#015</t>
  </si>
  <si>
    <t>#016</t>
  </si>
  <si>
    <t>Travel-January/03-****8370/</t>
  </si>
  <si>
    <t>#017</t>
  </si>
  <si>
    <t>rent-January/03-****3622/</t>
  </si>
  <si>
    <t>#018</t>
  </si>
  <si>
    <t xml:space="preserve"> rent-January/03-****2232/</t>
  </si>
  <si>
    <t>#019</t>
  </si>
  <si>
    <t xml:space="preserve"> Rent-January/03-****5002/</t>
  </si>
  <si>
    <t>#020</t>
  </si>
  <si>
    <t>Travel-January/03-****4050/</t>
  </si>
  <si>
    <t>#021</t>
  </si>
  <si>
    <t>Travel-January/03-****5552/</t>
  </si>
  <si>
    <t>#022</t>
  </si>
  <si>
    <t>#023</t>
  </si>
  <si>
    <t>Travel-February/03-****8370/</t>
  </si>
  <si>
    <t>#024</t>
  </si>
  <si>
    <t>Travel-January/03-****2232/</t>
  </si>
  <si>
    <t>#025</t>
  </si>
  <si>
    <t>Travel-January/03-****5002/</t>
  </si>
  <si>
    <t>#026</t>
  </si>
  <si>
    <t>Rent-February/02-****8370/</t>
  </si>
  <si>
    <t>#027</t>
  </si>
  <si>
    <t>Travel-January/03-****3622/</t>
  </si>
  <si>
    <t>#028</t>
  </si>
  <si>
    <t>Salary-February/03-****8370/</t>
  </si>
  <si>
    <t>#029</t>
  </si>
  <si>
    <t>#030</t>
  </si>
  <si>
    <t>#031</t>
  </si>
  <si>
    <t>#032</t>
  </si>
  <si>
    <t>Food-January/05-****8370/</t>
  </si>
  <si>
    <t>#033</t>
  </si>
  <si>
    <t>Food-January/05-****3622/</t>
  </si>
  <si>
    <t>#034</t>
  </si>
  <si>
    <t>Food-January/05-****2232/</t>
  </si>
  <si>
    <t>#035</t>
  </si>
  <si>
    <t>Food-February/05-****8370/</t>
  </si>
  <si>
    <t>#036</t>
  </si>
  <si>
    <t>Food-January/05-****4050/</t>
  </si>
  <si>
    <t>#037</t>
  </si>
  <si>
    <t>Food-January/05-****5552/</t>
  </si>
  <si>
    <t>#038</t>
  </si>
  <si>
    <t>#039</t>
  </si>
  <si>
    <t>#040</t>
  </si>
  <si>
    <t>Offline Advertising-February/05-****8370/</t>
  </si>
  <si>
    <t>#041</t>
  </si>
  <si>
    <t>Offline Advertising-January/06-****3622/</t>
  </si>
  <si>
    <t>#042</t>
  </si>
  <si>
    <t>Salary-February/03-****2232/</t>
  </si>
  <si>
    <t>#043</t>
  </si>
  <si>
    <t>#044</t>
  </si>
  <si>
    <t>Offline Advertising-January/09-****4050/</t>
  </si>
  <si>
    <t>#045</t>
  </si>
  <si>
    <t>Offline Advertising-January/10-****5552/</t>
  </si>
  <si>
    <t>#046</t>
  </si>
  <si>
    <t>Offline Advertising-January/11-****3622/</t>
  </si>
  <si>
    <t>#047</t>
  </si>
  <si>
    <t>Offline Advertising-January/12-****8370/</t>
  </si>
  <si>
    <t>#048</t>
  </si>
  <si>
    <t>Offline Advertising-January/13-****3622/</t>
  </si>
  <si>
    <t>#049</t>
  </si>
  <si>
    <t>#050</t>
  </si>
  <si>
    <t>#051</t>
  </si>
  <si>
    <t>#052</t>
  </si>
  <si>
    <t>Maintenance-February/04-****8370/</t>
  </si>
  <si>
    <t>#053</t>
  </si>
  <si>
    <t>Maintenance-February/04-****3622/</t>
  </si>
  <si>
    <t>#054</t>
  </si>
  <si>
    <t>Maintenance-February/04-****2232/</t>
  </si>
  <si>
    <t>#055</t>
  </si>
  <si>
    <t>Maintenance-February/04-****5002/</t>
  </si>
  <si>
    <t>#056</t>
  </si>
  <si>
    <t>Maintenance-February/04-****4050/</t>
  </si>
  <si>
    <t>#057</t>
  </si>
  <si>
    <t>Maintenance-February/04-****5552/</t>
  </si>
  <si>
    <t>#058</t>
  </si>
  <si>
    <t>#059</t>
  </si>
  <si>
    <t>#060</t>
  </si>
  <si>
    <t>#061</t>
  </si>
  <si>
    <t>Travel-February/05-****5552/</t>
  </si>
  <si>
    <t>#062</t>
  </si>
  <si>
    <t>Travel-February/05-****8370/</t>
  </si>
  <si>
    <t>#063</t>
  </si>
  <si>
    <t>Travel-February/05-****3622/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</si>
  <si>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</si>
  <si>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</si>
  <si>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</si>
  <si>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</si>
  <si>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</si>
  <si>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</si>
  <si>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</si>
  <si>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</si>
  <si>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</si>
  <si>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</si>
  <si>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</si>
  <si>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</si>
  <si>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Offline Advertising-February/08-****8370/</t>
  </si>
  <si>
    <t>#076</t>
  </si>
  <si>
    <t>Offline Advertising-January/08-****3622/</t>
  </si>
  <si>
    <t>#077</t>
  </si>
  <si>
    <t>Salary-February/09-****2232/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</si>
  <si>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</si>
  <si>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</si>
  <si>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</si>
  <si>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</si>
  <si>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</si>
  <si>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</si>
  <si>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</si>
  <si>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</si>
  <si>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</si>
  <si>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</si>
  <si>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</si>
  <si>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</si>
  <si>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</si>
  <si>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</si>
  <si>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</si>
  <si>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</si>
  <si>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</si>
  <si>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</si>
  <si>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</si>
  <si>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</si>
  <si>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</si>
  <si>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</si>
  <si>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</si>
  <si>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</si>
  <si>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</si>
  <si>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</si>
  <si>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</si>
  <si>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</si>
  <si>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</si>
  <si>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</si>
  <si>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</si>
  <si>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</si>
  <si>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</si>
  <si>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</si>
  <si>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</si>
  <si>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</si>
  <si>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</si>
  <si>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</si>
  <si>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</si>
  <si>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</si>
  <si>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</si>
  <si>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</si>
  <si>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</si>
  <si>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</si>
  <si>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</si>
  <si>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</si>
  <si>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</si>
  <si>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</si>
  <si>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</si>
  <si>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</si>
  <si>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</si>
  <si>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</si>
  <si>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</si>
  <si>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</si>
  <si>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</si>
  <si>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</si>
  <si>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</si>
  <si>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</si>
  <si>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</si>
  <si>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</si>
  <si>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</si>
  <si>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</si>
  <si>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</si>
  <si>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</si>
  <si>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</si>
  <si>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</si>
  <si>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</si>
  <si>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</si>
  <si>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</si>
  <si>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</si>
  <si>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</si>
  <si>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</si>
  <si>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</si>
  <si>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</si>
  <si>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</si>
  <si>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</si>
  <si>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</si>
  <si>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</si>
  <si>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</si>
  <si>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</si>
  <si>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</si>
  <si>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</si>
  <si>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</si>
  <si>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</si>
  <si>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</si>
  <si>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</si>
  <si>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</si>
  <si>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</si>
  <si>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</si>
  <si>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</si>
  <si>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</si>
  <si>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</si>
  <si>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</si>
  <si>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</si>
  <si>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</si>
  <si>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</si>
  <si>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</si>
  <si>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</si>
  <si>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</si>
  <si>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</si>
  <si>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</si>
  <si>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</si>
  <si>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</si>
  <si>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</si>
  <si>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</si>
  <si>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</si>
  <si>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</si>
  <si>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</si>
  <si>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</si>
  <si>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</si>
  <si>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</si>
  <si>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</si>
  <si>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</si>
  <si>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</si>
  <si>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</si>
  <si>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</si>
  <si>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</si>
  <si>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</si>
  <si>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</si>
  <si>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</si>
  <si>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</si>
  <si>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</si>
  <si>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</si>
  <si>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</si>
  <si>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</si>
  <si>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</si>
  <si>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</si>
  <si>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</si>
  <si>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</si>
  <si>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</si>
  <si>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</si>
  <si>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</si>
  <si>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</si>
  <si>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</si>
  <si>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</si>
  <si>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</si>
  <si>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</si>
  <si>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</si>
  <si>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</si>
  <si>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</si>
  <si>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</si>
  <si>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</si>
  <si>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</si>
  <si>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</si>
  <si>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</si>
  <si>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</si>
  <si>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</si>
  <si>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</si>
  <si>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</si>
  <si>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</si>
  <si>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</si>
  <si>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</si>
  <si>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</si>
  <si>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</si>
  <si>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</si>
  <si>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</si>
  <si>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</si>
  <si>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</si>
  <si>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</si>
  <si>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</si>
  <si>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</si>
  <si>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</si>
  <si>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</si>
  <si>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</si>
  <si>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</si>
  <si>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</si>
  <si>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</si>
  <si>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</si>
  <si>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</si>
  <si>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</si>
  <si>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</si>
  <si>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</si>
  <si>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</si>
  <si>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</si>
  <si>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</si>
  <si>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</si>
  <si>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</si>
  <si>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</si>
  <si>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</si>
  <si>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</si>
  <si>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</si>
  <si>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</si>
  <si>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</si>
  <si>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</si>
  <si>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</si>
  <si>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</si>
  <si>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</si>
  <si>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</si>
  <si>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</si>
  <si>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</si>
  <si>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</si>
  <si>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</si>
  <si>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</si>
  <si>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</si>
  <si>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</si>
  <si>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</si>
  <si>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</si>
  <si>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</si>
  <si>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</si>
  <si>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</si>
  <si>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</si>
  <si>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</si>
  <si>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</si>
  <si>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</si>
  <si>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</si>
  <si>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</si>
  <si>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</si>
  <si>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</si>
  <si>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</si>
  <si>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</si>
  <si>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</si>
  <si>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</si>
  <si>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</si>
  <si>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</si>
  <si>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</si>
  <si>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</si>
  <si>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</si>
  <si>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</si>
  <si>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</si>
  <si>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</si>
  <si>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</si>
  <si>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</si>
  <si>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</si>
  <si>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</si>
  <si>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</si>
  <si>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</si>
  <si>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Salary-March/12-****8370/</t>
  </si>
  <si>
    <t>#304</t>
  </si>
  <si>
    <t>Salary-March/13-****3622/</t>
  </si>
  <si>
    <t>#305</t>
  </si>
  <si>
    <t>Salary-March/14-****2232/</t>
  </si>
  <si>
    <t>#306</t>
  </si>
  <si>
    <t>Salary-March/15-****5002/</t>
  </si>
  <si>
    <t>#307</t>
  </si>
  <si>
    <t>Salary-March/16-****4050/</t>
  </si>
  <si>
    <t>#308</t>
  </si>
  <si>
    <t>Salary-March/17-****5552/</t>
  </si>
  <si>
    <t>#309</t>
  </si>
  <si>
    <t>Maintenance-March/02-****8370/</t>
  </si>
  <si>
    <t>#310</t>
  </si>
  <si>
    <t>Maintenance-March/02-****3622/</t>
  </si>
  <si>
    <t>#311</t>
  </si>
  <si>
    <t>Maintenance-March/02-****2232/</t>
  </si>
  <si>
    <t>#312</t>
  </si>
  <si>
    <t>Maintenance-March/02-****5002/</t>
  </si>
  <si>
    <t>#313</t>
  </si>
  <si>
    <t>Maintenance-March/02-****4050/</t>
  </si>
  <si>
    <t>#314</t>
  </si>
  <si>
    <t>Maintenance-March/02-****5552/</t>
  </si>
  <si>
    <t>#315</t>
  </si>
  <si>
    <t>#316</t>
  </si>
  <si>
    <t>#317</t>
  </si>
  <si>
    <t>#318</t>
  </si>
  <si>
    <t>Travel-March/03-****8370/</t>
  </si>
  <si>
    <t>#319</t>
  </si>
  <si>
    <t>Rent-March/03-****3622/</t>
  </si>
  <si>
    <t>#320</t>
  </si>
  <si>
    <t>Rent-March/03-****2232/</t>
  </si>
  <si>
    <t>#321</t>
  </si>
  <si>
    <t>Rent-March/03-****5002/</t>
  </si>
  <si>
    <t>#322</t>
  </si>
  <si>
    <t>Travel-March/03-****4050/</t>
  </si>
  <si>
    <t>#323</t>
  </si>
  <si>
    <t>Travel-March/03-****5552/</t>
  </si>
  <si>
    <t>#324</t>
  </si>
  <si>
    <t>#325</t>
  </si>
  <si>
    <t>#326</t>
  </si>
  <si>
    <t>Travel-March/03-****2232/</t>
  </si>
  <si>
    <t>#327</t>
  </si>
  <si>
    <t>Travel-March/03-****5002/</t>
  </si>
  <si>
    <t>#328</t>
  </si>
  <si>
    <t>Rent-March/02-****8370/</t>
  </si>
  <si>
    <t>#329</t>
  </si>
  <si>
    <t>Travel-March/03-****3622/</t>
  </si>
  <si>
    <t>#330</t>
  </si>
  <si>
    <t>Salary-March/03-****8370/</t>
  </si>
  <si>
    <t>#331</t>
  </si>
  <si>
    <t>#332</t>
  </si>
  <si>
    <t>#333</t>
  </si>
  <si>
    <t>#334</t>
  </si>
  <si>
    <t>Food-March/05-****8370/</t>
  </si>
  <si>
    <t>#335</t>
  </si>
  <si>
    <t>Food-March/05-****3622/</t>
  </si>
  <si>
    <t>#336</t>
  </si>
  <si>
    <t>Food-March/05-****2232/</t>
  </si>
  <si>
    <t>#337</t>
  </si>
  <si>
    <t>#338</t>
  </si>
  <si>
    <t>Food-March/05-****4050/</t>
  </si>
  <si>
    <t>#339</t>
  </si>
  <si>
    <t>Food-March/05-****5552/</t>
  </si>
  <si>
    <t>#340</t>
  </si>
  <si>
    <t>#341</t>
  </si>
  <si>
    <t>#342</t>
  </si>
  <si>
    <t>Offline Advertising-March/05-****8370/</t>
  </si>
  <si>
    <t>#343</t>
  </si>
  <si>
    <t>Online Advertising-March/06-****3622/</t>
  </si>
  <si>
    <t>#344</t>
  </si>
  <si>
    <t>Salary-March/03-****2232/</t>
  </si>
  <si>
    <t>#345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</si>
</sst>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/d"/>
    <numFmt numFmtId="165" formatCode="mmmm/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D1D5DB"/>
      <name val="Söhne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left" readingOrder="0"/>
    </xf>
    <xf borderId="0" fillId="0" fontId="3" numFmtId="0" xfId="0" applyFont="1"/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2" fillId="3" fontId="2" numFmtId="0" xfId="0" applyAlignment="1" applyBorder="1" applyFont="1">
      <alignment horizontal="left" readingOrder="0"/>
    </xf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13"/>
    <col customWidth="1" min="4" max="4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>
        <v>255000.0</v>
      </c>
    </row>
    <row r="3">
      <c r="A3" s="2" t="s">
        <v>4</v>
      </c>
      <c r="B3" s="2" t="s">
        <v>5</v>
      </c>
      <c r="C3" s="2" t="s">
        <v>7</v>
      </c>
      <c r="D3" s="2">
        <v>363173.0</v>
      </c>
    </row>
    <row r="4">
      <c r="A4" s="2" t="s">
        <v>4</v>
      </c>
      <c r="B4" s="2" t="s">
        <v>5</v>
      </c>
      <c r="C4" s="2" t="s">
        <v>8</v>
      </c>
      <c r="D4" s="2">
        <v>595780.0</v>
      </c>
    </row>
    <row r="5">
      <c r="A5" s="2" t="s">
        <v>4</v>
      </c>
      <c r="B5" s="2" t="s">
        <v>5</v>
      </c>
      <c r="C5" s="2" t="s">
        <v>9</v>
      </c>
      <c r="D5" s="2">
        <v>264626.0</v>
      </c>
    </row>
    <row r="6">
      <c r="A6" s="2" t="s">
        <v>4</v>
      </c>
      <c r="B6" s="2" t="s">
        <v>5</v>
      </c>
      <c r="C6" s="2" t="s">
        <v>10</v>
      </c>
      <c r="D6" s="2">
        <v>250113.0</v>
      </c>
    </row>
    <row r="7">
      <c r="A7" s="2" t="s">
        <v>4</v>
      </c>
      <c r="B7" s="2" t="s">
        <v>5</v>
      </c>
      <c r="C7" s="2" t="s">
        <v>11</v>
      </c>
      <c r="D7" s="2">
        <v>163909.0</v>
      </c>
    </row>
    <row r="8">
      <c r="A8" s="2" t="s">
        <v>4</v>
      </c>
      <c r="B8" s="2" t="s">
        <v>5</v>
      </c>
      <c r="C8" s="2" t="s">
        <v>12</v>
      </c>
      <c r="D8" s="2">
        <v>100244.0</v>
      </c>
    </row>
    <row r="9">
      <c r="A9" s="2" t="s">
        <v>4</v>
      </c>
      <c r="B9" s="2" t="s">
        <v>13</v>
      </c>
      <c r="C9" s="2" t="s">
        <v>6</v>
      </c>
      <c r="D9" s="2">
        <v>255000.0</v>
      </c>
    </row>
    <row r="10">
      <c r="A10" s="2" t="s">
        <v>4</v>
      </c>
      <c r="B10" s="2" t="s">
        <v>13</v>
      </c>
      <c r="C10" s="2" t="s">
        <v>7</v>
      </c>
      <c r="D10" s="2">
        <v>362336.0</v>
      </c>
    </row>
    <row r="11">
      <c r="A11" s="2" t="s">
        <v>4</v>
      </c>
      <c r="B11" s="2" t="s">
        <v>13</v>
      </c>
      <c r="C11" s="2" t="s">
        <v>8</v>
      </c>
      <c r="D11" s="2">
        <v>159378.0</v>
      </c>
    </row>
    <row r="12">
      <c r="A12" s="2" t="s">
        <v>4</v>
      </c>
      <c r="B12" s="2" t="s">
        <v>13</v>
      </c>
      <c r="C12" s="2" t="s">
        <v>9</v>
      </c>
      <c r="D12" s="2">
        <v>153248.0</v>
      </c>
    </row>
    <row r="13">
      <c r="A13" s="2" t="s">
        <v>4</v>
      </c>
      <c r="B13" s="2" t="s">
        <v>13</v>
      </c>
      <c r="C13" s="2" t="s">
        <v>10</v>
      </c>
      <c r="D13" s="2">
        <v>55914.0</v>
      </c>
    </row>
    <row r="14">
      <c r="A14" s="2" t="s">
        <v>4</v>
      </c>
      <c r="B14" s="2" t="s">
        <v>13</v>
      </c>
      <c r="C14" s="2" t="s">
        <v>11</v>
      </c>
      <c r="D14" s="2">
        <v>151060.0</v>
      </c>
    </row>
    <row r="15">
      <c r="A15" s="2" t="s">
        <v>4</v>
      </c>
      <c r="B15" s="2" t="s">
        <v>13</v>
      </c>
      <c r="C15" s="2" t="s">
        <v>12</v>
      </c>
      <c r="D15" s="2">
        <v>154935.0</v>
      </c>
    </row>
    <row r="16">
      <c r="A16" s="2" t="s">
        <v>4</v>
      </c>
      <c r="B16" s="2" t="s">
        <v>14</v>
      </c>
      <c r="C16" s="2" t="s">
        <v>6</v>
      </c>
      <c r="D16" s="2">
        <v>255000.0</v>
      </c>
    </row>
    <row r="17">
      <c r="A17" s="2" t="s">
        <v>4</v>
      </c>
      <c r="B17" s="2" t="s">
        <v>14</v>
      </c>
      <c r="C17" s="2" t="s">
        <v>7</v>
      </c>
      <c r="D17" s="2">
        <v>466478.0</v>
      </c>
    </row>
    <row r="18">
      <c r="A18" s="2" t="s">
        <v>4</v>
      </c>
      <c r="B18" s="2" t="s">
        <v>14</v>
      </c>
      <c r="C18" s="2" t="s">
        <v>8</v>
      </c>
      <c r="D18" s="2">
        <v>168759.0</v>
      </c>
    </row>
    <row r="19">
      <c r="A19" s="2" t="s">
        <v>4</v>
      </c>
      <c r="B19" s="2" t="s">
        <v>14</v>
      </c>
      <c r="C19" s="2" t="s">
        <v>9</v>
      </c>
      <c r="D19" s="2">
        <v>56758.0</v>
      </c>
    </row>
    <row r="20">
      <c r="A20" s="2" t="s">
        <v>4</v>
      </c>
      <c r="B20" s="2" t="s">
        <v>14</v>
      </c>
      <c r="C20" s="2" t="s">
        <v>10</v>
      </c>
      <c r="D20" s="2">
        <v>162090.0</v>
      </c>
    </row>
    <row r="21">
      <c r="A21" s="2" t="s">
        <v>4</v>
      </c>
      <c r="B21" s="2" t="s">
        <v>14</v>
      </c>
      <c r="C21" s="2" t="s">
        <v>11</v>
      </c>
      <c r="D21" s="2">
        <v>153928.0</v>
      </c>
    </row>
    <row r="22">
      <c r="A22" s="2" t="s">
        <v>4</v>
      </c>
      <c r="B22" s="2" t="s">
        <v>14</v>
      </c>
      <c r="C22" s="2" t="s">
        <v>12</v>
      </c>
      <c r="D22" s="2">
        <v>64811.0</v>
      </c>
    </row>
    <row r="23">
      <c r="A23" s="2" t="s">
        <v>15</v>
      </c>
      <c r="B23" s="2" t="s">
        <v>5</v>
      </c>
      <c r="C23" s="2" t="s">
        <v>6</v>
      </c>
      <c r="D23" s="2">
        <v>255000.0</v>
      </c>
    </row>
    <row r="24">
      <c r="A24" s="2" t="s">
        <v>15</v>
      </c>
      <c r="B24" s="2" t="s">
        <v>5</v>
      </c>
      <c r="C24" s="2" t="s">
        <v>7</v>
      </c>
      <c r="D24" s="2">
        <v>462685.0</v>
      </c>
    </row>
    <row r="25">
      <c r="A25" s="2" t="s">
        <v>15</v>
      </c>
      <c r="B25" s="2" t="s">
        <v>5</v>
      </c>
      <c r="C25" s="2" t="s">
        <v>8</v>
      </c>
      <c r="D25" s="2">
        <v>53320.0</v>
      </c>
    </row>
    <row r="26">
      <c r="A26" s="2" t="s">
        <v>15</v>
      </c>
      <c r="B26" s="2" t="s">
        <v>5</v>
      </c>
      <c r="C26" s="2" t="s">
        <v>9</v>
      </c>
      <c r="D26" s="2">
        <v>50165.0</v>
      </c>
    </row>
    <row r="27">
      <c r="A27" s="2" t="s">
        <v>15</v>
      </c>
      <c r="B27" s="2" t="s">
        <v>5</v>
      </c>
      <c r="C27" s="2" t="s">
        <v>10</v>
      </c>
      <c r="D27" s="2">
        <v>57975.0</v>
      </c>
    </row>
    <row r="28">
      <c r="A28" s="2" t="s">
        <v>15</v>
      </c>
      <c r="B28" s="2" t="s">
        <v>5</v>
      </c>
      <c r="C28" s="2" t="s">
        <v>11</v>
      </c>
      <c r="D28" s="2">
        <v>156921.0</v>
      </c>
    </row>
    <row r="29">
      <c r="A29" s="2" t="s">
        <v>15</v>
      </c>
      <c r="B29" s="2" t="s">
        <v>5</v>
      </c>
      <c r="C29" s="2" t="s">
        <v>12</v>
      </c>
      <c r="D29" s="2">
        <v>60193.0</v>
      </c>
    </row>
    <row r="30">
      <c r="A30" s="2" t="s">
        <v>15</v>
      </c>
      <c r="B30" s="2" t="s">
        <v>13</v>
      </c>
      <c r="C30" s="2" t="s">
        <v>6</v>
      </c>
      <c r="D30" s="2">
        <v>255000.0</v>
      </c>
    </row>
    <row r="31">
      <c r="A31" s="2" t="s">
        <v>15</v>
      </c>
      <c r="B31" s="2" t="s">
        <v>13</v>
      </c>
      <c r="C31" s="2" t="s">
        <v>7</v>
      </c>
      <c r="D31" s="2">
        <v>309729.0</v>
      </c>
    </row>
    <row r="32">
      <c r="A32" s="2" t="s">
        <v>15</v>
      </c>
      <c r="B32" s="2" t="s">
        <v>13</v>
      </c>
      <c r="C32" s="2" t="s">
        <v>8</v>
      </c>
      <c r="D32" s="2">
        <v>65165.0</v>
      </c>
    </row>
    <row r="33">
      <c r="A33" s="2" t="s">
        <v>15</v>
      </c>
      <c r="B33" s="2" t="s">
        <v>13</v>
      </c>
      <c r="C33" s="2" t="s">
        <v>9</v>
      </c>
      <c r="D33" s="2">
        <v>58056.0</v>
      </c>
    </row>
    <row r="34">
      <c r="A34" s="2" t="s">
        <v>15</v>
      </c>
      <c r="B34" s="2" t="s">
        <v>13</v>
      </c>
      <c r="C34" s="2" t="s">
        <v>10</v>
      </c>
      <c r="D34" s="2">
        <v>61103.0</v>
      </c>
    </row>
    <row r="35">
      <c r="A35" s="2" t="s">
        <v>15</v>
      </c>
      <c r="B35" s="2" t="s">
        <v>13</v>
      </c>
      <c r="C35" s="2" t="s">
        <v>11</v>
      </c>
      <c r="D35" s="2">
        <v>55117.0</v>
      </c>
    </row>
    <row r="36">
      <c r="A36" s="2" t="s">
        <v>15</v>
      </c>
      <c r="B36" s="2" t="s">
        <v>13</v>
      </c>
      <c r="C36" s="2" t="s">
        <v>12</v>
      </c>
      <c r="D36" s="2">
        <v>65149.0</v>
      </c>
    </row>
    <row r="37">
      <c r="A37" s="2" t="s">
        <v>15</v>
      </c>
      <c r="B37" s="2" t="s">
        <v>14</v>
      </c>
      <c r="C37" s="2" t="s">
        <v>6</v>
      </c>
      <c r="D37" s="2">
        <v>255000.0</v>
      </c>
    </row>
    <row r="38">
      <c r="A38" s="2" t="s">
        <v>15</v>
      </c>
      <c r="B38" s="2" t="s">
        <v>14</v>
      </c>
      <c r="C38" s="2" t="s">
        <v>7</v>
      </c>
      <c r="D38" s="2">
        <v>257859.0</v>
      </c>
    </row>
    <row r="39">
      <c r="A39" s="2" t="s">
        <v>15</v>
      </c>
      <c r="B39" s="2" t="s">
        <v>14</v>
      </c>
      <c r="C39" s="2" t="s">
        <v>8</v>
      </c>
      <c r="D39" s="2">
        <v>151349.0</v>
      </c>
    </row>
    <row r="40">
      <c r="A40" s="2" t="s">
        <v>15</v>
      </c>
      <c r="B40" s="2" t="s">
        <v>14</v>
      </c>
      <c r="C40" s="2" t="s">
        <v>9</v>
      </c>
      <c r="D40" s="2">
        <v>56611.0</v>
      </c>
    </row>
    <row r="41">
      <c r="A41" s="2" t="s">
        <v>15</v>
      </c>
      <c r="B41" s="2" t="s">
        <v>14</v>
      </c>
      <c r="C41" s="2" t="s">
        <v>10</v>
      </c>
      <c r="D41" s="2">
        <v>64694.0</v>
      </c>
    </row>
    <row r="42">
      <c r="A42" s="2" t="s">
        <v>15</v>
      </c>
      <c r="B42" s="2" t="s">
        <v>14</v>
      </c>
      <c r="C42" s="2" t="s">
        <v>11</v>
      </c>
      <c r="D42" s="2">
        <v>151467.0</v>
      </c>
    </row>
    <row r="43">
      <c r="A43" s="2" t="s">
        <v>15</v>
      </c>
      <c r="B43" s="2" t="s">
        <v>14</v>
      </c>
      <c r="C43" s="2" t="s">
        <v>12</v>
      </c>
      <c r="D43" s="2">
        <v>64616.0</v>
      </c>
    </row>
    <row r="44">
      <c r="A44" s="2" t="s">
        <v>16</v>
      </c>
      <c r="B44" s="2" t="s">
        <v>5</v>
      </c>
      <c r="C44" s="2" t="s">
        <v>6</v>
      </c>
      <c r="D44" s="2">
        <v>255000.0</v>
      </c>
    </row>
    <row r="45">
      <c r="A45" s="2" t="s">
        <v>16</v>
      </c>
      <c r="B45" s="2" t="s">
        <v>5</v>
      </c>
      <c r="C45" s="2" t="s">
        <v>7</v>
      </c>
      <c r="D45" s="2">
        <v>613173.0</v>
      </c>
    </row>
    <row r="46">
      <c r="A46" s="2" t="s">
        <v>16</v>
      </c>
      <c r="B46" s="2" t="s">
        <v>5</v>
      </c>
      <c r="C46" s="2" t="s">
        <v>8</v>
      </c>
      <c r="D46" s="2">
        <v>52780.0</v>
      </c>
    </row>
    <row r="47">
      <c r="A47" s="2" t="s">
        <v>16</v>
      </c>
      <c r="B47" s="2" t="s">
        <v>5</v>
      </c>
      <c r="C47" s="2" t="s">
        <v>9</v>
      </c>
      <c r="D47" s="2">
        <v>64626.0</v>
      </c>
    </row>
    <row r="48">
      <c r="A48" s="2" t="s">
        <v>16</v>
      </c>
      <c r="B48" s="2" t="s">
        <v>5</v>
      </c>
      <c r="C48" s="2" t="s">
        <v>10</v>
      </c>
      <c r="D48" s="2">
        <v>50113.0</v>
      </c>
    </row>
    <row r="49">
      <c r="A49" s="2" t="s">
        <v>16</v>
      </c>
      <c r="B49" s="2" t="s">
        <v>5</v>
      </c>
      <c r="C49" s="2" t="s">
        <v>11</v>
      </c>
      <c r="D49" s="2">
        <v>63909.0</v>
      </c>
    </row>
    <row r="50">
      <c r="A50" s="2" t="s">
        <v>16</v>
      </c>
      <c r="B50" s="2" t="s">
        <v>5</v>
      </c>
      <c r="C50" s="2" t="s">
        <v>12</v>
      </c>
      <c r="D50" s="2">
        <v>69244.0</v>
      </c>
    </row>
    <row r="51">
      <c r="A51" s="2" t="s">
        <v>16</v>
      </c>
      <c r="B51" s="2" t="s">
        <v>13</v>
      </c>
      <c r="C51" s="2" t="s">
        <v>6</v>
      </c>
      <c r="D51" s="2">
        <v>255000.0</v>
      </c>
    </row>
    <row r="52">
      <c r="A52" s="2" t="s">
        <v>16</v>
      </c>
      <c r="B52" s="2" t="s">
        <v>13</v>
      </c>
      <c r="C52" s="2" t="s">
        <v>7</v>
      </c>
      <c r="D52" s="2">
        <v>252336.0</v>
      </c>
    </row>
    <row r="53">
      <c r="A53" s="2" t="s">
        <v>16</v>
      </c>
      <c r="B53" s="2" t="s">
        <v>13</v>
      </c>
      <c r="C53" s="2" t="s">
        <v>8</v>
      </c>
      <c r="D53" s="2">
        <v>59378.0</v>
      </c>
    </row>
    <row r="54">
      <c r="A54" s="2" t="s">
        <v>16</v>
      </c>
      <c r="B54" s="2" t="s">
        <v>13</v>
      </c>
      <c r="C54" s="2" t="s">
        <v>9</v>
      </c>
      <c r="D54" s="2">
        <v>53248.0</v>
      </c>
    </row>
    <row r="55">
      <c r="A55" s="2" t="s">
        <v>16</v>
      </c>
      <c r="B55" s="2" t="s">
        <v>13</v>
      </c>
      <c r="C55" s="2" t="s">
        <v>10</v>
      </c>
      <c r="D55" s="2">
        <v>55914.0</v>
      </c>
    </row>
    <row r="56">
      <c r="A56" s="2" t="s">
        <v>16</v>
      </c>
      <c r="B56" s="2" t="s">
        <v>13</v>
      </c>
      <c r="C56" s="2" t="s">
        <v>11</v>
      </c>
      <c r="D56" s="2">
        <v>51060.0</v>
      </c>
    </row>
    <row r="57">
      <c r="A57" s="2" t="s">
        <v>16</v>
      </c>
      <c r="B57" s="2" t="s">
        <v>13</v>
      </c>
      <c r="C57" s="2" t="s">
        <v>12</v>
      </c>
      <c r="D57" s="2">
        <v>54935.0</v>
      </c>
    </row>
    <row r="58">
      <c r="A58" s="2" t="s">
        <v>16</v>
      </c>
      <c r="B58" s="2" t="s">
        <v>14</v>
      </c>
      <c r="C58" s="2" t="s">
        <v>6</v>
      </c>
      <c r="D58" s="2">
        <v>255000.0</v>
      </c>
    </row>
    <row r="59">
      <c r="A59" s="2" t="s">
        <v>16</v>
      </c>
      <c r="B59" s="2" t="s">
        <v>14</v>
      </c>
      <c r="C59" s="2" t="s">
        <v>7</v>
      </c>
      <c r="D59" s="2">
        <v>166478.0</v>
      </c>
    </row>
    <row r="60">
      <c r="A60" s="2" t="s">
        <v>16</v>
      </c>
      <c r="B60" s="2" t="s">
        <v>14</v>
      </c>
      <c r="C60" s="2" t="s">
        <v>8</v>
      </c>
      <c r="D60" s="2">
        <v>68759.0</v>
      </c>
    </row>
    <row r="61">
      <c r="A61" s="2" t="s">
        <v>16</v>
      </c>
      <c r="B61" s="2" t="s">
        <v>14</v>
      </c>
      <c r="C61" s="2" t="s">
        <v>9</v>
      </c>
      <c r="D61" s="2">
        <v>56758.0</v>
      </c>
    </row>
    <row r="62">
      <c r="A62" s="2" t="s">
        <v>16</v>
      </c>
      <c r="B62" s="2" t="s">
        <v>14</v>
      </c>
      <c r="C62" s="2" t="s">
        <v>10</v>
      </c>
      <c r="D62" s="2">
        <v>62090.0</v>
      </c>
    </row>
    <row r="63">
      <c r="A63" s="2" t="s">
        <v>16</v>
      </c>
      <c r="B63" s="2" t="s">
        <v>14</v>
      </c>
      <c r="C63" s="2" t="s">
        <v>11</v>
      </c>
      <c r="D63" s="2">
        <v>53928.0</v>
      </c>
    </row>
    <row r="64">
      <c r="A64" s="2" t="s">
        <v>16</v>
      </c>
      <c r="B64" s="2" t="s">
        <v>14</v>
      </c>
      <c r="C64" s="2" t="s">
        <v>12</v>
      </c>
      <c r="D64" s="2">
        <v>164811.0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13"/>
    <col customWidth="1" min="4" max="4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>
      <c r="A2" s="2" t="s">
        <v>4</v>
      </c>
      <c r="B2" s="2" t="s">
        <v>5</v>
      </c>
      <c r="C2" s="2" t="s">
        <v>6</v>
      </c>
      <c r="D2" s="2">
        <v>255000.0</v>
      </c>
      <c r="E2" s="3">
        <f>sumifs('Transaction Data'!$C$2:$C$346,'Transaction Data'!$I$2:$I$346,$A2,'Transaction Data'!$N$2:$N$346,$B2,'Transaction Data'!$H$2:$H$346,$C2)</f>
        <v>141562</v>
      </c>
      <c r="F2" s="3">
        <f t="shared" ref="F2:F64" si="1">D2-E2</f>
        <v>113438</v>
      </c>
    </row>
    <row r="3">
      <c r="A3" s="2" t="s">
        <v>4</v>
      </c>
      <c r="B3" s="2" t="s">
        <v>5</v>
      </c>
      <c r="C3" s="2" t="s">
        <v>7</v>
      </c>
      <c r="D3" s="2">
        <v>363173.0</v>
      </c>
      <c r="E3" s="3">
        <f>sumifs('Transaction Data'!$C$2:$C$346,'Transaction Data'!$I$2:$I$346,$A3,'Transaction Data'!$N$2:$N$346,$B3,'Transaction Data'!$H$2:$H$346,$C3)</f>
        <v>218080</v>
      </c>
      <c r="F3" s="3">
        <f t="shared" si="1"/>
        <v>145093</v>
      </c>
    </row>
    <row r="4">
      <c r="A4" s="2" t="s">
        <v>4</v>
      </c>
      <c r="B4" s="2" t="s">
        <v>5</v>
      </c>
      <c r="C4" s="2" t="s">
        <v>8</v>
      </c>
      <c r="D4" s="2">
        <v>595780.0</v>
      </c>
      <c r="E4" s="3">
        <f>sumifs('Transaction Data'!$C$2:$C$346,'Transaction Data'!$I$2:$I$346,$A4,'Transaction Data'!$N$2:$N$346,$B4,'Transaction Data'!$H$2:$H$346,$C4)</f>
        <v>175199</v>
      </c>
      <c r="F4" s="3">
        <f t="shared" si="1"/>
        <v>420581</v>
      </c>
    </row>
    <row r="5">
      <c r="A5" s="2" t="s">
        <v>4</v>
      </c>
      <c r="B5" s="2" t="s">
        <v>5</v>
      </c>
      <c r="C5" s="2" t="s">
        <v>9</v>
      </c>
      <c r="D5" s="2">
        <v>264626.0</v>
      </c>
      <c r="E5" s="3">
        <f>sumifs('Transaction Data'!$C$2:$C$346,'Transaction Data'!$I$2:$I$346,$A5,'Transaction Data'!$N$2:$N$346,$B5,'Transaction Data'!$H$2:$H$346,$C5)</f>
        <v>904448</v>
      </c>
      <c r="F5" s="3">
        <f t="shared" si="1"/>
        <v>-639822</v>
      </c>
    </row>
    <row r="6">
      <c r="A6" s="2" t="s">
        <v>4</v>
      </c>
      <c r="B6" s="2" t="s">
        <v>5</v>
      </c>
      <c r="C6" s="2" t="s">
        <v>10</v>
      </c>
      <c r="D6" s="2">
        <v>250113.0</v>
      </c>
      <c r="E6" s="3">
        <f>sumifs('Transaction Data'!$C$2:$C$346,'Transaction Data'!$I$2:$I$346,$A6,'Transaction Data'!$N$2:$N$346,$B6,'Transaction Data'!$H$2:$H$346,$C6)</f>
        <v>0</v>
      </c>
      <c r="F6" s="3">
        <f t="shared" si="1"/>
        <v>250113</v>
      </c>
    </row>
    <row r="7">
      <c r="A7" s="2" t="s">
        <v>4</v>
      </c>
      <c r="B7" s="2" t="s">
        <v>5</v>
      </c>
      <c r="C7" s="2" t="s">
        <v>11</v>
      </c>
      <c r="D7" s="2">
        <v>163909.0</v>
      </c>
      <c r="E7" s="3">
        <f>sumifs('Transaction Data'!$C$2:$C$346,'Transaction Data'!$I$2:$I$346,$A7,'Transaction Data'!$N$2:$N$346,$B7,'Transaction Data'!$H$2:$H$346,$C7)</f>
        <v>39721</v>
      </c>
      <c r="F7" s="3">
        <f t="shared" si="1"/>
        <v>124188</v>
      </c>
    </row>
    <row r="8">
      <c r="A8" s="2" t="s">
        <v>4</v>
      </c>
      <c r="B8" s="2" t="s">
        <v>5</v>
      </c>
      <c r="C8" s="2" t="s">
        <v>12</v>
      </c>
      <c r="D8" s="2">
        <v>100244.0</v>
      </c>
      <c r="E8" s="3">
        <f>sumifs('Transaction Data'!$C$2:$C$346,'Transaction Data'!$I$2:$I$346,$A8,'Transaction Data'!$N$2:$N$346,$B8,'Transaction Data'!$H$2:$H$346,$C8)</f>
        <v>258330</v>
      </c>
      <c r="F8" s="3">
        <f t="shared" si="1"/>
        <v>-158086</v>
      </c>
    </row>
    <row r="9">
      <c r="A9" s="2" t="s">
        <v>4</v>
      </c>
      <c r="B9" s="2" t="s">
        <v>13</v>
      </c>
      <c r="C9" s="2" t="s">
        <v>6</v>
      </c>
      <c r="D9" s="2">
        <v>255000.0</v>
      </c>
      <c r="E9" s="3">
        <f>sumifs('Transaction Data'!$C$2:$C$346,'Transaction Data'!$I$2:$I$346,$A9,'Transaction Data'!$N$2:$N$346,$B9,'Transaction Data'!$H$2:$H$346,$C9)</f>
        <v>104187</v>
      </c>
      <c r="F9" s="3">
        <f t="shared" si="1"/>
        <v>150813</v>
      </c>
    </row>
    <row r="10">
      <c r="A10" s="2" t="s">
        <v>4</v>
      </c>
      <c r="B10" s="2" t="s">
        <v>13</v>
      </c>
      <c r="C10" s="2" t="s">
        <v>7</v>
      </c>
      <c r="D10" s="2">
        <v>362336.0</v>
      </c>
      <c r="E10" s="3">
        <f>sumifs('Transaction Data'!$C$2:$C$346,'Transaction Data'!$I$2:$I$346,$A10,'Transaction Data'!$N$2:$N$346,$B10,'Transaction Data'!$H$2:$H$346,$C10)</f>
        <v>84996</v>
      </c>
      <c r="F10" s="3">
        <f t="shared" si="1"/>
        <v>277340</v>
      </c>
    </row>
    <row r="11">
      <c r="A11" s="2" t="s">
        <v>4</v>
      </c>
      <c r="B11" s="2" t="s">
        <v>13</v>
      </c>
      <c r="C11" s="2" t="s">
        <v>8</v>
      </c>
      <c r="D11" s="2">
        <v>159378.0</v>
      </c>
      <c r="E11" s="3">
        <f>sumifs('Transaction Data'!$C$2:$C$346,'Transaction Data'!$I$2:$I$346,$A11,'Transaction Data'!$N$2:$N$346,$B11,'Transaction Data'!$H$2:$H$346,$C11)</f>
        <v>395290</v>
      </c>
      <c r="F11" s="3">
        <f t="shared" si="1"/>
        <v>-235912</v>
      </c>
    </row>
    <row r="12">
      <c r="A12" s="2" t="s">
        <v>4</v>
      </c>
      <c r="B12" s="2" t="s">
        <v>13</v>
      </c>
      <c r="C12" s="2" t="s">
        <v>9</v>
      </c>
      <c r="D12" s="2">
        <v>153248.0</v>
      </c>
      <c r="E12" s="3">
        <f>sumifs('Transaction Data'!$C$2:$C$346,'Transaction Data'!$I$2:$I$346,$A12,'Transaction Data'!$N$2:$N$346,$B12,'Transaction Data'!$H$2:$H$346,$C12)</f>
        <v>2971192</v>
      </c>
      <c r="F12" s="3">
        <f t="shared" si="1"/>
        <v>-2817944</v>
      </c>
    </row>
    <row r="13">
      <c r="A13" s="2" t="s">
        <v>4</v>
      </c>
      <c r="B13" s="2" t="s">
        <v>13</v>
      </c>
      <c r="C13" s="2" t="s">
        <v>10</v>
      </c>
      <c r="D13" s="2">
        <v>55914.0</v>
      </c>
      <c r="E13" s="3">
        <f>sumifs('Transaction Data'!$C$2:$C$346,'Transaction Data'!$I$2:$I$346,$A13,'Transaction Data'!$N$2:$N$346,$B13,'Transaction Data'!$H$2:$H$346,$C13)</f>
        <v>0</v>
      </c>
      <c r="F13" s="3">
        <f t="shared" si="1"/>
        <v>55914</v>
      </c>
    </row>
    <row r="14">
      <c r="A14" s="2" t="s">
        <v>4</v>
      </c>
      <c r="B14" s="2" t="s">
        <v>13</v>
      </c>
      <c r="C14" s="2" t="s">
        <v>11</v>
      </c>
      <c r="D14" s="2">
        <v>151060.0</v>
      </c>
      <c r="E14" s="3">
        <f>sumifs('Transaction Data'!$C$2:$C$346,'Transaction Data'!$I$2:$I$346,$A14,'Transaction Data'!$N$2:$N$346,$B14,'Transaction Data'!$H$2:$H$346,$C14)</f>
        <v>163780</v>
      </c>
      <c r="F14" s="3">
        <f t="shared" si="1"/>
        <v>-12720</v>
      </c>
    </row>
    <row r="15">
      <c r="A15" s="2" t="s">
        <v>4</v>
      </c>
      <c r="B15" s="2" t="s">
        <v>13</v>
      </c>
      <c r="C15" s="2" t="s">
        <v>12</v>
      </c>
      <c r="D15" s="2">
        <v>154935.0</v>
      </c>
      <c r="E15" s="3">
        <f>sumifs('Transaction Data'!$C$2:$C$346,'Transaction Data'!$I$2:$I$346,$A15,'Transaction Data'!$N$2:$N$346,$B15,'Transaction Data'!$H$2:$H$346,$C15)</f>
        <v>339940</v>
      </c>
      <c r="F15" s="3">
        <f t="shared" si="1"/>
        <v>-185005</v>
      </c>
    </row>
    <row r="16">
      <c r="A16" s="2" t="s">
        <v>4</v>
      </c>
      <c r="B16" s="2" t="s">
        <v>14</v>
      </c>
      <c r="C16" s="2" t="s">
        <v>6</v>
      </c>
      <c r="D16" s="2">
        <v>255000.0</v>
      </c>
      <c r="E16" s="3">
        <f>sumifs('Transaction Data'!$C$2:$C$346,'Transaction Data'!$I$2:$I$346,$A16,'Transaction Data'!$N$2:$N$346,$B16,'Transaction Data'!$H$2:$H$346,$C16)</f>
        <v>89897</v>
      </c>
      <c r="F16" s="3">
        <f t="shared" si="1"/>
        <v>165103</v>
      </c>
    </row>
    <row r="17">
      <c r="A17" s="2" t="s">
        <v>4</v>
      </c>
      <c r="B17" s="2" t="s">
        <v>14</v>
      </c>
      <c r="C17" s="2" t="s">
        <v>7</v>
      </c>
      <c r="D17" s="2">
        <v>466478.0</v>
      </c>
      <c r="E17" s="3">
        <f>sumifs('Transaction Data'!$C$2:$C$346,'Transaction Data'!$I$2:$I$346,$A17,'Transaction Data'!$N$2:$N$346,$B17,'Transaction Data'!$H$2:$H$346,$C17)</f>
        <v>242849</v>
      </c>
      <c r="F17" s="3">
        <f t="shared" si="1"/>
        <v>223629</v>
      </c>
    </row>
    <row r="18">
      <c r="A18" s="2" t="s">
        <v>4</v>
      </c>
      <c r="B18" s="2" t="s">
        <v>14</v>
      </c>
      <c r="C18" s="2" t="s">
        <v>8</v>
      </c>
      <c r="D18" s="2">
        <v>168759.0</v>
      </c>
      <c r="E18" s="3">
        <f>sumifs('Transaction Data'!$C$2:$C$346,'Transaction Data'!$I$2:$I$346,$A18,'Transaction Data'!$N$2:$N$346,$B18,'Transaction Data'!$H$2:$H$346,$C18)</f>
        <v>187129</v>
      </c>
      <c r="F18" s="3">
        <f t="shared" si="1"/>
        <v>-18370</v>
      </c>
    </row>
    <row r="19">
      <c r="A19" s="2" t="s">
        <v>4</v>
      </c>
      <c r="B19" s="2" t="s">
        <v>14</v>
      </c>
      <c r="C19" s="2" t="s">
        <v>9</v>
      </c>
      <c r="D19" s="2">
        <v>56758.0</v>
      </c>
      <c r="E19" s="3">
        <f>sumifs('Transaction Data'!$C$2:$C$346,'Transaction Data'!$I$2:$I$346,$A19,'Transaction Data'!$N$2:$N$346,$B19,'Transaction Data'!$H$2:$H$346,$C19)</f>
        <v>755880</v>
      </c>
      <c r="F19" s="3">
        <f t="shared" si="1"/>
        <v>-699122</v>
      </c>
    </row>
    <row r="20">
      <c r="A20" s="2" t="s">
        <v>4</v>
      </c>
      <c r="B20" s="2" t="s">
        <v>14</v>
      </c>
      <c r="C20" s="2" t="s">
        <v>10</v>
      </c>
      <c r="D20" s="2">
        <v>162090.0</v>
      </c>
      <c r="E20" s="3">
        <f>sumifs('Transaction Data'!$C$2:$C$346,'Transaction Data'!$I$2:$I$346,$A20,'Transaction Data'!$N$2:$N$346,$B20,'Transaction Data'!$H$2:$H$346,$C20)</f>
        <v>0</v>
      </c>
      <c r="F20" s="3">
        <f t="shared" si="1"/>
        <v>162090</v>
      </c>
    </row>
    <row r="21">
      <c r="A21" s="2" t="s">
        <v>4</v>
      </c>
      <c r="B21" s="2" t="s">
        <v>14</v>
      </c>
      <c r="C21" s="2" t="s">
        <v>11</v>
      </c>
      <c r="D21" s="2">
        <v>153928.0</v>
      </c>
      <c r="E21" s="3">
        <f>sumifs('Transaction Data'!$C$2:$C$346,'Transaction Data'!$I$2:$I$346,$A21,'Transaction Data'!$N$2:$N$346,$B21,'Transaction Data'!$H$2:$H$346,$C21)</f>
        <v>134193</v>
      </c>
      <c r="F21" s="3">
        <f t="shared" si="1"/>
        <v>19735</v>
      </c>
    </row>
    <row r="22">
      <c r="A22" s="2" t="s">
        <v>4</v>
      </c>
      <c r="B22" s="2" t="s">
        <v>14</v>
      </c>
      <c r="C22" s="2" t="s">
        <v>12</v>
      </c>
      <c r="D22" s="2">
        <v>64811.0</v>
      </c>
      <c r="E22" s="3">
        <f>sumifs('Transaction Data'!$C$2:$C$346,'Transaction Data'!$I$2:$I$346,$A22,'Transaction Data'!$N$2:$N$346,$B22,'Transaction Data'!$H$2:$H$346,$C22)</f>
        <v>458021</v>
      </c>
      <c r="F22" s="3">
        <f t="shared" si="1"/>
        <v>-393210</v>
      </c>
    </row>
    <row r="23">
      <c r="A23" s="2" t="s">
        <v>15</v>
      </c>
      <c r="B23" s="2" t="s">
        <v>5</v>
      </c>
      <c r="C23" s="2" t="s">
        <v>6</v>
      </c>
      <c r="D23" s="2">
        <v>255000.0</v>
      </c>
      <c r="E23" s="3">
        <f>sumifs('Transaction Data'!$C$2:$C$346,'Transaction Data'!$I$2:$I$346,$A23,'Transaction Data'!$N$2:$N$346,$B23,'Transaction Data'!$H$2:$H$346,$C23)</f>
        <v>250000</v>
      </c>
      <c r="F23" s="3">
        <f t="shared" si="1"/>
        <v>5000</v>
      </c>
    </row>
    <row r="24">
      <c r="A24" s="2" t="s">
        <v>15</v>
      </c>
      <c r="B24" s="2" t="s">
        <v>5</v>
      </c>
      <c r="C24" s="2" t="s">
        <v>7</v>
      </c>
      <c r="D24" s="2">
        <v>462685.0</v>
      </c>
      <c r="E24" s="3">
        <f>sumifs('Transaction Data'!$C$2:$C$346,'Transaction Data'!$I$2:$I$346,$A24,'Transaction Data'!$N$2:$N$346,$B24,'Transaction Data'!$H$2:$H$346,$C24)</f>
        <v>175457</v>
      </c>
      <c r="F24" s="3">
        <f t="shared" si="1"/>
        <v>287228</v>
      </c>
    </row>
    <row r="25">
      <c r="A25" s="2" t="s">
        <v>15</v>
      </c>
      <c r="B25" s="2" t="s">
        <v>5</v>
      </c>
      <c r="C25" s="2" t="s">
        <v>8</v>
      </c>
      <c r="D25" s="2">
        <v>53320.0</v>
      </c>
      <c r="E25" s="3">
        <f>sumifs('Transaction Data'!$C$2:$C$346,'Transaction Data'!$I$2:$I$346,$A25,'Transaction Data'!$N$2:$N$346,$B25,'Transaction Data'!$H$2:$H$346,$C25)</f>
        <v>1378040</v>
      </c>
      <c r="F25" s="3">
        <f t="shared" si="1"/>
        <v>-1324720</v>
      </c>
    </row>
    <row r="26">
      <c r="A26" s="2" t="s">
        <v>15</v>
      </c>
      <c r="B26" s="2" t="s">
        <v>5</v>
      </c>
      <c r="C26" s="2" t="s">
        <v>9</v>
      </c>
      <c r="D26" s="2">
        <v>50165.0</v>
      </c>
      <c r="E26" s="3">
        <f>sumifs('Transaction Data'!$C$2:$C$346,'Transaction Data'!$I$2:$I$346,$A26,'Transaction Data'!$N$2:$N$346,$B26,'Transaction Data'!$H$2:$H$346,$C26)</f>
        <v>1002768</v>
      </c>
      <c r="F26" s="3">
        <f t="shared" si="1"/>
        <v>-952603</v>
      </c>
    </row>
    <row r="27">
      <c r="A27" s="2" t="s">
        <v>15</v>
      </c>
      <c r="B27" s="2" t="s">
        <v>5</v>
      </c>
      <c r="C27" s="2" t="s">
        <v>10</v>
      </c>
      <c r="D27" s="2">
        <v>57975.0</v>
      </c>
      <c r="E27" s="3">
        <f>sumifs('Transaction Data'!$C$2:$C$346,'Transaction Data'!$I$2:$I$346,$A27,'Transaction Data'!$N$2:$N$346,$B27,'Transaction Data'!$H$2:$H$346,$C27)</f>
        <v>0</v>
      </c>
      <c r="F27" s="3">
        <f t="shared" si="1"/>
        <v>57975</v>
      </c>
    </row>
    <row r="28">
      <c r="A28" s="2" t="s">
        <v>15</v>
      </c>
      <c r="B28" s="2" t="s">
        <v>5</v>
      </c>
      <c r="C28" s="2" t="s">
        <v>11</v>
      </c>
      <c r="D28" s="2">
        <v>156921.0</v>
      </c>
      <c r="E28" s="3">
        <f>sumifs('Transaction Data'!$C$2:$C$346,'Transaction Data'!$I$2:$I$346,$A28,'Transaction Data'!$N$2:$N$346,$B28,'Transaction Data'!$H$2:$H$346,$C28)</f>
        <v>57893</v>
      </c>
      <c r="F28" s="3">
        <f t="shared" si="1"/>
        <v>99028</v>
      </c>
    </row>
    <row r="29">
      <c r="A29" s="2" t="s">
        <v>15</v>
      </c>
      <c r="B29" s="2" t="s">
        <v>5</v>
      </c>
      <c r="C29" s="2" t="s">
        <v>12</v>
      </c>
      <c r="D29" s="2">
        <v>60193.0</v>
      </c>
      <c r="E29" s="3">
        <f>sumifs('Transaction Data'!$C$2:$C$346,'Transaction Data'!$I$2:$I$346,$A29,'Transaction Data'!$N$2:$N$346,$B29,'Transaction Data'!$H$2:$H$346,$C29)</f>
        <v>1119219</v>
      </c>
      <c r="F29" s="3">
        <f t="shared" si="1"/>
        <v>-1059026</v>
      </c>
    </row>
    <row r="30">
      <c r="A30" s="2" t="s">
        <v>15</v>
      </c>
      <c r="B30" s="2" t="s">
        <v>13</v>
      </c>
      <c r="C30" s="2" t="s">
        <v>6</v>
      </c>
      <c r="D30" s="2">
        <v>255000.0</v>
      </c>
      <c r="E30" s="3">
        <f>sumifs('Transaction Data'!$C$2:$C$346,'Transaction Data'!$I$2:$I$346,$A30,'Transaction Data'!$N$2:$N$346,$B30,'Transaction Data'!$H$2:$H$346,$C30)</f>
        <v>0</v>
      </c>
      <c r="F30" s="3">
        <f t="shared" si="1"/>
        <v>255000</v>
      </c>
    </row>
    <row r="31">
      <c r="A31" s="2" t="s">
        <v>15</v>
      </c>
      <c r="B31" s="2" t="s">
        <v>13</v>
      </c>
      <c r="C31" s="2" t="s">
        <v>7</v>
      </c>
      <c r="D31" s="2">
        <v>309729.0</v>
      </c>
      <c r="E31" s="3">
        <f>sumifs('Transaction Data'!$C$2:$C$346,'Transaction Data'!$I$2:$I$346,$A31,'Transaction Data'!$N$2:$N$346,$B31,'Transaction Data'!$H$2:$H$346,$C31)</f>
        <v>0</v>
      </c>
      <c r="F31" s="3">
        <f t="shared" si="1"/>
        <v>309729</v>
      </c>
    </row>
    <row r="32">
      <c r="A32" s="2" t="s">
        <v>15</v>
      </c>
      <c r="B32" s="2" t="s">
        <v>13</v>
      </c>
      <c r="C32" s="2" t="s">
        <v>8</v>
      </c>
      <c r="D32" s="2">
        <v>65165.0</v>
      </c>
      <c r="E32" s="3">
        <f>sumifs('Transaction Data'!$C$2:$C$346,'Transaction Data'!$I$2:$I$346,$A32,'Transaction Data'!$N$2:$N$346,$B32,'Transaction Data'!$H$2:$H$346,$C32)</f>
        <v>6988533</v>
      </c>
      <c r="F32" s="3">
        <f t="shared" si="1"/>
        <v>-6923368</v>
      </c>
    </row>
    <row r="33">
      <c r="A33" s="2" t="s">
        <v>15</v>
      </c>
      <c r="B33" s="2" t="s">
        <v>13</v>
      </c>
      <c r="C33" s="2" t="s">
        <v>9</v>
      </c>
      <c r="D33" s="2">
        <v>58056.0</v>
      </c>
      <c r="E33" s="3">
        <f>sumifs('Transaction Data'!$C$2:$C$346,'Transaction Data'!$I$2:$I$346,$A33,'Transaction Data'!$N$2:$N$346,$B33,'Transaction Data'!$H$2:$H$346,$C33)</f>
        <v>0</v>
      </c>
      <c r="F33" s="3">
        <f t="shared" si="1"/>
        <v>58056</v>
      </c>
    </row>
    <row r="34">
      <c r="A34" s="2" t="s">
        <v>15</v>
      </c>
      <c r="B34" s="2" t="s">
        <v>13</v>
      </c>
      <c r="C34" s="2" t="s">
        <v>10</v>
      </c>
      <c r="D34" s="2">
        <v>61103.0</v>
      </c>
      <c r="E34" s="3">
        <f>sumifs('Transaction Data'!$C$2:$C$346,'Transaction Data'!$I$2:$I$346,$A34,'Transaction Data'!$N$2:$N$346,$B34,'Transaction Data'!$H$2:$H$346,$C34)</f>
        <v>0</v>
      </c>
      <c r="F34" s="3">
        <f t="shared" si="1"/>
        <v>61103</v>
      </c>
    </row>
    <row r="35">
      <c r="A35" s="2" t="s">
        <v>15</v>
      </c>
      <c r="B35" s="2" t="s">
        <v>13</v>
      </c>
      <c r="C35" s="2" t="s">
        <v>11</v>
      </c>
      <c r="D35" s="2">
        <v>55117.0</v>
      </c>
      <c r="E35" s="3">
        <f>sumifs('Transaction Data'!$C$2:$C$346,'Transaction Data'!$I$2:$I$346,$A35,'Transaction Data'!$N$2:$N$346,$B35,'Transaction Data'!$H$2:$H$346,$C35)</f>
        <v>0</v>
      </c>
      <c r="F35" s="3">
        <f t="shared" si="1"/>
        <v>55117</v>
      </c>
    </row>
    <row r="36">
      <c r="A36" s="2" t="s">
        <v>15</v>
      </c>
      <c r="B36" s="2" t="s">
        <v>13</v>
      </c>
      <c r="C36" s="2" t="s">
        <v>12</v>
      </c>
      <c r="D36" s="2">
        <v>65149.0</v>
      </c>
      <c r="E36" s="3">
        <f>sumifs('Transaction Data'!$C$2:$C$346,'Transaction Data'!$I$2:$I$346,$A36,'Transaction Data'!$N$2:$N$346,$B36,'Transaction Data'!$H$2:$H$346,$C36)</f>
        <v>1344000</v>
      </c>
      <c r="F36" s="3">
        <f t="shared" si="1"/>
        <v>-1278851</v>
      </c>
    </row>
    <row r="37">
      <c r="A37" s="2" t="s">
        <v>15</v>
      </c>
      <c r="B37" s="2" t="s">
        <v>14</v>
      </c>
      <c r="C37" s="2" t="s">
        <v>6</v>
      </c>
      <c r="D37" s="2">
        <v>255000.0</v>
      </c>
      <c r="E37" s="3">
        <f>sumifs('Transaction Data'!$C$2:$C$346,'Transaction Data'!$I$2:$I$346,$A37,'Transaction Data'!$N$2:$N$346,$B37,'Transaction Data'!$H$2:$H$346,$C37)</f>
        <v>0</v>
      </c>
      <c r="F37" s="3">
        <f t="shared" si="1"/>
        <v>255000</v>
      </c>
    </row>
    <row r="38">
      <c r="A38" s="2" t="s">
        <v>15</v>
      </c>
      <c r="B38" s="2" t="s">
        <v>14</v>
      </c>
      <c r="C38" s="2" t="s">
        <v>7</v>
      </c>
      <c r="D38" s="2">
        <v>257859.0</v>
      </c>
      <c r="E38" s="3">
        <f>sumifs('Transaction Data'!$C$2:$C$346,'Transaction Data'!$I$2:$I$346,$A38,'Transaction Data'!$N$2:$N$346,$B38,'Transaction Data'!$H$2:$H$346,$C38)</f>
        <v>1134080</v>
      </c>
      <c r="F38" s="3">
        <f t="shared" si="1"/>
        <v>-876221</v>
      </c>
    </row>
    <row r="39">
      <c r="A39" s="2" t="s">
        <v>15</v>
      </c>
      <c r="B39" s="2" t="s">
        <v>14</v>
      </c>
      <c r="C39" s="2" t="s">
        <v>8</v>
      </c>
      <c r="D39" s="2">
        <v>151349.0</v>
      </c>
      <c r="E39" s="3">
        <f>sumifs('Transaction Data'!$C$2:$C$346,'Transaction Data'!$I$2:$I$346,$A39,'Transaction Data'!$N$2:$N$346,$B39,'Transaction Data'!$H$2:$H$346,$C39)</f>
        <v>1815114</v>
      </c>
      <c r="F39" s="3">
        <f t="shared" si="1"/>
        <v>-1663765</v>
      </c>
    </row>
    <row r="40">
      <c r="A40" s="2" t="s">
        <v>15</v>
      </c>
      <c r="B40" s="2" t="s">
        <v>14</v>
      </c>
      <c r="C40" s="2" t="s">
        <v>9</v>
      </c>
      <c r="D40" s="2">
        <v>56611.0</v>
      </c>
      <c r="E40" s="3">
        <f>sumifs('Transaction Data'!$C$2:$C$346,'Transaction Data'!$I$2:$I$346,$A40,'Transaction Data'!$N$2:$N$346,$B40,'Transaction Data'!$H$2:$H$346,$C40)</f>
        <v>0</v>
      </c>
      <c r="F40" s="3">
        <f t="shared" si="1"/>
        <v>56611</v>
      </c>
    </row>
    <row r="41">
      <c r="A41" s="2" t="s">
        <v>15</v>
      </c>
      <c r="B41" s="2" t="s">
        <v>14</v>
      </c>
      <c r="C41" s="2" t="s">
        <v>10</v>
      </c>
      <c r="D41" s="2">
        <v>64694.0</v>
      </c>
      <c r="E41" s="3">
        <f>sumifs('Transaction Data'!$C$2:$C$346,'Transaction Data'!$I$2:$I$346,$A41,'Transaction Data'!$N$2:$N$346,$B41,'Transaction Data'!$H$2:$H$346,$C41)</f>
        <v>0</v>
      </c>
      <c r="F41" s="3">
        <f t="shared" si="1"/>
        <v>64694</v>
      </c>
    </row>
    <row r="42">
      <c r="A42" s="2" t="s">
        <v>15</v>
      </c>
      <c r="B42" s="2" t="s">
        <v>14</v>
      </c>
      <c r="C42" s="2" t="s">
        <v>11</v>
      </c>
      <c r="D42" s="2">
        <v>151467.0</v>
      </c>
      <c r="E42" s="3">
        <f>sumifs('Transaction Data'!$C$2:$C$346,'Transaction Data'!$I$2:$I$346,$A42,'Transaction Data'!$N$2:$N$346,$B42,'Transaction Data'!$H$2:$H$346,$C42)</f>
        <v>0</v>
      </c>
      <c r="F42" s="3">
        <f t="shared" si="1"/>
        <v>151467</v>
      </c>
    </row>
    <row r="43">
      <c r="A43" s="2" t="s">
        <v>15</v>
      </c>
      <c r="B43" s="2" t="s">
        <v>14</v>
      </c>
      <c r="C43" s="2" t="s">
        <v>12</v>
      </c>
      <c r="D43" s="2">
        <v>64616.0</v>
      </c>
      <c r="E43" s="3">
        <f>sumifs('Transaction Data'!$C$2:$C$346,'Transaction Data'!$I$2:$I$346,$A43,'Transaction Data'!$N$2:$N$346,$B43,'Transaction Data'!$H$2:$H$346,$C43)</f>
        <v>1372000</v>
      </c>
      <c r="F43" s="3">
        <f t="shared" si="1"/>
        <v>-1307384</v>
      </c>
    </row>
    <row r="44">
      <c r="A44" s="2" t="s">
        <v>16</v>
      </c>
      <c r="B44" s="2" t="s">
        <v>5</v>
      </c>
      <c r="C44" s="2" t="s">
        <v>6</v>
      </c>
      <c r="D44" s="2">
        <v>255000.0</v>
      </c>
      <c r="E44" s="3">
        <f>sumifs('Transaction Data'!$C$2:$C$346,'Transaction Data'!$I$2:$I$346,$A44,'Transaction Data'!$N$2:$N$346,$B44,'Transaction Data'!$H$2:$H$346,$C44)</f>
        <v>391562</v>
      </c>
      <c r="F44" s="3">
        <f t="shared" si="1"/>
        <v>-136562</v>
      </c>
    </row>
    <row r="45">
      <c r="A45" s="2" t="s">
        <v>16</v>
      </c>
      <c r="B45" s="2" t="s">
        <v>5</v>
      </c>
      <c r="C45" s="2" t="s">
        <v>7</v>
      </c>
      <c r="D45" s="2">
        <v>613173.0</v>
      </c>
      <c r="E45" s="3">
        <f>sumifs('Transaction Data'!$C$2:$C$346,'Transaction Data'!$I$2:$I$346,$A45,'Transaction Data'!$N$2:$N$346,$B45,'Transaction Data'!$H$2:$H$346,$C45)</f>
        <v>393537</v>
      </c>
      <c r="F45" s="3">
        <f t="shared" si="1"/>
        <v>219636</v>
      </c>
    </row>
    <row r="46">
      <c r="A46" s="2" t="s">
        <v>16</v>
      </c>
      <c r="B46" s="2" t="s">
        <v>5</v>
      </c>
      <c r="C46" s="2" t="s">
        <v>8</v>
      </c>
      <c r="D46" s="2">
        <v>52780.0</v>
      </c>
      <c r="E46" s="3">
        <f>sumifs('Transaction Data'!$C$2:$C$346,'Transaction Data'!$I$2:$I$346,$A46,'Transaction Data'!$N$2:$N$346,$B46,'Transaction Data'!$H$2:$H$346,$C46)</f>
        <v>175199</v>
      </c>
      <c r="F46" s="3">
        <f t="shared" si="1"/>
        <v>-122419</v>
      </c>
    </row>
    <row r="47">
      <c r="A47" s="2" t="s">
        <v>16</v>
      </c>
      <c r="B47" s="2" t="s">
        <v>5</v>
      </c>
      <c r="C47" s="2" t="s">
        <v>9</v>
      </c>
      <c r="D47" s="2">
        <v>64626.0</v>
      </c>
      <c r="E47" s="3">
        <f>sumifs('Transaction Data'!$C$2:$C$346,'Transaction Data'!$I$2:$I$346,$A47,'Transaction Data'!$N$2:$N$346,$B47,'Transaction Data'!$H$2:$H$346,$C47)</f>
        <v>125346</v>
      </c>
      <c r="F47" s="3">
        <f t="shared" si="1"/>
        <v>-60720</v>
      </c>
    </row>
    <row r="48">
      <c r="A48" s="2" t="s">
        <v>16</v>
      </c>
      <c r="B48" s="2" t="s">
        <v>5</v>
      </c>
      <c r="C48" s="2" t="s">
        <v>10</v>
      </c>
      <c r="D48" s="2">
        <v>50113.0</v>
      </c>
      <c r="E48" s="3">
        <f>sumifs('Transaction Data'!$C$2:$C$346,'Transaction Data'!$I$2:$I$346,$A48,'Transaction Data'!$N$2:$N$346,$B48,'Transaction Data'!$H$2:$H$346,$C48)</f>
        <v>0</v>
      </c>
      <c r="F48" s="3">
        <f t="shared" si="1"/>
        <v>50113</v>
      </c>
    </row>
    <row r="49">
      <c r="A49" s="2" t="s">
        <v>16</v>
      </c>
      <c r="B49" s="2" t="s">
        <v>5</v>
      </c>
      <c r="C49" s="2" t="s">
        <v>11</v>
      </c>
      <c r="D49" s="2">
        <v>63909.0</v>
      </c>
      <c r="E49" s="3">
        <f>sumifs('Transaction Data'!$C$2:$C$346,'Transaction Data'!$I$2:$I$346,$A49,'Transaction Data'!$N$2:$N$346,$B49,'Transaction Data'!$H$2:$H$346,$C49)</f>
        <v>97614</v>
      </c>
      <c r="F49" s="3">
        <f t="shared" si="1"/>
        <v>-33705</v>
      </c>
    </row>
    <row r="50">
      <c r="A50" s="2" t="s">
        <v>16</v>
      </c>
      <c r="B50" s="2" t="s">
        <v>5</v>
      </c>
      <c r="C50" s="2" t="s">
        <v>12</v>
      </c>
      <c r="D50" s="2">
        <v>69244.0</v>
      </c>
      <c r="E50" s="3">
        <f>sumifs('Transaction Data'!$C$2:$C$346,'Transaction Data'!$I$2:$I$346,$A50,'Transaction Data'!$N$2:$N$346,$B50,'Transaction Data'!$H$2:$H$346,$C50)</f>
        <v>297549</v>
      </c>
      <c r="F50" s="3">
        <f t="shared" si="1"/>
        <v>-228305</v>
      </c>
    </row>
    <row r="51">
      <c r="A51" s="2" t="s">
        <v>16</v>
      </c>
      <c r="B51" s="2" t="s">
        <v>13</v>
      </c>
      <c r="C51" s="2" t="s">
        <v>6</v>
      </c>
      <c r="D51" s="2">
        <v>255000.0</v>
      </c>
      <c r="E51" s="3">
        <f>sumifs('Transaction Data'!$C$2:$C$346,'Transaction Data'!$I$2:$I$346,$A51,'Transaction Data'!$N$2:$N$346,$B51,'Transaction Data'!$H$2:$H$346,$C51)</f>
        <v>104187</v>
      </c>
      <c r="F51" s="3">
        <f t="shared" si="1"/>
        <v>150813</v>
      </c>
    </row>
    <row r="52">
      <c r="A52" s="2" t="s">
        <v>16</v>
      </c>
      <c r="B52" s="2" t="s">
        <v>13</v>
      </c>
      <c r="C52" s="2" t="s">
        <v>7</v>
      </c>
      <c r="D52" s="2">
        <v>252336.0</v>
      </c>
      <c r="E52" s="3">
        <f>sumifs('Transaction Data'!$C$2:$C$346,'Transaction Data'!$I$2:$I$346,$A52,'Transaction Data'!$N$2:$N$346,$B52,'Transaction Data'!$H$2:$H$346,$C52)</f>
        <v>84996</v>
      </c>
      <c r="F52" s="3">
        <f t="shared" si="1"/>
        <v>167340</v>
      </c>
    </row>
    <row r="53">
      <c r="A53" s="2" t="s">
        <v>16</v>
      </c>
      <c r="B53" s="2" t="s">
        <v>13</v>
      </c>
      <c r="C53" s="2" t="s">
        <v>8</v>
      </c>
      <c r="D53" s="2">
        <v>59378.0</v>
      </c>
      <c r="E53" s="3">
        <f>sumifs('Transaction Data'!$C$2:$C$346,'Transaction Data'!$I$2:$I$346,$A53,'Transaction Data'!$N$2:$N$346,$B53,'Transaction Data'!$H$2:$H$346,$C53)</f>
        <v>395290</v>
      </c>
      <c r="F53" s="3">
        <f t="shared" si="1"/>
        <v>-335912</v>
      </c>
    </row>
    <row r="54">
      <c r="A54" s="2" t="s">
        <v>16</v>
      </c>
      <c r="B54" s="2" t="s">
        <v>13</v>
      </c>
      <c r="C54" s="2" t="s">
        <v>9</v>
      </c>
      <c r="D54" s="2">
        <v>53248.0</v>
      </c>
      <c r="E54" s="3">
        <f>sumifs('Transaction Data'!$C$2:$C$346,'Transaction Data'!$I$2:$I$346,$A54,'Transaction Data'!$N$2:$N$346,$B54,'Transaction Data'!$H$2:$H$346,$C54)</f>
        <v>0</v>
      </c>
      <c r="F54" s="3">
        <f t="shared" si="1"/>
        <v>53248</v>
      </c>
    </row>
    <row r="55">
      <c r="A55" s="2" t="s">
        <v>16</v>
      </c>
      <c r="B55" s="2" t="s">
        <v>13</v>
      </c>
      <c r="C55" s="2" t="s">
        <v>10</v>
      </c>
      <c r="D55" s="2">
        <v>55914.0</v>
      </c>
      <c r="E55" s="3">
        <f>sumifs('Transaction Data'!$C$2:$C$346,'Transaction Data'!$I$2:$I$346,$A55,'Transaction Data'!$N$2:$N$346,$B55,'Transaction Data'!$H$2:$H$346,$C55)</f>
        <v>138005</v>
      </c>
      <c r="F55" s="3">
        <f t="shared" si="1"/>
        <v>-82091</v>
      </c>
    </row>
    <row r="56">
      <c r="A56" s="2" t="s">
        <v>16</v>
      </c>
      <c r="B56" s="2" t="s">
        <v>13</v>
      </c>
      <c r="C56" s="2" t="s">
        <v>11</v>
      </c>
      <c r="D56" s="2">
        <v>51060.0</v>
      </c>
      <c r="E56" s="3">
        <f>sumifs('Transaction Data'!$C$2:$C$346,'Transaction Data'!$I$2:$I$346,$A56,'Transaction Data'!$N$2:$N$346,$B56,'Transaction Data'!$H$2:$H$346,$C56)</f>
        <v>163780</v>
      </c>
      <c r="F56" s="3">
        <f t="shared" si="1"/>
        <v>-112720</v>
      </c>
    </row>
    <row r="57">
      <c r="A57" s="2" t="s">
        <v>16</v>
      </c>
      <c r="B57" s="2" t="s">
        <v>13</v>
      </c>
      <c r="C57" s="2" t="s">
        <v>12</v>
      </c>
      <c r="D57" s="2">
        <v>54935.0</v>
      </c>
      <c r="E57" s="3">
        <f>sumifs('Transaction Data'!$C$2:$C$346,'Transaction Data'!$I$2:$I$346,$A57,'Transaction Data'!$N$2:$N$346,$B57,'Transaction Data'!$H$2:$H$346,$C57)</f>
        <v>243940</v>
      </c>
      <c r="F57" s="3">
        <f t="shared" si="1"/>
        <v>-189005</v>
      </c>
    </row>
    <row r="58">
      <c r="A58" s="2" t="s">
        <v>16</v>
      </c>
      <c r="B58" s="2" t="s">
        <v>14</v>
      </c>
      <c r="C58" s="2" t="s">
        <v>6</v>
      </c>
      <c r="D58" s="2">
        <v>255000.0</v>
      </c>
      <c r="E58" s="3">
        <f>sumifs('Transaction Data'!$C$2:$C$346,'Transaction Data'!$I$2:$I$346,$A58,'Transaction Data'!$N$2:$N$346,$B58,'Transaction Data'!$H$2:$H$346,$C58)</f>
        <v>89897</v>
      </c>
      <c r="F58" s="3">
        <f t="shared" si="1"/>
        <v>165103</v>
      </c>
    </row>
    <row r="59">
      <c r="A59" s="2" t="s">
        <v>16</v>
      </c>
      <c r="B59" s="2" t="s">
        <v>14</v>
      </c>
      <c r="C59" s="2" t="s">
        <v>7</v>
      </c>
      <c r="D59" s="2">
        <v>166478.0</v>
      </c>
      <c r="E59" s="3">
        <f>sumifs('Transaction Data'!$C$2:$C$346,'Transaction Data'!$I$2:$I$346,$A59,'Transaction Data'!$N$2:$N$346,$B59,'Transaction Data'!$H$2:$H$346,$C59)</f>
        <v>384609</v>
      </c>
      <c r="F59" s="3">
        <f t="shared" si="1"/>
        <v>-218131</v>
      </c>
    </row>
    <row r="60">
      <c r="A60" s="2" t="s">
        <v>16</v>
      </c>
      <c r="B60" s="2" t="s">
        <v>14</v>
      </c>
      <c r="C60" s="2" t="s">
        <v>8</v>
      </c>
      <c r="D60" s="2">
        <v>68759.0</v>
      </c>
      <c r="E60" s="3">
        <f>sumifs('Transaction Data'!$C$2:$C$346,'Transaction Data'!$I$2:$I$346,$A60,'Transaction Data'!$N$2:$N$346,$B60,'Transaction Data'!$H$2:$H$346,$C60)</f>
        <v>187129</v>
      </c>
      <c r="F60" s="3">
        <f t="shared" si="1"/>
        <v>-118370</v>
      </c>
    </row>
    <row r="61">
      <c r="A61" s="2" t="s">
        <v>16</v>
      </c>
      <c r="B61" s="2" t="s">
        <v>14</v>
      </c>
      <c r="C61" s="2" t="s">
        <v>9</v>
      </c>
      <c r="D61" s="2">
        <v>56758.0</v>
      </c>
      <c r="E61" s="3">
        <f>sumifs('Transaction Data'!$C$2:$C$346,'Transaction Data'!$I$2:$I$346,$A61,'Transaction Data'!$N$2:$N$346,$B61,'Transaction Data'!$H$2:$H$346,$C61)</f>
        <v>0</v>
      </c>
      <c r="F61" s="3">
        <f t="shared" si="1"/>
        <v>56758</v>
      </c>
    </row>
    <row r="62">
      <c r="A62" s="2" t="s">
        <v>16</v>
      </c>
      <c r="B62" s="2" t="s">
        <v>14</v>
      </c>
      <c r="C62" s="2" t="s">
        <v>10</v>
      </c>
      <c r="D62" s="2">
        <v>62090.0</v>
      </c>
      <c r="E62" s="3">
        <f>sumifs('Transaction Data'!$C$2:$C$346,'Transaction Data'!$I$2:$I$346,$A62,'Transaction Data'!$N$2:$N$346,$B62,'Transaction Data'!$H$2:$H$346,$C62)</f>
        <v>0</v>
      </c>
      <c r="F62" s="3">
        <f t="shared" si="1"/>
        <v>62090</v>
      </c>
    </row>
    <row r="63">
      <c r="A63" s="2" t="s">
        <v>16</v>
      </c>
      <c r="B63" s="2" t="s">
        <v>14</v>
      </c>
      <c r="C63" s="2" t="s">
        <v>11</v>
      </c>
      <c r="D63" s="2">
        <v>53928.0</v>
      </c>
      <c r="E63" s="3">
        <f>sumifs('Transaction Data'!$C$2:$C$346,'Transaction Data'!$I$2:$I$346,$A63,'Transaction Data'!$N$2:$N$346,$B63,'Transaction Data'!$H$2:$H$346,$C63)</f>
        <v>134193</v>
      </c>
      <c r="F63" s="3">
        <f t="shared" si="1"/>
        <v>-80265</v>
      </c>
    </row>
    <row r="64">
      <c r="A64" s="2" t="s">
        <v>16</v>
      </c>
      <c r="B64" s="2" t="s">
        <v>14</v>
      </c>
      <c r="C64" s="2" t="s">
        <v>12</v>
      </c>
      <c r="D64" s="2">
        <v>164811.0</v>
      </c>
      <c r="E64" s="3">
        <f>sumifs('Transaction Data'!$C$2:$C$346,'Transaction Data'!$I$2:$I$346,$A64,'Transaction Data'!$N$2:$N$346,$B64,'Transaction Data'!$H$2:$H$346,$C64)</f>
        <v>360021</v>
      </c>
      <c r="F64" s="3">
        <f t="shared" si="1"/>
        <v>-195210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4" t="s">
        <v>19</v>
      </c>
    </row>
    <row r="2">
      <c r="A2" s="5" t="s">
        <v>20</v>
      </c>
      <c r="B2" s="5" t="s">
        <v>5</v>
      </c>
      <c r="C2" s="5" t="s">
        <v>13</v>
      </c>
      <c r="D2" s="5" t="s">
        <v>14</v>
      </c>
    </row>
    <row r="3">
      <c r="A3" s="6" t="str">
        <f>IFERROR(__xludf.DUMMYFUNCTION("UNIQUE('Budget Vs Actual Amount'!C2:C64)"),"Rent")</f>
        <v>Rent</v>
      </c>
      <c r="B3" s="3">
        <f>SUMIFS('Budget Vs Actual Amount'!$F$2:$F$64,'Budget Vs Actual Amount'!$C$2:$C$64,$A3,'Budget Vs Actual Amount'!$B$2:$B$64,B$2)</f>
        <v>-18124</v>
      </c>
      <c r="C3" s="3">
        <f>SUMIFS('Budget Vs Actual Amount'!$F$2:$F$64,'Budget Vs Actual Amount'!$C$2:$C$64,$A3,'Budget Vs Actual Amount'!$B$2:$B$64,C$2)</f>
        <v>556626</v>
      </c>
      <c r="D3" s="3">
        <f>SUMIFS('Budget Vs Actual Amount'!$F$2:$F$64,'Budget Vs Actual Amount'!$C$2:$C$64,$A3,'Budget Vs Actual Amount'!$B$2:$B$64,D$2)</f>
        <v>585206</v>
      </c>
    </row>
    <row r="4">
      <c r="A4" s="6" t="str">
        <f>IFERROR(__xludf.DUMMYFUNCTION("""COMPUTED_VALUE"""),"Salary")</f>
        <v>Salary</v>
      </c>
      <c r="B4" s="3">
        <f>SUMIFS('Budget Vs Actual Amount'!$F$2:$F$64,'Budget Vs Actual Amount'!$C$2:$C$64,$A4,'Budget Vs Actual Amount'!$B$2:$B$64,B$2)</f>
        <v>651957</v>
      </c>
      <c r="C4" s="3">
        <f>SUMIFS('Budget Vs Actual Amount'!$F$2:$F$64,'Budget Vs Actual Amount'!$C$2:$C$64,$A4,'Budget Vs Actual Amount'!$B$2:$B$64,C$2)</f>
        <v>754409</v>
      </c>
      <c r="D4" s="3">
        <f>SUMIFS('Budget Vs Actual Amount'!$F$2:$F$64,'Budget Vs Actual Amount'!$C$2:$C$64,$A4,'Budget Vs Actual Amount'!$B$2:$B$64,D$2)</f>
        <v>-870723</v>
      </c>
    </row>
    <row r="5">
      <c r="A5" s="6" t="str">
        <f>IFERROR(__xludf.DUMMYFUNCTION("""COMPUTED_VALUE"""),"Maintenance")</f>
        <v>Maintenance</v>
      </c>
      <c r="B5" s="3">
        <f>SUMIFS('Budget Vs Actual Amount'!$F$2:$F$64,'Budget Vs Actual Amount'!$C$2:$C$64,$A5,'Budget Vs Actual Amount'!$B$2:$B$64,B$2)</f>
        <v>-1026558</v>
      </c>
      <c r="C5" s="3">
        <f>SUMIFS('Budget Vs Actual Amount'!$F$2:$F$64,'Budget Vs Actual Amount'!$C$2:$C$64,$A5,'Budget Vs Actual Amount'!$B$2:$B$64,C$2)</f>
        <v>-7495192</v>
      </c>
      <c r="D5" s="3">
        <f>SUMIFS('Budget Vs Actual Amount'!$F$2:$F$64,'Budget Vs Actual Amount'!$C$2:$C$64,$A5,'Budget Vs Actual Amount'!$B$2:$B$64,D$2)</f>
        <v>-1800505</v>
      </c>
    </row>
    <row r="6">
      <c r="A6" s="6" t="str">
        <f>IFERROR(__xludf.DUMMYFUNCTION("""COMPUTED_VALUE"""),"Offline Advertising")</f>
        <v>Offline Advertising</v>
      </c>
      <c r="B6" s="3">
        <f>SUMIFS('Budget Vs Actual Amount'!$F$2:$F$64,'Budget Vs Actual Amount'!$C$2:$C$64,$A6,'Budget Vs Actual Amount'!$B$2:$B$64,B$2)</f>
        <v>-1653145</v>
      </c>
      <c r="C6" s="3">
        <f>SUMIFS('Budget Vs Actual Amount'!$F$2:$F$64,'Budget Vs Actual Amount'!$C$2:$C$64,$A6,'Budget Vs Actual Amount'!$B$2:$B$64,C$2)</f>
        <v>-2706640</v>
      </c>
      <c r="D6" s="3">
        <f>SUMIFS('Budget Vs Actual Amount'!$F$2:$F$64,'Budget Vs Actual Amount'!$C$2:$C$64,$A6,'Budget Vs Actual Amount'!$B$2:$B$64,D$2)</f>
        <v>-585753</v>
      </c>
    </row>
    <row r="7">
      <c r="A7" s="6" t="str">
        <f>IFERROR(__xludf.DUMMYFUNCTION("""COMPUTED_VALUE"""),"Online Advertising")</f>
        <v>Online Advertising</v>
      </c>
      <c r="B7" s="3">
        <f>SUMIFS('Budget Vs Actual Amount'!$F$2:$F$64,'Budget Vs Actual Amount'!$C$2:$C$64,$A7,'Budget Vs Actual Amount'!$B$2:$B$64,B$2)</f>
        <v>358201</v>
      </c>
      <c r="C7" s="3">
        <f>SUMIFS('Budget Vs Actual Amount'!$F$2:$F$64,'Budget Vs Actual Amount'!$C$2:$C$64,$A7,'Budget Vs Actual Amount'!$B$2:$B$64,C$2)</f>
        <v>34926</v>
      </c>
      <c r="D7" s="3">
        <f>SUMIFS('Budget Vs Actual Amount'!$F$2:$F$64,'Budget Vs Actual Amount'!$C$2:$C$64,$A7,'Budget Vs Actual Amount'!$B$2:$B$64,D$2)</f>
        <v>288874</v>
      </c>
    </row>
    <row r="8">
      <c r="A8" s="6" t="str">
        <f>IFERROR(__xludf.DUMMYFUNCTION("""COMPUTED_VALUE"""),"Food")</f>
        <v>Food</v>
      </c>
      <c r="B8" s="3">
        <f>SUMIFS('Budget Vs Actual Amount'!$F$2:$F$64,'Budget Vs Actual Amount'!$C$2:$C$64,$A8,'Budget Vs Actual Amount'!$B$2:$B$64,B$2)</f>
        <v>189511</v>
      </c>
      <c r="C8" s="3">
        <f>SUMIFS('Budget Vs Actual Amount'!$F$2:$F$64,'Budget Vs Actual Amount'!$C$2:$C$64,$A8,'Budget Vs Actual Amount'!$B$2:$B$64,C$2)</f>
        <v>-70323</v>
      </c>
      <c r="D8" s="3">
        <f>SUMIFS('Budget Vs Actual Amount'!$F$2:$F$64,'Budget Vs Actual Amount'!$C$2:$C$64,$A8,'Budget Vs Actual Amount'!$B$2:$B$64,D$2)</f>
        <v>90937</v>
      </c>
    </row>
    <row r="9">
      <c r="A9" s="6" t="str">
        <f>IFERROR(__xludf.DUMMYFUNCTION("""COMPUTED_VALUE"""),"Travel")</f>
        <v>Travel</v>
      </c>
      <c r="B9" s="3">
        <f>SUMIFS('Budget Vs Actual Amount'!$F$2:$F$64,'Budget Vs Actual Amount'!$C$2:$C$64,$A9,'Budget Vs Actual Amount'!$B$2:$B$64,B$2)</f>
        <v>-1445417</v>
      </c>
      <c r="C9" s="3">
        <f>SUMIFS('Budget Vs Actual Amount'!$F$2:$F$64,'Budget Vs Actual Amount'!$C$2:$C$64,$A9,'Budget Vs Actual Amount'!$B$2:$B$64,C$2)</f>
        <v>-1652861</v>
      </c>
      <c r="D9" s="3">
        <f>SUMIFS('Budget Vs Actual Amount'!$F$2:$F$64,'Budget Vs Actual Amount'!$C$2:$C$64,$A9,'Budget Vs Actual Amount'!$B$2:$B$64,D$2)</f>
        <v>-1895804</v>
      </c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18.0"/>
    <col customWidth="1" min="4" max="4" width="21.13"/>
    <col customWidth="1" min="9" max="9" width="23.13"/>
  </cols>
  <sheetData>
    <row r="1">
      <c r="A1" s="4" t="s">
        <v>19</v>
      </c>
      <c r="G1" s="4" t="s">
        <v>21</v>
      </c>
    </row>
    <row r="2">
      <c r="A2" s="5" t="s">
        <v>20</v>
      </c>
      <c r="B2" s="5" t="s">
        <v>5</v>
      </c>
      <c r="C2" s="5" t="s">
        <v>13</v>
      </c>
      <c r="D2" s="5" t="s">
        <v>14</v>
      </c>
      <c r="G2" s="5" t="s">
        <v>1</v>
      </c>
      <c r="H2" s="5" t="s">
        <v>22</v>
      </c>
      <c r="I2" s="5" t="s">
        <v>23</v>
      </c>
      <c r="J2" s="6"/>
    </row>
    <row r="3">
      <c r="A3" s="6" t="str">
        <f>IFERROR(__xludf.DUMMYFUNCTION("UNIQUE('Budget Vs Actual Amount'!C2:C64)"),"Rent")</f>
        <v>Rent</v>
      </c>
      <c r="B3" s="3" t="str">
        <f>ifs('Quaterly Variance Analysis'!B$3:B$9&gt;100000,"Excellent Performance",'Quaterly Variance Analysis'!B$3:B$9&gt;0,"Good Performance",'Quaterly Variance Analysis'!B$3:B$9&lt;0,"Bad Performance")</f>
        <v>Bad Performance</v>
      </c>
      <c r="C3" s="3" t="str">
        <f>ifs('Quaterly Variance Analysis'!C$3:C$9&gt;100000,"Excellent Performance",'Quaterly Variance Analysis'!C$3:C$9&gt;0,"Good Performance",'Quaterly Variance Analysis'!C$3:C$9&lt;0,"Bad Performance")</f>
        <v>Excellent Performance</v>
      </c>
      <c r="D3" s="3" t="str">
        <f>ifs('Quaterly Variance Analysis'!D$3:D$9&gt;100000,"Excellent Performance",'Quaterly Variance Analysis'!D$3:D$9&gt;0,"Good Performance",'Quaterly Variance Analysis'!D$3:D$9&lt;0,"Bad Performance")</f>
        <v>Excellent Performance</v>
      </c>
      <c r="G3" s="5" t="s">
        <v>5</v>
      </c>
      <c r="H3" s="3" t="str">
        <f>Vlookup(G3,Card_Details!B$2:C$7,2,FALSE)</f>
        <v>Oishika</v>
      </c>
      <c r="I3" s="3">
        <f>COUNTIFS(B3:B9,"Bad Performance")</f>
        <v>4</v>
      </c>
    </row>
    <row r="4">
      <c r="A4" s="6" t="str">
        <f>IFERROR(__xludf.DUMMYFUNCTION("""COMPUTED_VALUE"""),"Salary")</f>
        <v>Salary</v>
      </c>
      <c r="B4" s="3" t="str">
        <f>ifs('Quaterly Variance Analysis'!B$3:B$9&gt;100000,"Excellent Performance",'Quaterly Variance Analysis'!B$3:B$9&gt;0,"Good Performance",'Quaterly Variance Analysis'!B$3:B$9&lt;0,"Bad Performance")</f>
        <v>Excellent Performance</v>
      </c>
      <c r="C4" s="3" t="str">
        <f>ifs('Quaterly Variance Analysis'!C$3:C$9&gt;100000,"Excellent Performance",'Quaterly Variance Analysis'!C$3:C$9&gt;0,"Good Performance",'Quaterly Variance Analysis'!C$3:C$9&lt;0,"Bad Performance")</f>
        <v>Excellent Performance</v>
      </c>
      <c r="D4" s="3" t="str">
        <f>ifs('Quaterly Variance Analysis'!D$3:D$9&gt;100000,"Excellent Performance",'Quaterly Variance Analysis'!D$3:D$9&gt;0,"Good Performance",'Quaterly Variance Analysis'!D$3:D$9&lt;0,"Bad Performance")</f>
        <v>Bad Performance</v>
      </c>
      <c r="G4" s="5" t="s">
        <v>13</v>
      </c>
      <c r="H4" s="3" t="str">
        <f>Vlookup(G4,Card_Details!B$2:C$7,2,FALSE)</f>
        <v>Abhay</v>
      </c>
      <c r="I4" s="3">
        <f>COUNTIFS(C3:C9,"Bad Performance")</f>
        <v>4</v>
      </c>
    </row>
    <row r="5">
      <c r="A5" s="6" t="str">
        <f>IFERROR(__xludf.DUMMYFUNCTION("""COMPUTED_VALUE"""),"Maintenance")</f>
        <v>Maintenance</v>
      </c>
      <c r="B5" s="3" t="str">
        <f>ifs('Quaterly Variance Analysis'!B$3:B$9&gt;100000,"Excellent Performance",'Quaterly Variance Analysis'!B$3:B$9&gt;0,"Good Performance",'Quaterly Variance Analysis'!B$3:B$9&lt;0,"Bad Performance")</f>
        <v>Bad Performance</v>
      </c>
      <c r="C5" s="3" t="str">
        <f>ifs('Quaterly Variance Analysis'!C$3:C$9&gt;100000,"Excellent Performance",'Quaterly Variance Analysis'!C$3:C$9&gt;0,"Good Performance",'Quaterly Variance Analysis'!C$3:C$9&lt;0,"Bad Performance")</f>
        <v>Bad Performance</v>
      </c>
      <c r="D5" s="3" t="str">
        <f>ifs('Quaterly Variance Analysis'!D$3:D$9&gt;100000,"Excellent Performance",'Quaterly Variance Analysis'!D$3:D$9&gt;0,"Good Performance",'Quaterly Variance Analysis'!D$3:D$9&lt;0,"Bad Performance")</f>
        <v>Bad Performance</v>
      </c>
      <c r="G5" s="5" t="s">
        <v>14</v>
      </c>
      <c r="H5" s="3" t="str">
        <f>Vlookup(G5,Card_Details!B$2:C$7,2,FALSE)</f>
        <v>Surabhi</v>
      </c>
      <c r="I5" s="3">
        <f>COUNTIFS(D3:D9,"Bad Performance")</f>
        <v>4</v>
      </c>
    </row>
    <row r="6">
      <c r="A6" s="6" t="str">
        <f>IFERROR(__xludf.DUMMYFUNCTION("""COMPUTED_VALUE"""),"Offline Advertising")</f>
        <v>Offline Advertising</v>
      </c>
      <c r="B6" s="3" t="str">
        <f>ifs('Quaterly Variance Analysis'!B$3:B$9&gt;100000,"Excellent Performance",'Quaterly Variance Analysis'!B$3:B$9&gt;0,"Good Performance",'Quaterly Variance Analysis'!B$3:B$9&lt;0,"Bad Performance")</f>
        <v>Bad Performance</v>
      </c>
      <c r="C6" s="3" t="str">
        <f>ifs('Quaterly Variance Analysis'!C$3:C$9&gt;100000,"Excellent Performance",'Quaterly Variance Analysis'!C$3:C$9&gt;0,"Good Performance",'Quaterly Variance Analysis'!C$3:C$9&lt;0,"Bad Performance")</f>
        <v>Bad Performance</v>
      </c>
      <c r="D6" s="3" t="str">
        <f>ifs('Quaterly Variance Analysis'!D$3:D$9&gt;100000,"Excellent Performance",'Quaterly Variance Analysis'!D$3:D$9&gt;0,"Good Performance",'Quaterly Variance Analysis'!D$3:D$9&lt;0,"Bad Performance")</f>
        <v>Bad Performance</v>
      </c>
    </row>
    <row r="7">
      <c r="A7" s="6" t="str">
        <f>IFERROR(__xludf.DUMMYFUNCTION("""COMPUTED_VALUE"""),"Online Advertising")</f>
        <v>Online Advertising</v>
      </c>
      <c r="B7" s="3" t="str">
        <f>ifs('Quaterly Variance Analysis'!B$3:B$9&gt;100000,"Excellent Performance",'Quaterly Variance Analysis'!B$3:B$9&gt;0,"Good Performance",'Quaterly Variance Analysis'!B$3:B$9&lt;0,"Bad Performance")</f>
        <v>Excellent Performance</v>
      </c>
      <c r="C7" s="3" t="str">
        <f>ifs('Quaterly Variance Analysis'!C$3:C$9&gt;100000,"Excellent Performance",'Quaterly Variance Analysis'!C$3:C$9&gt;0,"Good Performance",'Quaterly Variance Analysis'!C$3:C$9&lt;0,"Bad Performance")</f>
        <v>Good Performance</v>
      </c>
      <c r="D7" s="3" t="str">
        <f>ifs('Quaterly Variance Analysis'!D$3:D$9&gt;100000,"Excellent Performance",'Quaterly Variance Analysis'!D$3:D$9&gt;0,"Good Performance",'Quaterly Variance Analysis'!D$3:D$9&lt;0,"Bad Performance")</f>
        <v>Excellent Performance</v>
      </c>
    </row>
    <row r="8">
      <c r="A8" s="6" t="str">
        <f>IFERROR(__xludf.DUMMYFUNCTION("""COMPUTED_VALUE"""),"Food")</f>
        <v>Food</v>
      </c>
      <c r="B8" s="3" t="str">
        <f>ifs('Quaterly Variance Analysis'!B$3:B$9&gt;100000,"Excellent Performance",'Quaterly Variance Analysis'!B$3:B$9&gt;0,"Good Performance",'Quaterly Variance Analysis'!B$3:B$9&lt;0,"Bad Performance")</f>
        <v>Excellent Performance</v>
      </c>
      <c r="C8" s="3" t="str">
        <f>ifs('Quaterly Variance Analysis'!C$3:C$9&gt;100000,"Excellent Performance",'Quaterly Variance Analysis'!C$3:C$9&gt;0,"Good Performance",'Quaterly Variance Analysis'!C$3:C$9&lt;0,"Bad Performance")</f>
        <v>Bad Performance</v>
      </c>
      <c r="D8" s="3" t="str">
        <f>ifs('Quaterly Variance Analysis'!D$3:D$9&gt;100000,"Excellent Performance",'Quaterly Variance Analysis'!D$3:D$9&gt;0,"Good Performance",'Quaterly Variance Analysis'!D$3:D$9&lt;0,"Bad Performance")</f>
        <v>Good Performance</v>
      </c>
    </row>
    <row r="9">
      <c r="A9" s="6" t="str">
        <f>IFERROR(__xludf.DUMMYFUNCTION("""COMPUTED_VALUE"""),"Travel")</f>
        <v>Travel</v>
      </c>
      <c r="B9" s="3" t="str">
        <f>ifs('Quaterly Variance Analysis'!B$3:B$9&gt;100000,"Excellent Performance",'Quaterly Variance Analysis'!B$3:B$9&gt;0,"Good Performance",'Quaterly Variance Analysis'!B$3:B$9&lt;0,"Bad Performance")</f>
        <v>Bad Performance</v>
      </c>
      <c r="C9" s="3" t="str">
        <f>ifs('Quaterly Variance Analysis'!C$3:C$9&gt;100000,"Excellent Performance",'Quaterly Variance Analysis'!C$3:C$9&gt;0,"Good Performance",'Quaterly Variance Analysis'!C$3:C$9&lt;0,"Bad Performance")</f>
        <v>Bad Performance</v>
      </c>
      <c r="D9" s="3" t="str">
        <f>ifs('Quaterly Variance Analysis'!D$3:D$9&gt;100000,"Excellent Performance",'Quaterly Variance Analysis'!D$3:D$9&gt;0,"Good Performance",'Quaterly Variance Analysis'!D$3:D$9&lt;0,"Bad Performance")</f>
        <v>Bad Performance</v>
      </c>
    </row>
  </sheetData>
  <mergeCells count="2">
    <mergeCell ref="A1:D1"/>
    <mergeCell ref="G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B1" s="1" t="s">
        <v>1</v>
      </c>
      <c r="C1" s="1" t="s">
        <v>22</v>
      </c>
    </row>
    <row r="2">
      <c r="A2" s="2">
        <v>8370.0</v>
      </c>
      <c r="B2" s="2" t="s">
        <v>5</v>
      </c>
      <c r="C2" s="2" t="s">
        <v>25</v>
      </c>
    </row>
    <row r="3">
      <c r="A3" s="2">
        <v>3622.0</v>
      </c>
      <c r="B3" s="2" t="s">
        <v>13</v>
      </c>
      <c r="C3" s="2" t="s">
        <v>26</v>
      </c>
    </row>
    <row r="4">
      <c r="A4" s="2">
        <v>2232.0</v>
      </c>
      <c r="B4" s="2" t="s">
        <v>14</v>
      </c>
      <c r="C4" s="2" t="s">
        <v>27</v>
      </c>
    </row>
    <row r="5">
      <c r="A5" s="2">
        <v>5002.0</v>
      </c>
      <c r="B5" s="2" t="s">
        <v>5</v>
      </c>
      <c r="C5" s="2" t="s">
        <v>25</v>
      </c>
    </row>
    <row r="6">
      <c r="A6" s="2">
        <v>4050.0</v>
      </c>
      <c r="B6" s="2" t="s">
        <v>13</v>
      </c>
      <c r="C6" s="2" t="s">
        <v>26</v>
      </c>
    </row>
    <row r="7">
      <c r="A7" s="2">
        <v>5552.0</v>
      </c>
      <c r="B7" s="2" t="s">
        <v>14</v>
      </c>
      <c r="C7" s="2" t="s">
        <v>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5.88"/>
    <col customWidth="1" min="3" max="3" width="19.75"/>
    <col customWidth="1" min="4" max="4" width="22.88"/>
    <col customWidth="1" min="12" max="12" width="16.63"/>
  </cols>
  <sheetData>
    <row r="1">
      <c r="A1" s="1" t="s">
        <v>28</v>
      </c>
      <c r="B1" s="1" t="s">
        <v>29</v>
      </c>
      <c r="C1" s="1" t="s">
        <v>30</v>
      </c>
      <c r="G1" s="7" t="s">
        <v>31</v>
      </c>
      <c r="H1" s="7" t="s">
        <v>2</v>
      </c>
      <c r="I1" s="7" t="s">
        <v>0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2" t="s">
        <v>36</v>
      </c>
      <c r="B2" s="2" t="s">
        <v>37</v>
      </c>
      <c r="C2" s="8">
        <v>91286.0</v>
      </c>
      <c r="D2" s="3" t="str">
        <f>IFERROR(__xludf.DUMMYFUNCTION("split(B2,""-"")"),"  salary")</f>
        <v>  salary</v>
      </c>
      <c r="E2" s="9">
        <f>IFERROR(__xludf.DUMMYFUNCTION("""COMPUTED_VALUE"""),45303.0)</f>
        <v>45303</v>
      </c>
      <c r="F2" s="3" t="str">
        <f>IFERROR(__xludf.DUMMYFUNCTION("""COMPUTED_VALUE"""),"****8370/")</f>
        <v>****8370/</v>
      </c>
      <c r="G2" s="3" t="str">
        <f t="shared" ref="G2:G346" si="1">TRIM(D2)</f>
        <v>salary</v>
      </c>
      <c r="H2" s="3" t="str">
        <f t="shared" ref="H2:H346" si="2">PROPER(G2)</f>
        <v>Salary</v>
      </c>
      <c r="I2" s="3" t="str">
        <f>IFERROR(__xludf.DUMMYFUNCTION("split(E2,""/"")"),"January")</f>
        <v>January</v>
      </c>
      <c r="J2" s="3">
        <f>IFERROR(__xludf.DUMMYFUNCTION("""COMPUTED_VALUE"""),12.0)</f>
        <v>12</v>
      </c>
      <c r="K2" s="3" t="str">
        <f t="shared" ref="K2:K346" si="3">substitute(F2,"****","")</f>
        <v>8370/</v>
      </c>
      <c r="L2" s="3" t="str">
        <f t="shared" ref="L2:L346" si="4">substitute(K2,"/","")</f>
        <v>8370</v>
      </c>
      <c r="M2" s="3">
        <f t="shared" ref="M2:M346" si="5">value(L2)</f>
        <v>8370</v>
      </c>
      <c r="N2" s="3" t="str">
        <f>Vlookup(M2,Card_Details!A$2:C$7,2,FALSE)</f>
        <v>Bengaluru</v>
      </c>
    </row>
    <row r="3">
      <c r="A3" s="2" t="s">
        <v>38</v>
      </c>
      <c r="B3" s="2" t="s">
        <v>39</v>
      </c>
      <c r="C3" s="8">
        <v>14604.0</v>
      </c>
      <c r="D3" s="3" t="str">
        <f>IFERROR(__xludf.DUMMYFUNCTION("split(B3,""-"")"),"SALARY")</f>
        <v>SALARY</v>
      </c>
      <c r="E3" s="9">
        <f>IFERROR(__xludf.DUMMYFUNCTION("""COMPUTED_VALUE"""),45304.0)</f>
        <v>45304</v>
      </c>
      <c r="F3" s="3" t="str">
        <f>IFERROR(__xludf.DUMMYFUNCTION("""COMPUTED_VALUE"""),"****3622/")</f>
        <v>****3622/</v>
      </c>
      <c r="G3" s="3" t="str">
        <f t="shared" si="1"/>
        <v>SALARY</v>
      </c>
      <c r="H3" s="3" t="str">
        <f t="shared" si="2"/>
        <v>Salary</v>
      </c>
      <c r="I3" s="3" t="str">
        <f>IFERROR(__xludf.DUMMYFUNCTION("split(E3,""/"")"),"January")</f>
        <v>January</v>
      </c>
      <c r="J3" s="3">
        <f>IFERROR(__xludf.DUMMYFUNCTION("""COMPUTED_VALUE"""),13.0)</f>
        <v>13</v>
      </c>
      <c r="K3" s="3" t="str">
        <f t="shared" si="3"/>
        <v>3622/</v>
      </c>
      <c r="L3" s="3" t="str">
        <f t="shared" si="4"/>
        <v>3622</v>
      </c>
      <c r="M3" s="3">
        <f t="shared" si="5"/>
        <v>3622</v>
      </c>
      <c r="N3" s="3" t="str">
        <f>Vlookup(M3,Card_Details!A$2:C$7,2,FALSE)</f>
        <v>Hyderabad</v>
      </c>
    </row>
    <row r="4">
      <c r="A4" s="2" t="s">
        <v>40</v>
      </c>
      <c r="B4" s="2" t="s">
        <v>41</v>
      </c>
      <c r="C4" s="8">
        <v>143891.0</v>
      </c>
      <c r="D4" s="3" t="str">
        <f>IFERROR(__xludf.DUMMYFUNCTION("split(B4,""-"")"),"     Salary")</f>
        <v>     Salary</v>
      </c>
      <c r="E4" s="9">
        <f>IFERROR(__xludf.DUMMYFUNCTION("""COMPUTED_VALUE"""),45305.0)</f>
        <v>45305</v>
      </c>
      <c r="F4" s="3" t="str">
        <f>IFERROR(__xludf.DUMMYFUNCTION("""COMPUTED_VALUE"""),"****2232/")</f>
        <v>****2232/</v>
      </c>
      <c r="G4" s="3" t="str">
        <f t="shared" si="1"/>
        <v>Salary</v>
      </c>
      <c r="H4" s="3" t="str">
        <f t="shared" si="2"/>
        <v>Salary</v>
      </c>
      <c r="I4" s="3" t="str">
        <f>IFERROR(__xludf.DUMMYFUNCTION("split(E4,""/"")"),"January")</f>
        <v>January</v>
      </c>
      <c r="J4" s="3">
        <f>IFERROR(__xludf.DUMMYFUNCTION("""COMPUTED_VALUE"""),14.0)</f>
        <v>14</v>
      </c>
      <c r="K4" s="3" t="str">
        <f t="shared" si="3"/>
        <v>2232/</v>
      </c>
      <c r="L4" s="3" t="str">
        <f t="shared" si="4"/>
        <v>2232</v>
      </c>
      <c r="M4" s="3">
        <f t="shared" si="5"/>
        <v>2232</v>
      </c>
      <c r="N4" s="3" t="str">
        <f>Vlookup(M4,Card_Details!A$2:C$7,2,FALSE)</f>
        <v>Mumbai</v>
      </c>
    </row>
    <row r="5">
      <c r="A5" s="2" t="s">
        <v>42</v>
      </c>
      <c r="B5" s="2" t="s">
        <v>43</v>
      </c>
      <c r="C5" s="8">
        <v>126794.0</v>
      </c>
      <c r="D5" s="3" t="str">
        <f>IFERROR(__xludf.DUMMYFUNCTION("split(B5,""-"")"),"  salary")</f>
        <v>  salary</v>
      </c>
      <c r="E5" s="9">
        <f>IFERROR(__xludf.DUMMYFUNCTION("""COMPUTED_VALUE"""),45306.0)</f>
        <v>45306</v>
      </c>
      <c r="F5" s="3" t="str">
        <f>IFERROR(__xludf.DUMMYFUNCTION("""COMPUTED_VALUE"""),"****5002/")</f>
        <v>****5002/</v>
      </c>
      <c r="G5" s="3" t="str">
        <f t="shared" si="1"/>
        <v>salary</v>
      </c>
      <c r="H5" s="3" t="str">
        <f t="shared" si="2"/>
        <v>Salary</v>
      </c>
      <c r="I5" s="3" t="str">
        <f>IFERROR(__xludf.DUMMYFUNCTION("split(E5,""/"")"),"January")</f>
        <v>January</v>
      </c>
      <c r="J5" s="3">
        <f>IFERROR(__xludf.DUMMYFUNCTION("""COMPUTED_VALUE"""),15.0)</f>
        <v>15</v>
      </c>
      <c r="K5" s="3" t="str">
        <f t="shared" si="3"/>
        <v>5002/</v>
      </c>
      <c r="L5" s="3" t="str">
        <f t="shared" si="4"/>
        <v>5002</v>
      </c>
      <c r="M5" s="3">
        <f t="shared" si="5"/>
        <v>5002</v>
      </c>
      <c r="N5" s="3" t="str">
        <f>Vlookup(M5,Card_Details!A$2:C$7,2,FALSE)</f>
        <v>Bengaluru</v>
      </c>
    </row>
    <row r="6">
      <c r="A6" s="2" t="s">
        <v>44</v>
      </c>
      <c r="B6" s="2" t="s">
        <v>45</v>
      </c>
      <c r="C6" s="8">
        <v>70392.0</v>
      </c>
      <c r="D6" s="3" t="str">
        <f>IFERROR(__xludf.DUMMYFUNCTION("split(B6,""-"")"),"     SAlary")</f>
        <v>     SAlary</v>
      </c>
      <c r="E6" s="9">
        <f>IFERROR(__xludf.DUMMYFUNCTION("""COMPUTED_VALUE"""),45307.0)</f>
        <v>45307</v>
      </c>
      <c r="F6" s="3" t="str">
        <f>IFERROR(__xludf.DUMMYFUNCTION("""COMPUTED_VALUE"""),"****4050/")</f>
        <v>****4050/</v>
      </c>
      <c r="G6" s="3" t="str">
        <f t="shared" si="1"/>
        <v>SAlary</v>
      </c>
      <c r="H6" s="3" t="str">
        <f t="shared" si="2"/>
        <v>Salary</v>
      </c>
      <c r="I6" s="3" t="str">
        <f>IFERROR(__xludf.DUMMYFUNCTION("split(E6,""/"")"),"January")</f>
        <v>January</v>
      </c>
      <c r="J6" s="3">
        <f>IFERROR(__xludf.DUMMYFUNCTION("""COMPUTED_VALUE"""),16.0)</f>
        <v>16</v>
      </c>
      <c r="K6" s="3" t="str">
        <f t="shared" si="3"/>
        <v>4050/</v>
      </c>
      <c r="L6" s="3" t="str">
        <f t="shared" si="4"/>
        <v>4050</v>
      </c>
      <c r="M6" s="3">
        <f t="shared" si="5"/>
        <v>4050</v>
      </c>
      <c r="N6" s="3" t="str">
        <f>Vlookup(M6,Card_Details!A$2:C$7,2,FALSE)</f>
        <v>Hyderabad</v>
      </c>
    </row>
    <row r="7">
      <c r="A7" s="2" t="s">
        <v>46</v>
      </c>
      <c r="B7" s="2" t="s">
        <v>47</v>
      </c>
      <c r="C7" s="8">
        <v>98958.0</v>
      </c>
      <c r="D7" s="3" t="str">
        <f>IFERROR(__xludf.DUMMYFUNCTION("split(B7,""-"")")," Salary")</f>
        <v> Salary</v>
      </c>
      <c r="E7" s="9">
        <f>IFERROR(__xludf.DUMMYFUNCTION("""COMPUTED_VALUE"""),45308.0)</f>
        <v>45308</v>
      </c>
      <c r="F7" s="3" t="str">
        <f>IFERROR(__xludf.DUMMYFUNCTION("""COMPUTED_VALUE"""),"****5552/")</f>
        <v>****5552/</v>
      </c>
      <c r="G7" s="3" t="str">
        <f t="shared" si="1"/>
        <v>Salary</v>
      </c>
      <c r="H7" s="3" t="str">
        <f t="shared" si="2"/>
        <v>Salary</v>
      </c>
      <c r="I7" s="3" t="str">
        <f>IFERROR(__xludf.DUMMYFUNCTION("split(E7,""/"")"),"January")</f>
        <v>January</v>
      </c>
      <c r="J7" s="3">
        <f>IFERROR(__xludf.DUMMYFUNCTION("""COMPUTED_VALUE"""),17.0)</f>
        <v>17</v>
      </c>
      <c r="K7" s="3" t="str">
        <f t="shared" si="3"/>
        <v>5552/</v>
      </c>
      <c r="L7" s="3" t="str">
        <f t="shared" si="4"/>
        <v>5552</v>
      </c>
      <c r="M7" s="3">
        <f t="shared" si="5"/>
        <v>5552</v>
      </c>
      <c r="N7" s="3" t="str">
        <f>Vlookup(M7,Card_Details!A$2:C$7,2,FALSE)</f>
        <v>Mumbai</v>
      </c>
    </row>
    <row r="8">
      <c r="A8" s="2" t="s">
        <v>48</v>
      </c>
      <c r="B8" s="2" t="s">
        <v>49</v>
      </c>
      <c r="C8" s="8">
        <v>83944.0</v>
      </c>
      <c r="D8" s="3" t="str">
        <f>IFERROR(__xludf.DUMMYFUNCTION("split(B8,""-"")"),"MAintenance")</f>
        <v>MAintenance</v>
      </c>
      <c r="E8" s="10">
        <f>IFERROR(__xludf.DUMMYFUNCTION("""COMPUTED_VALUE"""),45293.0)</f>
        <v>45293</v>
      </c>
      <c r="F8" s="3" t="str">
        <f>IFERROR(__xludf.DUMMYFUNCTION("""COMPUTED_VALUE"""),"****8370/")</f>
        <v>****8370/</v>
      </c>
      <c r="G8" s="3" t="str">
        <f t="shared" si="1"/>
        <v>MAintenance</v>
      </c>
      <c r="H8" s="3" t="str">
        <f t="shared" si="2"/>
        <v>Maintenance</v>
      </c>
      <c r="I8" s="3" t="str">
        <f>IFERROR(__xludf.DUMMYFUNCTION("split(E8,""/"")"),"January")</f>
        <v>January</v>
      </c>
      <c r="J8" s="3">
        <f>IFERROR(__xludf.DUMMYFUNCTION("""COMPUTED_VALUE"""),2.0)</f>
        <v>2</v>
      </c>
      <c r="K8" s="3" t="str">
        <f t="shared" si="3"/>
        <v>8370/</v>
      </c>
      <c r="L8" s="3" t="str">
        <f t="shared" si="4"/>
        <v>8370</v>
      </c>
      <c r="M8" s="3">
        <f t="shared" si="5"/>
        <v>8370</v>
      </c>
      <c r="N8" s="3" t="str">
        <f>Vlookup(M8,Card_Details!A$2:C$7,2,FALSE)</f>
        <v>Bengaluru</v>
      </c>
    </row>
    <row r="9">
      <c r="A9" s="2" t="s">
        <v>50</v>
      </c>
      <c r="B9" s="2" t="s">
        <v>51</v>
      </c>
      <c r="C9" s="8">
        <v>89346.0</v>
      </c>
      <c r="D9" s="3" t="str">
        <f>IFERROR(__xludf.DUMMYFUNCTION("split(B9,""-"")"),"   Maintenance")</f>
        <v>   Maintenance</v>
      </c>
      <c r="E9" s="10">
        <f>IFERROR(__xludf.DUMMYFUNCTION("""COMPUTED_VALUE"""),45293.0)</f>
        <v>45293</v>
      </c>
      <c r="F9" s="3" t="str">
        <f>IFERROR(__xludf.DUMMYFUNCTION("""COMPUTED_VALUE"""),"****3622/")</f>
        <v>****3622/</v>
      </c>
      <c r="G9" s="3" t="str">
        <f t="shared" si="1"/>
        <v>Maintenance</v>
      </c>
      <c r="H9" s="3" t="str">
        <f t="shared" si="2"/>
        <v>Maintenance</v>
      </c>
      <c r="I9" s="3" t="str">
        <f>IFERROR(__xludf.DUMMYFUNCTION("split(E9,""/"")"),"January")</f>
        <v>January</v>
      </c>
      <c r="J9" s="3">
        <f>IFERROR(__xludf.DUMMYFUNCTION("""COMPUTED_VALUE"""),2.0)</f>
        <v>2</v>
      </c>
      <c r="K9" s="3" t="str">
        <f t="shared" si="3"/>
        <v>3622/</v>
      </c>
      <c r="L9" s="3" t="str">
        <f t="shared" si="4"/>
        <v>3622</v>
      </c>
      <c r="M9" s="3">
        <f t="shared" si="5"/>
        <v>3622</v>
      </c>
      <c r="N9" s="3" t="str">
        <f>Vlookup(M9,Card_Details!A$2:C$7,2,FALSE)</f>
        <v>Hyderabad</v>
      </c>
    </row>
    <row r="10">
      <c r="A10" s="2" t="s">
        <v>52</v>
      </c>
      <c r="B10" s="2" t="s">
        <v>53</v>
      </c>
      <c r="C10" s="8">
        <v>56327.0</v>
      </c>
      <c r="D10" s="3" t="str">
        <f>IFERROR(__xludf.DUMMYFUNCTION("split(B10,""-"")"),"   Maintenance")</f>
        <v>   Maintenance</v>
      </c>
      <c r="E10" s="10">
        <f>IFERROR(__xludf.DUMMYFUNCTION("""COMPUTED_VALUE"""),45293.0)</f>
        <v>45293</v>
      </c>
      <c r="F10" s="3" t="str">
        <f>IFERROR(__xludf.DUMMYFUNCTION("""COMPUTED_VALUE"""),"****2232/")</f>
        <v>****2232/</v>
      </c>
      <c r="G10" s="3" t="str">
        <f t="shared" si="1"/>
        <v>Maintenance</v>
      </c>
      <c r="H10" s="3" t="str">
        <f t="shared" si="2"/>
        <v>Maintenance</v>
      </c>
      <c r="I10" s="3" t="str">
        <f>IFERROR(__xludf.DUMMYFUNCTION("split(E10,""/"")"),"January")</f>
        <v>January</v>
      </c>
      <c r="J10" s="3">
        <f>IFERROR(__xludf.DUMMYFUNCTION("""COMPUTED_VALUE"""),2.0)</f>
        <v>2</v>
      </c>
      <c r="K10" s="3" t="str">
        <f t="shared" si="3"/>
        <v>2232/</v>
      </c>
      <c r="L10" s="3" t="str">
        <f t="shared" si="4"/>
        <v>2232</v>
      </c>
      <c r="M10" s="3">
        <f t="shared" si="5"/>
        <v>2232</v>
      </c>
      <c r="N10" s="3" t="str">
        <f>Vlookup(M10,Card_Details!A$2:C$7,2,FALSE)</f>
        <v>Mumbai</v>
      </c>
    </row>
    <row r="11">
      <c r="A11" s="2" t="s">
        <v>54</v>
      </c>
      <c r="B11" s="2" t="s">
        <v>55</v>
      </c>
      <c r="C11" s="8">
        <v>91255.0</v>
      </c>
      <c r="D11" s="3" t="str">
        <f>IFERROR(__xludf.DUMMYFUNCTION("split(B11,""-"")"),"   Maintenance")</f>
        <v>   Maintenance</v>
      </c>
      <c r="E11" s="10">
        <f>IFERROR(__xludf.DUMMYFUNCTION("""COMPUTED_VALUE"""),45293.0)</f>
        <v>45293</v>
      </c>
      <c r="F11" s="3" t="str">
        <f>IFERROR(__xludf.DUMMYFUNCTION("""COMPUTED_VALUE"""),"****5002/")</f>
        <v>****5002/</v>
      </c>
      <c r="G11" s="3" t="str">
        <f t="shared" si="1"/>
        <v>Maintenance</v>
      </c>
      <c r="H11" s="3" t="str">
        <f t="shared" si="2"/>
        <v>Maintenance</v>
      </c>
      <c r="I11" s="3" t="str">
        <f>IFERROR(__xludf.DUMMYFUNCTION("split(E11,""/"")"),"January")</f>
        <v>January</v>
      </c>
      <c r="J11" s="3">
        <f>IFERROR(__xludf.DUMMYFUNCTION("""COMPUTED_VALUE"""),2.0)</f>
        <v>2</v>
      </c>
      <c r="K11" s="3" t="str">
        <f t="shared" si="3"/>
        <v>5002/</v>
      </c>
      <c r="L11" s="3" t="str">
        <f t="shared" si="4"/>
        <v>5002</v>
      </c>
      <c r="M11" s="3">
        <f t="shared" si="5"/>
        <v>5002</v>
      </c>
      <c r="N11" s="3" t="str">
        <f>Vlookup(M11,Card_Details!A$2:C$7,2,FALSE)</f>
        <v>Bengaluru</v>
      </c>
    </row>
    <row r="12">
      <c r="A12" s="2" t="s">
        <v>56</v>
      </c>
      <c r="B12" s="2" t="s">
        <v>57</v>
      </c>
      <c r="C12" s="8">
        <v>141485.0</v>
      </c>
      <c r="D12" s="3" t="str">
        <f>IFERROR(__xludf.DUMMYFUNCTION("split(B12,""-"")"),"   Maintenance")</f>
        <v>   Maintenance</v>
      </c>
      <c r="E12" s="10">
        <f>IFERROR(__xludf.DUMMYFUNCTION("""COMPUTED_VALUE"""),45293.0)</f>
        <v>45293</v>
      </c>
      <c r="F12" s="3" t="str">
        <f>IFERROR(__xludf.DUMMYFUNCTION("""COMPUTED_VALUE"""),"****4050/")</f>
        <v>****4050/</v>
      </c>
      <c r="G12" s="3" t="str">
        <f t="shared" si="1"/>
        <v>Maintenance</v>
      </c>
      <c r="H12" s="3" t="str">
        <f t="shared" si="2"/>
        <v>Maintenance</v>
      </c>
      <c r="I12" s="3" t="str">
        <f>IFERROR(__xludf.DUMMYFUNCTION("split(E12,""/"")"),"January")</f>
        <v>January</v>
      </c>
      <c r="J12" s="3">
        <f>IFERROR(__xludf.DUMMYFUNCTION("""COMPUTED_VALUE"""),2.0)</f>
        <v>2</v>
      </c>
      <c r="K12" s="3" t="str">
        <f t="shared" si="3"/>
        <v>4050/</v>
      </c>
      <c r="L12" s="3" t="str">
        <f t="shared" si="4"/>
        <v>4050</v>
      </c>
      <c r="M12" s="3">
        <f t="shared" si="5"/>
        <v>4050</v>
      </c>
      <c r="N12" s="3" t="str">
        <f>Vlookup(M12,Card_Details!A$2:C$7,2,FALSE)</f>
        <v>Hyderabad</v>
      </c>
    </row>
    <row r="13">
      <c r="A13" s="2" t="s">
        <v>58</v>
      </c>
      <c r="B13" s="2" t="s">
        <v>59</v>
      </c>
      <c r="C13" s="8">
        <v>130802.0</v>
      </c>
      <c r="D13" s="3" t="str">
        <f>IFERROR(__xludf.DUMMYFUNCTION("split(B13,""-"")"),"   Maintenance")</f>
        <v>   Maintenance</v>
      </c>
      <c r="E13" s="10">
        <f>IFERROR(__xludf.DUMMYFUNCTION("""COMPUTED_VALUE"""),45293.0)</f>
        <v>45293</v>
      </c>
      <c r="F13" s="3" t="str">
        <f>IFERROR(__xludf.DUMMYFUNCTION("""COMPUTED_VALUE"""),"****5552/")</f>
        <v>****5552/</v>
      </c>
      <c r="G13" s="3" t="str">
        <f t="shared" si="1"/>
        <v>Maintenance</v>
      </c>
      <c r="H13" s="3" t="str">
        <f t="shared" si="2"/>
        <v>Maintenance</v>
      </c>
      <c r="I13" s="3" t="str">
        <f>IFERROR(__xludf.DUMMYFUNCTION("split(E13,""/"")"),"January")</f>
        <v>January</v>
      </c>
      <c r="J13" s="3">
        <f>IFERROR(__xludf.DUMMYFUNCTION("""COMPUTED_VALUE"""),2.0)</f>
        <v>2</v>
      </c>
      <c r="K13" s="3" t="str">
        <f t="shared" si="3"/>
        <v>5552/</v>
      </c>
      <c r="L13" s="3" t="str">
        <f t="shared" si="4"/>
        <v>5552</v>
      </c>
      <c r="M13" s="3">
        <f t="shared" si="5"/>
        <v>5552</v>
      </c>
      <c r="N13" s="3" t="str">
        <f>Vlookup(M13,Card_Details!A$2:C$7,2,FALSE)</f>
        <v>Mumbai</v>
      </c>
    </row>
    <row r="14">
      <c r="A14" s="2" t="s">
        <v>60</v>
      </c>
      <c r="B14" s="2" t="s">
        <v>51</v>
      </c>
      <c r="C14" s="8">
        <v>30663.0</v>
      </c>
      <c r="D14" s="3" t="str">
        <f>IFERROR(__xludf.DUMMYFUNCTION("split(B14,""-"")"),"   Maintenance")</f>
        <v>   Maintenance</v>
      </c>
      <c r="E14" s="10">
        <f>IFERROR(__xludf.DUMMYFUNCTION("""COMPUTED_VALUE"""),45293.0)</f>
        <v>45293</v>
      </c>
      <c r="F14" s="3" t="str">
        <f>IFERROR(__xludf.DUMMYFUNCTION("""COMPUTED_VALUE"""),"****3622/")</f>
        <v>****3622/</v>
      </c>
      <c r="G14" s="3" t="str">
        <f t="shared" si="1"/>
        <v>Maintenance</v>
      </c>
      <c r="H14" s="3" t="str">
        <f t="shared" si="2"/>
        <v>Maintenance</v>
      </c>
      <c r="I14" s="3" t="str">
        <f>IFERROR(__xludf.DUMMYFUNCTION("split(E14,""/"")"),"January")</f>
        <v>January</v>
      </c>
      <c r="J14" s="3">
        <f>IFERROR(__xludf.DUMMYFUNCTION("""COMPUTED_VALUE"""),2.0)</f>
        <v>2</v>
      </c>
      <c r="K14" s="3" t="str">
        <f t="shared" si="3"/>
        <v>3622/</v>
      </c>
      <c r="L14" s="3" t="str">
        <f t="shared" si="4"/>
        <v>3622</v>
      </c>
      <c r="M14" s="3">
        <f t="shared" si="5"/>
        <v>3622</v>
      </c>
      <c r="N14" s="3" t="str">
        <f>Vlookup(M14,Card_Details!A$2:C$7,2,FALSE)</f>
        <v>Hyderabad</v>
      </c>
    </row>
    <row r="15">
      <c r="A15" s="2" t="s">
        <v>61</v>
      </c>
      <c r="B15" s="2" t="s">
        <v>62</v>
      </c>
      <c r="C15" s="8">
        <v>108537.0</v>
      </c>
      <c r="D15" s="3" t="str">
        <f>IFERROR(__xludf.DUMMYFUNCTION("split(B15,""-"")"),"Maintenance")</f>
        <v>Maintenance</v>
      </c>
      <c r="E15" s="10">
        <f>IFERROR(__xludf.DUMMYFUNCTION("""COMPUTED_VALUE"""),45293.0)</f>
        <v>45293</v>
      </c>
      <c r="F15" s="3" t="str">
        <f>IFERROR(__xludf.DUMMYFUNCTION("""COMPUTED_VALUE"""),"****3622/")</f>
        <v>****3622/</v>
      </c>
      <c r="G15" s="3" t="str">
        <f t="shared" si="1"/>
        <v>Maintenance</v>
      </c>
      <c r="H15" s="3" t="str">
        <f t="shared" si="2"/>
        <v>Maintenance</v>
      </c>
      <c r="I15" s="3" t="str">
        <f>IFERROR(__xludf.DUMMYFUNCTION("split(E15,""/"")"),"January")</f>
        <v>January</v>
      </c>
      <c r="J15" s="3">
        <f>IFERROR(__xludf.DUMMYFUNCTION("""COMPUTED_VALUE"""),2.0)</f>
        <v>2</v>
      </c>
      <c r="K15" s="3" t="str">
        <f t="shared" si="3"/>
        <v>3622/</v>
      </c>
      <c r="L15" s="3" t="str">
        <f t="shared" si="4"/>
        <v>3622</v>
      </c>
      <c r="M15" s="3">
        <f t="shared" si="5"/>
        <v>3622</v>
      </c>
      <c r="N15" s="3" t="str">
        <f>Vlookup(M15,Card_Details!A$2:C$7,2,FALSE)</f>
        <v>Hyderabad</v>
      </c>
    </row>
    <row r="16">
      <c r="A16" s="2" t="s">
        <v>63</v>
      </c>
      <c r="B16" s="2" t="s">
        <v>62</v>
      </c>
      <c r="C16" s="8">
        <v>25259.0</v>
      </c>
      <c r="D16" s="3" t="str">
        <f>IFERROR(__xludf.DUMMYFUNCTION("split(B16,""-"")"),"Maintenance")</f>
        <v>Maintenance</v>
      </c>
      <c r="E16" s="10">
        <f>IFERROR(__xludf.DUMMYFUNCTION("""COMPUTED_VALUE"""),45293.0)</f>
        <v>45293</v>
      </c>
      <c r="F16" s="3" t="str">
        <f>IFERROR(__xludf.DUMMYFUNCTION("""COMPUTED_VALUE"""),"****3622/")</f>
        <v>****3622/</v>
      </c>
      <c r="G16" s="3" t="str">
        <f t="shared" si="1"/>
        <v>Maintenance</v>
      </c>
      <c r="H16" s="3" t="str">
        <f t="shared" si="2"/>
        <v>Maintenance</v>
      </c>
      <c r="I16" s="3" t="str">
        <f>IFERROR(__xludf.DUMMYFUNCTION("split(E16,""/"")"),"January")</f>
        <v>January</v>
      </c>
      <c r="J16" s="3">
        <f>IFERROR(__xludf.DUMMYFUNCTION("""COMPUTED_VALUE"""),2.0)</f>
        <v>2</v>
      </c>
      <c r="K16" s="3" t="str">
        <f t="shared" si="3"/>
        <v>3622/</v>
      </c>
      <c r="L16" s="3" t="str">
        <f t="shared" si="4"/>
        <v>3622</v>
      </c>
      <c r="M16" s="3">
        <f t="shared" si="5"/>
        <v>3622</v>
      </c>
      <c r="N16" s="3" t="str">
        <f>Vlookup(M16,Card_Details!A$2:C$7,2,FALSE)</f>
        <v>Hyderabad</v>
      </c>
    </row>
    <row r="17">
      <c r="A17" s="2" t="s">
        <v>64</v>
      </c>
      <c r="B17" s="2" t="s">
        <v>65</v>
      </c>
      <c r="C17" s="8">
        <v>46427.0</v>
      </c>
      <c r="D17" s="3" t="str">
        <f>IFERROR(__xludf.DUMMYFUNCTION("split(B17,""-"")"),"Travel")</f>
        <v>Travel</v>
      </c>
      <c r="E17" s="10">
        <f>IFERROR(__xludf.DUMMYFUNCTION("""COMPUTED_VALUE"""),45294.0)</f>
        <v>45294</v>
      </c>
      <c r="F17" s="3" t="str">
        <f>IFERROR(__xludf.DUMMYFUNCTION("""COMPUTED_VALUE"""),"****8370/")</f>
        <v>****8370/</v>
      </c>
      <c r="G17" s="3" t="str">
        <f t="shared" si="1"/>
        <v>Travel</v>
      </c>
      <c r="H17" s="3" t="str">
        <f t="shared" si="2"/>
        <v>Travel</v>
      </c>
      <c r="I17" s="3" t="str">
        <f>IFERROR(__xludf.DUMMYFUNCTION("split(E17,""/"")"),"January")</f>
        <v>January</v>
      </c>
      <c r="J17" s="3">
        <f>IFERROR(__xludf.DUMMYFUNCTION("""COMPUTED_VALUE"""),3.0)</f>
        <v>3</v>
      </c>
      <c r="K17" s="3" t="str">
        <f t="shared" si="3"/>
        <v>8370/</v>
      </c>
      <c r="L17" s="3" t="str">
        <f t="shared" si="4"/>
        <v>8370</v>
      </c>
      <c r="M17" s="3">
        <f t="shared" si="5"/>
        <v>8370</v>
      </c>
      <c r="N17" s="3" t="str">
        <f>Vlookup(M17,Card_Details!A$2:C$7,2,FALSE)</f>
        <v>Bengaluru</v>
      </c>
    </row>
    <row r="18">
      <c r="A18" s="2" t="s">
        <v>66</v>
      </c>
      <c r="B18" s="2" t="s">
        <v>67</v>
      </c>
      <c r="C18" s="8">
        <v>104187.0</v>
      </c>
      <c r="D18" s="3" t="str">
        <f>IFERROR(__xludf.DUMMYFUNCTION("split(B18,""-"")"),"rent")</f>
        <v>rent</v>
      </c>
      <c r="E18" s="10">
        <f>IFERROR(__xludf.DUMMYFUNCTION("""COMPUTED_VALUE"""),45294.0)</f>
        <v>45294</v>
      </c>
      <c r="F18" s="3" t="str">
        <f>IFERROR(__xludf.DUMMYFUNCTION("""COMPUTED_VALUE"""),"****3622/")</f>
        <v>****3622/</v>
      </c>
      <c r="G18" s="3" t="str">
        <f t="shared" si="1"/>
        <v>rent</v>
      </c>
      <c r="H18" s="3" t="str">
        <f t="shared" si="2"/>
        <v>Rent</v>
      </c>
      <c r="I18" s="3" t="str">
        <f>IFERROR(__xludf.DUMMYFUNCTION("split(E18,""/"")"),"January")</f>
        <v>January</v>
      </c>
      <c r="J18" s="3">
        <f>IFERROR(__xludf.DUMMYFUNCTION("""COMPUTED_VALUE"""),3.0)</f>
        <v>3</v>
      </c>
      <c r="K18" s="3" t="str">
        <f t="shared" si="3"/>
        <v>3622/</v>
      </c>
      <c r="L18" s="3" t="str">
        <f t="shared" si="4"/>
        <v>3622</v>
      </c>
      <c r="M18" s="3">
        <f t="shared" si="5"/>
        <v>3622</v>
      </c>
      <c r="N18" s="3" t="str">
        <f>Vlookup(M18,Card_Details!A$2:C$7,2,FALSE)</f>
        <v>Hyderabad</v>
      </c>
    </row>
    <row r="19">
      <c r="A19" s="2" t="s">
        <v>68</v>
      </c>
      <c r="B19" s="2" t="s">
        <v>69</v>
      </c>
      <c r="C19" s="8">
        <v>89897.0</v>
      </c>
      <c r="D19" s="3" t="str">
        <f>IFERROR(__xludf.DUMMYFUNCTION("split(B19,""-"")")," rent")</f>
        <v> rent</v>
      </c>
      <c r="E19" s="10">
        <f>IFERROR(__xludf.DUMMYFUNCTION("""COMPUTED_VALUE"""),45294.0)</f>
        <v>45294</v>
      </c>
      <c r="F19" s="3" t="str">
        <f>IFERROR(__xludf.DUMMYFUNCTION("""COMPUTED_VALUE"""),"****2232/")</f>
        <v>****2232/</v>
      </c>
      <c r="G19" s="3" t="str">
        <f t="shared" si="1"/>
        <v>rent</v>
      </c>
      <c r="H19" s="3" t="str">
        <f t="shared" si="2"/>
        <v>Rent</v>
      </c>
      <c r="I19" s="3" t="str">
        <f>IFERROR(__xludf.DUMMYFUNCTION("split(E19,""/"")"),"January")</f>
        <v>January</v>
      </c>
      <c r="J19" s="3">
        <f>IFERROR(__xludf.DUMMYFUNCTION("""COMPUTED_VALUE"""),3.0)</f>
        <v>3</v>
      </c>
      <c r="K19" s="3" t="str">
        <f t="shared" si="3"/>
        <v>2232/</v>
      </c>
      <c r="L19" s="3" t="str">
        <f t="shared" si="4"/>
        <v>2232</v>
      </c>
      <c r="M19" s="3">
        <f t="shared" si="5"/>
        <v>2232</v>
      </c>
      <c r="N19" s="3" t="str">
        <f>Vlookup(M19,Card_Details!A$2:C$7,2,FALSE)</f>
        <v>Mumbai</v>
      </c>
    </row>
    <row r="20">
      <c r="A20" s="2" t="s">
        <v>70</v>
      </c>
      <c r="B20" s="2" t="s">
        <v>71</v>
      </c>
      <c r="C20" s="8">
        <v>141562.0</v>
      </c>
      <c r="D20" s="3" t="str">
        <f>IFERROR(__xludf.DUMMYFUNCTION("split(B20,""-"")")," Rent")</f>
        <v> Rent</v>
      </c>
      <c r="E20" s="10">
        <f>IFERROR(__xludf.DUMMYFUNCTION("""COMPUTED_VALUE"""),45294.0)</f>
        <v>45294</v>
      </c>
      <c r="F20" s="3" t="str">
        <f>IFERROR(__xludf.DUMMYFUNCTION("""COMPUTED_VALUE"""),"****5002/")</f>
        <v>****5002/</v>
      </c>
      <c r="G20" s="3" t="str">
        <f t="shared" si="1"/>
        <v>Rent</v>
      </c>
      <c r="H20" s="3" t="str">
        <f t="shared" si="2"/>
        <v>Rent</v>
      </c>
      <c r="I20" s="3" t="str">
        <f>IFERROR(__xludf.DUMMYFUNCTION("split(E20,""/"")"),"January")</f>
        <v>January</v>
      </c>
      <c r="J20" s="3">
        <f>IFERROR(__xludf.DUMMYFUNCTION("""COMPUTED_VALUE"""),3.0)</f>
        <v>3</v>
      </c>
      <c r="K20" s="3" t="str">
        <f t="shared" si="3"/>
        <v>5002/</v>
      </c>
      <c r="L20" s="3" t="str">
        <f t="shared" si="4"/>
        <v>5002</v>
      </c>
      <c r="M20" s="3">
        <f t="shared" si="5"/>
        <v>5002</v>
      </c>
      <c r="N20" s="3" t="str">
        <f>Vlookup(M20,Card_Details!A$2:C$7,2,FALSE)</f>
        <v>Bengaluru</v>
      </c>
    </row>
    <row r="21">
      <c r="A21" s="2" t="s">
        <v>72</v>
      </c>
      <c r="B21" s="2" t="s">
        <v>73</v>
      </c>
      <c r="C21" s="8">
        <v>22106.0</v>
      </c>
      <c r="D21" s="3" t="str">
        <f>IFERROR(__xludf.DUMMYFUNCTION("split(B21,""-"")"),"Travel")</f>
        <v>Travel</v>
      </c>
      <c r="E21" s="10">
        <f>IFERROR(__xludf.DUMMYFUNCTION("""COMPUTED_VALUE"""),45294.0)</f>
        <v>45294</v>
      </c>
      <c r="F21" s="3" t="str">
        <f>IFERROR(__xludf.DUMMYFUNCTION("""COMPUTED_VALUE"""),"****4050/")</f>
        <v>****4050/</v>
      </c>
      <c r="G21" s="3" t="str">
        <f t="shared" si="1"/>
        <v>Travel</v>
      </c>
      <c r="H21" s="3" t="str">
        <f t="shared" si="2"/>
        <v>Travel</v>
      </c>
      <c r="I21" s="3" t="str">
        <f>IFERROR(__xludf.DUMMYFUNCTION("split(E21,""/"")"),"January")</f>
        <v>January</v>
      </c>
      <c r="J21" s="3">
        <f>IFERROR(__xludf.DUMMYFUNCTION("""COMPUTED_VALUE"""),3.0)</f>
        <v>3</v>
      </c>
      <c r="K21" s="3" t="str">
        <f t="shared" si="3"/>
        <v>4050/</v>
      </c>
      <c r="L21" s="3" t="str">
        <f t="shared" si="4"/>
        <v>4050</v>
      </c>
      <c r="M21" s="3">
        <f t="shared" si="5"/>
        <v>4050</v>
      </c>
      <c r="N21" s="3" t="str">
        <f>Vlookup(M21,Card_Details!A$2:C$7,2,FALSE)</f>
        <v>Hyderabad</v>
      </c>
    </row>
    <row r="22">
      <c r="A22" s="2" t="s">
        <v>74</v>
      </c>
      <c r="B22" s="2" t="s">
        <v>75</v>
      </c>
      <c r="C22" s="8">
        <v>139380.0</v>
      </c>
      <c r="D22" s="3" t="str">
        <f>IFERROR(__xludf.DUMMYFUNCTION("split(B22,""-"")"),"Travel")</f>
        <v>Travel</v>
      </c>
      <c r="E22" s="10">
        <f>IFERROR(__xludf.DUMMYFUNCTION("""COMPUTED_VALUE"""),45294.0)</f>
        <v>45294</v>
      </c>
      <c r="F22" s="3" t="str">
        <f>IFERROR(__xludf.DUMMYFUNCTION("""COMPUTED_VALUE"""),"****5552/")</f>
        <v>****5552/</v>
      </c>
      <c r="G22" s="3" t="str">
        <f t="shared" si="1"/>
        <v>Travel</v>
      </c>
      <c r="H22" s="3" t="str">
        <f t="shared" si="2"/>
        <v>Travel</v>
      </c>
      <c r="I22" s="3" t="str">
        <f>IFERROR(__xludf.DUMMYFUNCTION("split(E22,""/"")"),"January")</f>
        <v>January</v>
      </c>
      <c r="J22" s="3">
        <f>IFERROR(__xludf.DUMMYFUNCTION("""COMPUTED_VALUE"""),3.0)</f>
        <v>3</v>
      </c>
      <c r="K22" s="3" t="str">
        <f t="shared" si="3"/>
        <v>5552/</v>
      </c>
      <c r="L22" s="3" t="str">
        <f t="shared" si="4"/>
        <v>5552</v>
      </c>
      <c r="M22" s="3">
        <f t="shared" si="5"/>
        <v>5552</v>
      </c>
      <c r="N22" s="3" t="str">
        <f>Vlookup(M22,Card_Details!A$2:C$7,2,FALSE)</f>
        <v>Mumbai</v>
      </c>
    </row>
    <row r="23">
      <c r="A23" s="2" t="s">
        <v>76</v>
      </c>
      <c r="B23" s="2" t="s">
        <v>65</v>
      </c>
      <c r="C23" s="8">
        <v>94576.0</v>
      </c>
      <c r="D23" s="3" t="str">
        <f>IFERROR(__xludf.DUMMYFUNCTION("split(B23,""-"")"),"Travel")</f>
        <v>Travel</v>
      </c>
      <c r="E23" s="10">
        <f>IFERROR(__xludf.DUMMYFUNCTION("""COMPUTED_VALUE"""),45294.0)</f>
        <v>45294</v>
      </c>
      <c r="F23" s="3" t="str">
        <f>IFERROR(__xludf.DUMMYFUNCTION("""COMPUTED_VALUE"""),"****8370/")</f>
        <v>****8370/</v>
      </c>
      <c r="G23" s="3" t="str">
        <f t="shared" si="1"/>
        <v>Travel</v>
      </c>
      <c r="H23" s="3" t="str">
        <f t="shared" si="2"/>
        <v>Travel</v>
      </c>
      <c r="I23" s="3" t="str">
        <f>IFERROR(__xludf.DUMMYFUNCTION("split(E23,""/"")"),"January")</f>
        <v>January</v>
      </c>
      <c r="J23" s="3">
        <f>IFERROR(__xludf.DUMMYFUNCTION("""COMPUTED_VALUE"""),3.0)</f>
        <v>3</v>
      </c>
      <c r="K23" s="3" t="str">
        <f t="shared" si="3"/>
        <v>8370/</v>
      </c>
      <c r="L23" s="3" t="str">
        <f t="shared" si="4"/>
        <v>8370</v>
      </c>
      <c r="M23" s="3">
        <f t="shared" si="5"/>
        <v>8370</v>
      </c>
      <c r="N23" s="3" t="str">
        <f>Vlookup(M23,Card_Details!A$2:C$7,2,FALSE)</f>
        <v>Bengaluru</v>
      </c>
    </row>
    <row r="24">
      <c r="A24" s="2" t="s">
        <v>77</v>
      </c>
      <c r="B24" s="2" t="s">
        <v>78</v>
      </c>
      <c r="C24" s="8">
        <v>111219.0</v>
      </c>
      <c r="D24" s="3" t="str">
        <f>IFERROR(__xludf.DUMMYFUNCTION("split(B24,""-"")"),"Travel")</f>
        <v>Travel</v>
      </c>
      <c r="E24" s="10">
        <f>IFERROR(__xludf.DUMMYFUNCTION("""COMPUTED_VALUE"""),45325.0)</f>
        <v>45325</v>
      </c>
      <c r="F24" s="3" t="str">
        <f>IFERROR(__xludf.DUMMYFUNCTION("""COMPUTED_VALUE"""),"****8370/")</f>
        <v>****8370/</v>
      </c>
      <c r="G24" s="3" t="str">
        <f t="shared" si="1"/>
        <v>Travel</v>
      </c>
      <c r="H24" s="3" t="str">
        <f t="shared" si="2"/>
        <v>Travel</v>
      </c>
      <c r="I24" s="3" t="str">
        <f>IFERROR(__xludf.DUMMYFUNCTION("split(E24,""/"")"),"February")</f>
        <v>February</v>
      </c>
      <c r="J24" s="3">
        <f>IFERROR(__xludf.DUMMYFUNCTION("""COMPUTED_VALUE"""),3.0)</f>
        <v>3</v>
      </c>
      <c r="K24" s="3" t="str">
        <f t="shared" si="3"/>
        <v>8370/</v>
      </c>
      <c r="L24" s="3" t="str">
        <f t="shared" si="4"/>
        <v>8370</v>
      </c>
      <c r="M24" s="3">
        <f t="shared" si="5"/>
        <v>8370</v>
      </c>
      <c r="N24" s="3" t="str">
        <f>Vlookup(M24,Card_Details!A$2:C$7,2,FALSE)</f>
        <v>Bengaluru</v>
      </c>
    </row>
    <row r="25">
      <c r="A25" s="2" t="s">
        <v>79</v>
      </c>
      <c r="B25" s="2" t="s">
        <v>80</v>
      </c>
      <c r="C25" s="8">
        <v>113432.0</v>
      </c>
      <c r="D25" s="3" t="str">
        <f>IFERROR(__xludf.DUMMYFUNCTION("split(B25,""-"")"),"Travel")</f>
        <v>Travel</v>
      </c>
      <c r="E25" s="10">
        <f>IFERROR(__xludf.DUMMYFUNCTION("""COMPUTED_VALUE"""),45294.0)</f>
        <v>45294</v>
      </c>
      <c r="F25" s="3" t="str">
        <f>IFERROR(__xludf.DUMMYFUNCTION("""COMPUTED_VALUE"""),"****2232/")</f>
        <v>****2232/</v>
      </c>
      <c r="G25" s="3" t="str">
        <f t="shared" si="1"/>
        <v>Travel</v>
      </c>
      <c r="H25" s="3" t="str">
        <f t="shared" si="2"/>
        <v>Travel</v>
      </c>
      <c r="I25" s="3" t="str">
        <f>IFERROR(__xludf.DUMMYFUNCTION("split(E25,""/"")"),"January")</f>
        <v>January</v>
      </c>
      <c r="J25" s="3">
        <f>IFERROR(__xludf.DUMMYFUNCTION("""COMPUTED_VALUE"""),3.0)</f>
        <v>3</v>
      </c>
      <c r="K25" s="3" t="str">
        <f t="shared" si="3"/>
        <v>2232/</v>
      </c>
      <c r="L25" s="3" t="str">
        <f t="shared" si="4"/>
        <v>2232</v>
      </c>
      <c r="M25" s="3">
        <f t="shared" si="5"/>
        <v>2232</v>
      </c>
      <c r="N25" s="3" t="str">
        <f>Vlookup(M25,Card_Details!A$2:C$7,2,FALSE)</f>
        <v>Mumbai</v>
      </c>
    </row>
    <row r="26">
      <c r="A26" s="2" t="s">
        <v>81</v>
      </c>
      <c r="B26" s="2" t="s">
        <v>82</v>
      </c>
      <c r="C26" s="8">
        <v>45327.0</v>
      </c>
      <c r="D26" s="3" t="str">
        <f>IFERROR(__xludf.DUMMYFUNCTION("split(B26,""-"")"),"Travel")</f>
        <v>Travel</v>
      </c>
      <c r="E26" s="10">
        <f>IFERROR(__xludf.DUMMYFUNCTION("""COMPUTED_VALUE"""),45294.0)</f>
        <v>45294</v>
      </c>
      <c r="F26" s="3" t="str">
        <f>IFERROR(__xludf.DUMMYFUNCTION("""COMPUTED_VALUE"""),"****5002/")</f>
        <v>****5002/</v>
      </c>
      <c r="G26" s="3" t="str">
        <f t="shared" si="1"/>
        <v>Travel</v>
      </c>
      <c r="H26" s="3" t="str">
        <f t="shared" si="2"/>
        <v>Travel</v>
      </c>
      <c r="I26" s="3" t="str">
        <f>IFERROR(__xludf.DUMMYFUNCTION("split(E26,""/"")"),"January")</f>
        <v>January</v>
      </c>
      <c r="J26" s="3">
        <f>IFERROR(__xludf.DUMMYFUNCTION("""COMPUTED_VALUE"""),3.0)</f>
        <v>3</v>
      </c>
      <c r="K26" s="3" t="str">
        <f t="shared" si="3"/>
        <v>5002/</v>
      </c>
      <c r="L26" s="3" t="str">
        <f t="shared" si="4"/>
        <v>5002</v>
      </c>
      <c r="M26" s="3">
        <f t="shared" si="5"/>
        <v>5002</v>
      </c>
      <c r="N26" s="3" t="str">
        <f>Vlookup(M26,Card_Details!A$2:C$7,2,FALSE)</f>
        <v>Bengaluru</v>
      </c>
    </row>
    <row r="27">
      <c r="A27" s="2" t="s">
        <v>83</v>
      </c>
      <c r="B27" s="2" t="s">
        <v>84</v>
      </c>
      <c r="C27" s="8">
        <v>250000.0</v>
      </c>
      <c r="D27" s="3" t="str">
        <f>IFERROR(__xludf.DUMMYFUNCTION("split(B27,""-"")"),"Rent")</f>
        <v>Rent</v>
      </c>
      <c r="E27" s="10">
        <f>IFERROR(__xludf.DUMMYFUNCTION("""COMPUTED_VALUE"""),45324.0)</f>
        <v>45324</v>
      </c>
      <c r="F27" s="3" t="str">
        <f>IFERROR(__xludf.DUMMYFUNCTION("""COMPUTED_VALUE"""),"****8370/")</f>
        <v>****8370/</v>
      </c>
      <c r="G27" s="3" t="str">
        <f t="shared" si="1"/>
        <v>Rent</v>
      </c>
      <c r="H27" s="3" t="str">
        <f t="shared" si="2"/>
        <v>Rent</v>
      </c>
      <c r="I27" s="3" t="str">
        <f>IFERROR(__xludf.DUMMYFUNCTION("split(E27,""/"")"),"February")</f>
        <v>February</v>
      </c>
      <c r="J27" s="3">
        <f>IFERROR(__xludf.DUMMYFUNCTION("""COMPUTED_VALUE"""),2.0)</f>
        <v>2</v>
      </c>
      <c r="K27" s="3" t="str">
        <f t="shared" si="3"/>
        <v>8370/</v>
      </c>
      <c r="L27" s="3" t="str">
        <f t="shared" si="4"/>
        <v>8370</v>
      </c>
      <c r="M27" s="3">
        <f t="shared" si="5"/>
        <v>8370</v>
      </c>
      <c r="N27" s="3" t="str">
        <f>Vlookup(M27,Card_Details!A$2:C$7,2,FALSE)</f>
        <v>Bengaluru</v>
      </c>
    </row>
    <row r="28">
      <c r="A28" s="2" t="s">
        <v>85</v>
      </c>
      <c r="B28" s="2" t="s">
        <v>86</v>
      </c>
      <c r="C28" s="8">
        <v>148126.0</v>
      </c>
      <c r="D28" s="3" t="str">
        <f>IFERROR(__xludf.DUMMYFUNCTION("split(B28,""-"")"),"Travel")</f>
        <v>Travel</v>
      </c>
      <c r="E28" s="10">
        <f>IFERROR(__xludf.DUMMYFUNCTION("""COMPUTED_VALUE"""),45294.0)</f>
        <v>45294</v>
      </c>
      <c r="F28" s="3" t="str">
        <f>IFERROR(__xludf.DUMMYFUNCTION("""COMPUTED_VALUE"""),"****3622/")</f>
        <v>****3622/</v>
      </c>
      <c r="G28" s="3" t="str">
        <f t="shared" si="1"/>
        <v>Travel</v>
      </c>
      <c r="H28" s="3" t="str">
        <f t="shared" si="2"/>
        <v>Travel</v>
      </c>
      <c r="I28" s="3" t="str">
        <f>IFERROR(__xludf.DUMMYFUNCTION("split(E28,""/"")"),"January")</f>
        <v>January</v>
      </c>
      <c r="J28" s="3">
        <f>IFERROR(__xludf.DUMMYFUNCTION("""COMPUTED_VALUE"""),3.0)</f>
        <v>3</v>
      </c>
      <c r="K28" s="3" t="str">
        <f t="shared" si="3"/>
        <v>3622/</v>
      </c>
      <c r="L28" s="3" t="str">
        <f t="shared" si="4"/>
        <v>3622</v>
      </c>
      <c r="M28" s="3">
        <f t="shared" si="5"/>
        <v>3622</v>
      </c>
      <c r="N28" s="3" t="str">
        <f>Vlookup(M28,Card_Details!A$2:C$7,2,FALSE)</f>
        <v>Hyderabad</v>
      </c>
    </row>
    <row r="29">
      <c r="A29" s="2" t="s">
        <v>87</v>
      </c>
      <c r="B29" s="2" t="s">
        <v>88</v>
      </c>
      <c r="C29" s="8">
        <v>77775.0</v>
      </c>
      <c r="D29" s="3" t="str">
        <f>IFERROR(__xludf.DUMMYFUNCTION("split(B29,""-"")"),"Salary")</f>
        <v>Salary</v>
      </c>
      <c r="E29" s="10">
        <f>IFERROR(__xludf.DUMMYFUNCTION("""COMPUTED_VALUE"""),45325.0)</f>
        <v>45325</v>
      </c>
      <c r="F29" s="3" t="str">
        <f>IFERROR(__xludf.DUMMYFUNCTION("""COMPUTED_VALUE"""),"****8370/")</f>
        <v>****8370/</v>
      </c>
      <c r="G29" s="3" t="str">
        <f t="shared" si="1"/>
        <v>Salary</v>
      </c>
      <c r="H29" s="3" t="str">
        <f t="shared" si="2"/>
        <v>Salary</v>
      </c>
      <c r="I29" s="3" t="str">
        <f>IFERROR(__xludf.DUMMYFUNCTION("split(E29,""/"")"),"February")</f>
        <v>February</v>
      </c>
      <c r="J29" s="3">
        <f>IFERROR(__xludf.DUMMYFUNCTION("""COMPUTED_VALUE"""),3.0)</f>
        <v>3</v>
      </c>
      <c r="K29" s="3" t="str">
        <f t="shared" si="3"/>
        <v>8370/</v>
      </c>
      <c r="L29" s="3" t="str">
        <f t="shared" si="4"/>
        <v>8370</v>
      </c>
      <c r="M29" s="3">
        <f t="shared" si="5"/>
        <v>8370</v>
      </c>
      <c r="N29" s="3" t="str">
        <f>Vlookup(M29,Card_Details!A$2:C$7,2,FALSE)</f>
        <v>Bengaluru</v>
      </c>
    </row>
    <row r="30">
      <c r="A30" s="2" t="s">
        <v>89</v>
      </c>
      <c r="B30" s="2" t="s">
        <v>88</v>
      </c>
      <c r="C30" s="8">
        <v>97682.0</v>
      </c>
      <c r="D30" s="3" t="str">
        <f>IFERROR(__xludf.DUMMYFUNCTION("split(B30,""-"")"),"Salary")</f>
        <v>Salary</v>
      </c>
      <c r="E30" s="10">
        <f>IFERROR(__xludf.DUMMYFUNCTION("""COMPUTED_VALUE"""),45325.0)</f>
        <v>45325</v>
      </c>
      <c r="F30" s="3" t="str">
        <f>IFERROR(__xludf.DUMMYFUNCTION("""COMPUTED_VALUE"""),"****8370/")</f>
        <v>****8370/</v>
      </c>
      <c r="G30" s="3" t="str">
        <f t="shared" si="1"/>
        <v>Salary</v>
      </c>
      <c r="H30" s="3" t="str">
        <f t="shared" si="2"/>
        <v>Salary</v>
      </c>
      <c r="I30" s="3" t="str">
        <f>IFERROR(__xludf.DUMMYFUNCTION("split(E30,""/"")"),"February")</f>
        <v>February</v>
      </c>
      <c r="J30" s="3">
        <f>IFERROR(__xludf.DUMMYFUNCTION("""COMPUTED_VALUE"""),3.0)</f>
        <v>3</v>
      </c>
      <c r="K30" s="3" t="str">
        <f t="shared" si="3"/>
        <v>8370/</v>
      </c>
      <c r="L30" s="3" t="str">
        <f t="shared" si="4"/>
        <v>8370</v>
      </c>
      <c r="M30" s="3">
        <f t="shared" si="5"/>
        <v>8370</v>
      </c>
      <c r="N30" s="3" t="str">
        <f>Vlookup(M30,Card_Details!A$2:C$7,2,FALSE)</f>
        <v>Bengaluru</v>
      </c>
    </row>
    <row r="31">
      <c r="A31" s="2" t="s">
        <v>90</v>
      </c>
      <c r="B31" s="2" t="s">
        <v>86</v>
      </c>
      <c r="C31" s="8">
        <v>73708.0</v>
      </c>
      <c r="D31" s="3" t="str">
        <f>IFERROR(__xludf.DUMMYFUNCTION("split(B31,""-"")"),"Travel")</f>
        <v>Travel</v>
      </c>
      <c r="E31" s="10">
        <f>IFERROR(__xludf.DUMMYFUNCTION("""COMPUTED_VALUE"""),45294.0)</f>
        <v>45294</v>
      </c>
      <c r="F31" s="3" t="str">
        <f>IFERROR(__xludf.DUMMYFUNCTION("""COMPUTED_VALUE"""),"****3622/")</f>
        <v>****3622/</v>
      </c>
      <c r="G31" s="3" t="str">
        <f t="shared" si="1"/>
        <v>Travel</v>
      </c>
      <c r="H31" s="3" t="str">
        <f t="shared" si="2"/>
        <v>Travel</v>
      </c>
      <c r="I31" s="3" t="str">
        <f>IFERROR(__xludf.DUMMYFUNCTION("split(E31,""/"")"),"January")</f>
        <v>January</v>
      </c>
      <c r="J31" s="3">
        <f>IFERROR(__xludf.DUMMYFUNCTION("""COMPUTED_VALUE"""),3.0)</f>
        <v>3</v>
      </c>
      <c r="K31" s="3" t="str">
        <f t="shared" si="3"/>
        <v>3622/</v>
      </c>
      <c r="L31" s="3" t="str">
        <f t="shared" si="4"/>
        <v>3622</v>
      </c>
      <c r="M31" s="3">
        <f t="shared" si="5"/>
        <v>3622</v>
      </c>
      <c r="N31" s="3" t="str">
        <f>Vlookup(M31,Card_Details!A$2:C$7,2,FALSE)</f>
        <v>Hyderabad</v>
      </c>
    </row>
    <row r="32">
      <c r="A32" s="2" t="s">
        <v>91</v>
      </c>
      <c r="B32" s="2" t="s">
        <v>80</v>
      </c>
      <c r="C32" s="8">
        <v>107209.0</v>
      </c>
      <c r="D32" s="3" t="str">
        <f>IFERROR(__xludf.DUMMYFUNCTION("split(B32,""-"")"),"Travel")</f>
        <v>Travel</v>
      </c>
      <c r="E32" s="10">
        <f>IFERROR(__xludf.DUMMYFUNCTION("""COMPUTED_VALUE"""),45294.0)</f>
        <v>45294</v>
      </c>
      <c r="F32" s="3" t="str">
        <f>IFERROR(__xludf.DUMMYFUNCTION("""COMPUTED_VALUE"""),"****2232/")</f>
        <v>****2232/</v>
      </c>
      <c r="G32" s="3" t="str">
        <f t="shared" si="1"/>
        <v>Travel</v>
      </c>
      <c r="H32" s="3" t="str">
        <f t="shared" si="2"/>
        <v>Travel</v>
      </c>
      <c r="I32" s="3" t="str">
        <f>IFERROR(__xludf.DUMMYFUNCTION("split(E32,""/"")"),"January")</f>
        <v>January</v>
      </c>
      <c r="J32" s="3">
        <f>IFERROR(__xludf.DUMMYFUNCTION("""COMPUTED_VALUE"""),3.0)</f>
        <v>3</v>
      </c>
      <c r="K32" s="3" t="str">
        <f t="shared" si="3"/>
        <v>2232/</v>
      </c>
      <c r="L32" s="3" t="str">
        <f t="shared" si="4"/>
        <v>2232</v>
      </c>
      <c r="M32" s="3">
        <f t="shared" si="5"/>
        <v>2232</v>
      </c>
      <c r="N32" s="3" t="str">
        <f>Vlookup(M32,Card_Details!A$2:C$7,2,FALSE)</f>
        <v>Mumbai</v>
      </c>
    </row>
    <row r="33">
      <c r="A33" s="2" t="s">
        <v>92</v>
      </c>
      <c r="B33" s="2" t="s">
        <v>93</v>
      </c>
      <c r="C33" s="8">
        <v>39721.0</v>
      </c>
      <c r="D33" s="3" t="str">
        <f>IFERROR(__xludf.DUMMYFUNCTION("split(B33,""-"")"),"Food")</f>
        <v>Food</v>
      </c>
      <c r="E33" s="10">
        <f>IFERROR(__xludf.DUMMYFUNCTION("""COMPUTED_VALUE"""),45296.0)</f>
        <v>45296</v>
      </c>
      <c r="F33" s="3" t="str">
        <f>IFERROR(__xludf.DUMMYFUNCTION("""COMPUTED_VALUE"""),"****8370/")</f>
        <v>****8370/</v>
      </c>
      <c r="G33" s="3" t="str">
        <f t="shared" si="1"/>
        <v>Food</v>
      </c>
      <c r="H33" s="3" t="str">
        <f t="shared" si="2"/>
        <v>Food</v>
      </c>
      <c r="I33" s="3" t="str">
        <f>IFERROR(__xludf.DUMMYFUNCTION("split(E33,""/"")"),"January")</f>
        <v>January</v>
      </c>
      <c r="J33" s="3">
        <f>IFERROR(__xludf.DUMMYFUNCTION("""COMPUTED_VALUE"""),5.0)</f>
        <v>5</v>
      </c>
      <c r="K33" s="3" t="str">
        <f t="shared" si="3"/>
        <v>8370/</v>
      </c>
      <c r="L33" s="3" t="str">
        <f t="shared" si="4"/>
        <v>8370</v>
      </c>
      <c r="M33" s="3">
        <f t="shared" si="5"/>
        <v>8370</v>
      </c>
      <c r="N33" s="3" t="str">
        <f>Vlookup(M33,Card_Details!A$2:C$7,2,FALSE)</f>
        <v>Bengaluru</v>
      </c>
    </row>
    <row r="34">
      <c r="A34" s="2" t="s">
        <v>94</v>
      </c>
      <c r="B34" s="2" t="s">
        <v>95</v>
      </c>
      <c r="C34" s="8">
        <v>83540.0</v>
      </c>
      <c r="D34" s="3" t="str">
        <f>IFERROR(__xludf.DUMMYFUNCTION("split(B34,""-"")"),"Food")</f>
        <v>Food</v>
      </c>
      <c r="E34" s="10">
        <f>IFERROR(__xludf.DUMMYFUNCTION("""COMPUTED_VALUE"""),45296.0)</f>
        <v>45296</v>
      </c>
      <c r="F34" s="3" t="str">
        <f>IFERROR(__xludf.DUMMYFUNCTION("""COMPUTED_VALUE"""),"****3622/")</f>
        <v>****3622/</v>
      </c>
      <c r="G34" s="3" t="str">
        <f t="shared" si="1"/>
        <v>Food</v>
      </c>
      <c r="H34" s="3" t="str">
        <f t="shared" si="2"/>
        <v>Food</v>
      </c>
      <c r="I34" s="3" t="str">
        <f>IFERROR(__xludf.DUMMYFUNCTION("split(E34,""/"")"),"January")</f>
        <v>January</v>
      </c>
      <c r="J34" s="3">
        <f>IFERROR(__xludf.DUMMYFUNCTION("""COMPUTED_VALUE"""),5.0)</f>
        <v>5</v>
      </c>
      <c r="K34" s="3" t="str">
        <f t="shared" si="3"/>
        <v>3622/</v>
      </c>
      <c r="L34" s="3" t="str">
        <f t="shared" si="4"/>
        <v>3622</v>
      </c>
      <c r="M34" s="3">
        <f t="shared" si="5"/>
        <v>3622</v>
      </c>
      <c r="N34" s="3" t="str">
        <f>Vlookup(M34,Card_Details!A$2:C$7,2,FALSE)</f>
        <v>Hyderabad</v>
      </c>
    </row>
    <row r="35">
      <c r="A35" s="2" t="s">
        <v>96</v>
      </c>
      <c r="B35" s="2" t="s">
        <v>97</v>
      </c>
      <c r="C35" s="8">
        <v>78963.0</v>
      </c>
      <c r="D35" s="3" t="str">
        <f>IFERROR(__xludf.DUMMYFUNCTION("split(B35,""-"")"),"Food")</f>
        <v>Food</v>
      </c>
      <c r="E35" s="10">
        <f>IFERROR(__xludf.DUMMYFUNCTION("""COMPUTED_VALUE"""),45296.0)</f>
        <v>45296</v>
      </c>
      <c r="F35" s="3" t="str">
        <f>IFERROR(__xludf.DUMMYFUNCTION("""COMPUTED_VALUE"""),"****2232/")</f>
        <v>****2232/</v>
      </c>
      <c r="G35" s="3" t="str">
        <f t="shared" si="1"/>
        <v>Food</v>
      </c>
      <c r="H35" s="3" t="str">
        <f t="shared" si="2"/>
        <v>Food</v>
      </c>
      <c r="I35" s="3" t="str">
        <f>IFERROR(__xludf.DUMMYFUNCTION("split(E35,""/"")"),"January")</f>
        <v>January</v>
      </c>
      <c r="J35" s="3">
        <f>IFERROR(__xludf.DUMMYFUNCTION("""COMPUTED_VALUE"""),5.0)</f>
        <v>5</v>
      </c>
      <c r="K35" s="3" t="str">
        <f t="shared" si="3"/>
        <v>2232/</v>
      </c>
      <c r="L35" s="3" t="str">
        <f t="shared" si="4"/>
        <v>2232</v>
      </c>
      <c r="M35" s="3">
        <f t="shared" si="5"/>
        <v>2232</v>
      </c>
      <c r="N35" s="3" t="str">
        <f>Vlookup(M35,Card_Details!A$2:C$7,2,FALSE)</f>
        <v>Mumbai</v>
      </c>
    </row>
    <row r="36">
      <c r="A36" s="2" t="s">
        <v>98</v>
      </c>
      <c r="B36" s="2" t="s">
        <v>99</v>
      </c>
      <c r="C36" s="8">
        <v>57893.0</v>
      </c>
      <c r="D36" s="3" t="str">
        <f>IFERROR(__xludf.DUMMYFUNCTION("split(B36,""-"")"),"Food")</f>
        <v>Food</v>
      </c>
      <c r="E36" s="10">
        <f>IFERROR(__xludf.DUMMYFUNCTION("""COMPUTED_VALUE"""),45327.0)</f>
        <v>45327</v>
      </c>
      <c r="F36" s="3" t="str">
        <f>IFERROR(__xludf.DUMMYFUNCTION("""COMPUTED_VALUE"""),"****8370/")</f>
        <v>****8370/</v>
      </c>
      <c r="G36" s="3" t="str">
        <f t="shared" si="1"/>
        <v>Food</v>
      </c>
      <c r="H36" s="3" t="str">
        <f t="shared" si="2"/>
        <v>Food</v>
      </c>
      <c r="I36" s="3" t="str">
        <f>IFERROR(__xludf.DUMMYFUNCTION("split(E36,""/"")"),"February")</f>
        <v>February</v>
      </c>
      <c r="J36" s="3">
        <f>IFERROR(__xludf.DUMMYFUNCTION("""COMPUTED_VALUE"""),5.0)</f>
        <v>5</v>
      </c>
      <c r="K36" s="3" t="str">
        <f t="shared" si="3"/>
        <v>8370/</v>
      </c>
      <c r="L36" s="3" t="str">
        <f t="shared" si="4"/>
        <v>8370</v>
      </c>
      <c r="M36" s="3">
        <f t="shared" si="5"/>
        <v>8370</v>
      </c>
      <c r="N36" s="3" t="str">
        <f>Vlookup(M36,Card_Details!A$2:C$7,2,FALSE)</f>
        <v>Bengaluru</v>
      </c>
    </row>
    <row r="37">
      <c r="A37" s="2" t="s">
        <v>100</v>
      </c>
      <c r="B37" s="2" t="s">
        <v>101</v>
      </c>
      <c r="C37" s="8">
        <v>39513.0</v>
      </c>
      <c r="D37" s="3" t="str">
        <f>IFERROR(__xludf.DUMMYFUNCTION("split(B37,""-"")"),"Food")</f>
        <v>Food</v>
      </c>
      <c r="E37" s="10">
        <f>IFERROR(__xludf.DUMMYFUNCTION("""COMPUTED_VALUE"""),45296.0)</f>
        <v>45296</v>
      </c>
      <c r="F37" s="3" t="str">
        <f>IFERROR(__xludf.DUMMYFUNCTION("""COMPUTED_VALUE"""),"****4050/")</f>
        <v>****4050/</v>
      </c>
      <c r="G37" s="3" t="str">
        <f t="shared" si="1"/>
        <v>Food</v>
      </c>
      <c r="H37" s="3" t="str">
        <f t="shared" si="2"/>
        <v>Food</v>
      </c>
      <c r="I37" s="3" t="str">
        <f>IFERROR(__xludf.DUMMYFUNCTION("split(E37,""/"")"),"January")</f>
        <v>January</v>
      </c>
      <c r="J37" s="3">
        <f>IFERROR(__xludf.DUMMYFUNCTION("""COMPUTED_VALUE"""),5.0)</f>
        <v>5</v>
      </c>
      <c r="K37" s="3" t="str">
        <f t="shared" si="3"/>
        <v>4050/</v>
      </c>
      <c r="L37" s="3" t="str">
        <f t="shared" si="4"/>
        <v>4050</v>
      </c>
      <c r="M37" s="3">
        <f t="shared" si="5"/>
        <v>4050</v>
      </c>
      <c r="N37" s="3" t="str">
        <f>Vlookup(M37,Card_Details!A$2:C$7,2,FALSE)</f>
        <v>Hyderabad</v>
      </c>
    </row>
    <row r="38">
      <c r="A38" s="2" t="s">
        <v>102</v>
      </c>
      <c r="B38" s="2" t="s">
        <v>103</v>
      </c>
      <c r="C38" s="8">
        <v>55230.0</v>
      </c>
      <c r="D38" s="3" t="str">
        <f>IFERROR(__xludf.DUMMYFUNCTION("split(B38,""-"")"),"Food")</f>
        <v>Food</v>
      </c>
      <c r="E38" s="10">
        <f>IFERROR(__xludf.DUMMYFUNCTION("""COMPUTED_VALUE"""),45296.0)</f>
        <v>45296</v>
      </c>
      <c r="F38" s="3" t="str">
        <f>IFERROR(__xludf.DUMMYFUNCTION("""COMPUTED_VALUE"""),"****5552/")</f>
        <v>****5552/</v>
      </c>
      <c r="G38" s="3" t="str">
        <f t="shared" si="1"/>
        <v>Food</v>
      </c>
      <c r="H38" s="3" t="str">
        <f t="shared" si="2"/>
        <v>Food</v>
      </c>
      <c r="I38" s="3" t="str">
        <f>IFERROR(__xludf.DUMMYFUNCTION("split(E38,""/"")"),"January")</f>
        <v>January</v>
      </c>
      <c r="J38" s="3">
        <f>IFERROR(__xludf.DUMMYFUNCTION("""COMPUTED_VALUE"""),5.0)</f>
        <v>5</v>
      </c>
      <c r="K38" s="3" t="str">
        <f t="shared" si="3"/>
        <v>5552/</v>
      </c>
      <c r="L38" s="3" t="str">
        <f t="shared" si="4"/>
        <v>5552</v>
      </c>
      <c r="M38" s="3">
        <f t="shared" si="5"/>
        <v>5552</v>
      </c>
      <c r="N38" s="3" t="str">
        <f>Vlookup(M38,Card_Details!A$2:C$7,2,FALSE)</f>
        <v>Mumbai</v>
      </c>
    </row>
    <row r="39">
      <c r="A39" s="2" t="s">
        <v>104</v>
      </c>
      <c r="B39" s="2" t="s">
        <v>95</v>
      </c>
      <c r="C39" s="8">
        <v>26529.0</v>
      </c>
      <c r="D39" s="3" t="str">
        <f>IFERROR(__xludf.DUMMYFUNCTION("split(B39,""-"")"),"Food")</f>
        <v>Food</v>
      </c>
      <c r="E39" s="10">
        <f>IFERROR(__xludf.DUMMYFUNCTION("""COMPUTED_VALUE"""),45296.0)</f>
        <v>45296</v>
      </c>
      <c r="F39" s="3" t="str">
        <f>IFERROR(__xludf.DUMMYFUNCTION("""COMPUTED_VALUE"""),"****3622/")</f>
        <v>****3622/</v>
      </c>
      <c r="G39" s="3" t="str">
        <f t="shared" si="1"/>
        <v>Food</v>
      </c>
      <c r="H39" s="3" t="str">
        <f t="shared" si="2"/>
        <v>Food</v>
      </c>
      <c r="I39" s="3" t="str">
        <f>IFERROR(__xludf.DUMMYFUNCTION("split(E39,""/"")"),"January")</f>
        <v>January</v>
      </c>
      <c r="J39" s="3">
        <f>IFERROR(__xludf.DUMMYFUNCTION("""COMPUTED_VALUE"""),5.0)</f>
        <v>5</v>
      </c>
      <c r="K39" s="3" t="str">
        <f t="shared" si="3"/>
        <v>3622/</v>
      </c>
      <c r="L39" s="3" t="str">
        <f t="shared" si="4"/>
        <v>3622</v>
      </c>
      <c r="M39" s="3">
        <f t="shared" si="5"/>
        <v>3622</v>
      </c>
      <c r="N39" s="3" t="str">
        <f>Vlookup(M39,Card_Details!A$2:C$7,2,FALSE)</f>
        <v>Hyderabad</v>
      </c>
    </row>
    <row r="40">
      <c r="A40" s="2" t="s">
        <v>105</v>
      </c>
      <c r="B40" s="2" t="s">
        <v>95</v>
      </c>
      <c r="C40" s="8">
        <v>14198.0</v>
      </c>
      <c r="D40" s="3" t="str">
        <f>IFERROR(__xludf.DUMMYFUNCTION("split(B40,""-"")"),"Food")</f>
        <v>Food</v>
      </c>
      <c r="E40" s="10">
        <f>IFERROR(__xludf.DUMMYFUNCTION("""COMPUTED_VALUE"""),45296.0)</f>
        <v>45296</v>
      </c>
      <c r="F40" s="3" t="str">
        <f>IFERROR(__xludf.DUMMYFUNCTION("""COMPUTED_VALUE"""),"****3622/")</f>
        <v>****3622/</v>
      </c>
      <c r="G40" s="3" t="str">
        <f t="shared" si="1"/>
        <v>Food</v>
      </c>
      <c r="H40" s="3" t="str">
        <f t="shared" si="2"/>
        <v>Food</v>
      </c>
      <c r="I40" s="3" t="str">
        <f>IFERROR(__xludf.DUMMYFUNCTION("split(E40,""/"")"),"January")</f>
        <v>January</v>
      </c>
      <c r="J40" s="3">
        <f>IFERROR(__xludf.DUMMYFUNCTION("""COMPUTED_VALUE"""),5.0)</f>
        <v>5</v>
      </c>
      <c r="K40" s="3" t="str">
        <f t="shared" si="3"/>
        <v>3622/</v>
      </c>
      <c r="L40" s="3" t="str">
        <f t="shared" si="4"/>
        <v>3622</v>
      </c>
      <c r="M40" s="3">
        <f t="shared" si="5"/>
        <v>3622</v>
      </c>
      <c r="N40" s="3" t="str">
        <f>Vlookup(M40,Card_Details!A$2:C$7,2,FALSE)</f>
        <v>Hyderabad</v>
      </c>
    </row>
    <row r="41">
      <c r="A41" s="2" t="s">
        <v>106</v>
      </c>
      <c r="B41" s="2" t="s">
        <v>107</v>
      </c>
      <c r="C41" s="8">
        <v>125346.0</v>
      </c>
      <c r="D41" s="3" t="str">
        <f>IFERROR(__xludf.DUMMYFUNCTION("split(B41,""-"")"),"Offline Advertising")</f>
        <v>Offline Advertising</v>
      </c>
      <c r="E41" s="10">
        <f>IFERROR(__xludf.DUMMYFUNCTION("""COMPUTED_VALUE"""),45327.0)</f>
        <v>45327</v>
      </c>
      <c r="F41" s="3" t="str">
        <f>IFERROR(__xludf.DUMMYFUNCTION("""COMPUTED_VALUE"""),"****8370/")</f>
        <v>****8370/</v>
      </c>
      <c r="G41" s="3" t="str">
        <f t="shared" si="1"/>
        <v>Offline Advertising</v>
      </c>
      <c r="H41" s="3" t="str">
        <f t="shared" si="2"/>
        <v>Offline Advertising</v>
      </c>
      <c r="I41" s="3" t="str">
        <f>IFERROR(__xludf.DUMMYFUNCTION("split(E41,""/"")"),"February")</f>
        <v>February</v>
      </c>
      <c r="J41" s="3">
        <f>IFERROR(__xludf.DUMMYFUNCTION("""COMPUTED_VALUE"""),5.0)</f>
        <v>5</v>
      </c>
      <c r="K41" s="3" t="str">
        <f t="shared" si="3"/>
        <v>8370/</v>
      </c>
      <c r="L41" s="3" t="str">
        <f t="shared" si="4"/>
        <v>8370</v>
      </c>
      <c r="M41" s="3">
        <f t="shared" si="5"/>
        <v>8370</v>
      </c>
      <c r="N41" s="3" t="str">
        <f>Vlookup(M41,Card_Details!A$2:C$7,2,FALSE)</f>
        <v>Bengaluru</v>
      </c>
    </row>
    <row r="42">
      <c r="A42" s="2" t="s">
        <v>108</v>
      </c>
      <c r="B42" s="2" t="s">
        <v>109</v>
      </c>
      <c r="C42" s="8">
        <v>138005.0</v>
      </c>
      <c r="D42" s="3" t="str">
        <f>IFERROR(__xludf.DUMMYFUNCTION("split(B42,""-"")"),"Offline Advertising")</f>
        <v>Offline Advertising</v>
      </c>
      <c r="E42" s="10">
        <f>IFERROR(__xludf.DUMMYFUNCTION("""COMPUTED_VALUE"""),45297.0)</f>
        <v>45297</v>
      </c>
      <c r="F42" s="3" t="str">
        <f>IFERROR(__xludf.DUMMYFUNCTION("""COMPUTED_VALUE"""),"****3622/")</f>
        <v>****3622/</v>
      </c>
      <c r="G42" s="3" t="str">
        <f t="shared" si="1"/>
        <v>Offline Advertising</v>
      </c>
      <c r="H42" s="3" t="str">
        <f t="shared" si="2"/>
        <v>Offline Advertising</v>
      </c>
      <c r="I42" s="3" t="str">
        <f>IFERROR(__xludf.DUMMYFUNCTION("split(E42,""/"")"),"January")</f>
        <v>January</v>
      </c>
      <c r="J42" s="3">
        <f>IFERROR(__xludf.DUMMYFUNCTION("""COMPUTED_VALUE"""),6.0)</f>
        <v>6</v>
      </c>
      <c r="K42" s="3" t="str">
        <f t="shared" si="3"/>
        <v>3622/</v>
      </c>
      <c r="L42" s="3" t="str">
        <f t="shared" si="4"/>
        <v>3622</v>
      </c>
      <c r="M42" s="3">
        <f t="shared" si="5"/>
        <v>3622</v>
      </c>
      <c r="N42" s="3" t="str">
        <f>Vlookup(M42,Card_Details!A$2:C$7,2,FALSE)</f>
        <v>Hyderabad</v>
      </c>
    </row>
    <row r="43">
      <c r="A43" s="2" t="s">
        <v>110</v>
      </c>
      <c r="B43" s="2" t="s">
        <v>111</v>
      </c>
      <c r="C43" s="8">
        <v>127227.0</v>
      </c>
      <c r="D43" s="3" t="str">
        <f>IFERROR(__xludf.DUMMYFUNCTION("split(B43,""-"")"),"Salary")</f>
        <v>Salary</v>
      </c>
      <c r="E43" s="10">
        <f>IFERROR(__xludf.DUMMYFUNCTION("""COMPUTED_VALUE"""),45325.0)</f>
        <v>45325</v>
      </c>
      <c r="F43" s="3" t="str">
        <f>IFERROR(__xludf.DUMMYFUNCTION("""COMPUTED_VALUE"""),"****2232/")</f>
        <v>****2232/</v>
      </c>
      <c r="G43" s="3" t="str">
        <f t="shared" si="1"/>
        <v>Salary</v>
      </c>
      <c r="H43" s="3" t="str">
        <f t="shared" si="2"/>
        <v>Salary</v>
      </c>
      <c r="I43" s="3" t="str">
        <f>IFERROR(__xludf.DUMMYFUNCTION("split(E43,""/"")"),"February")</f>
        <v>February</v>
      </c>
      <c r="J43" s="3">
        <f>IFERROR(__xludf.DUMMYFUNCTION("""COMPUTED_VALUE"""),3.0)</f>
        <v>3</v>
      </c>
      <c r="K43" s="3" t="str">
        <f t="shared" si="3"/>
        <v>2232/</v>
      </c>
      <c r="L43" s="3" t="str">
        <f t="shared" si="4"/>
        <v>2232</v>
      </c>
      <c r="M43" s="3">
        <f t="shared" si="5"/>
        <v>2232</v>
      </c>
      <c r="N43" s="3" t="str">
        <f>Vlookup(M43,Card_Details!A$2:C$7,2,FALSE)</f>
        <v>Mumbai</v>
      </c>
    </row>
    <row r="44">
      <c r="A44" s="2" t="s">
        <v>112</v>
      </c>
      <c r="B44" s="2" t="s">
        <v>111</v>
      </c>
      <c r="C44" s="8">
        <v>14533.0</v>
      </c>
      <c r="D44" s="3" t="str">
        <f>IFERROR(__xludf.DUMMYFUNCTION("split(B44,""-"")"),"Salary")</f>
        <v>Salary</v>
      </c>
      <c r="E44" s="10">
        <f>IFERROR(__xludf.DUMMYFUNCTION("""COMPUTED_VALUE"""),45325.0)</f>
        <v>45325</v>
      </c>
      <c r="F44" s="3" t="str">
        <f>IFERROR(__xludf.DUMMYFUNCTION("""COMPUTED_VALUE"""),"****2232/")</f>
        <v>****2232/</v>
      </c>
      <c r="G44" s="3" t="str">
        <f t="shared" si="1"/>
        <v>Salary</v>
      </c>
      <c r="H44" s="3" t="str">
        <f t="shared" si="2"/>
        <v>Salary</v>
      </c>
      <c r="I44" s="3" t="str">
        <f>IFERROR(__xludf.DUMMYFUNCTION("split(E44,""/"")"),"February")</f>
        <v>February</v>
      </c>
      <c r="J44" s="3">
        <f>IFERROR(__xludf.DUMMYFUNCTION("""COMPUTED_VALUE"""),3.0)</f>
        <v>3</v>
      </c>
      <c r="K44" s="3" t="str">
        <f t="shared" si="3"/>
        <v>2232/</v>
      </c>
      <c r="L44" s="3" t="str">
        <f t="shared" si="4"/>
        <v>2232</v>
      </c>
      <c r="M44" s="3">
        <f t="shared" si="5"/>
        <v>2232</v>
      </c>
      <c r="N44" s="3" t="str">
        <f>Vlookup(M44,Card_Details!A$2:C$7,2,FALSE)</f>
        <v>Mumbai</v>
      </c>
    </row>
    <row r="45">
      <c r="A45" s="2" t="s">
        <v>113</v>
      </c>
      <c r="B45" s="2" t="s">
        <v>114</v>
      </c>
      <c r="C45" s="8">
        <v>123309.0</v>
      </c>
      <c r="D45" s="3" t="str">
        <f>IFERROR(__xludf.DUMMYFUNCTION("split(B45,""-"")"),"Offline Advertising")</f>
        <v>Offline Advertising</v>
      </c>
      <c r="E45" s="10">
        <f>IFERROR(__xludf.DUMMYFUNCTION("""COMPUTED_VALUE"""),45300.0)</f>
        <v>45300</v>
      </c>
      <c r="F45" s="3" t="str">
        <f>IFERROR(__xludf.DUMMYFUNCTION("""COMPUTED_VALUE"""),"****4050/")</f>
        <v>****4050/</v>
      </c>
      <c r="G45" s="3" t="str">
        <f t="shared" si="1"/>
        <v>Offline Advertising</v>
      </c>
      <c r="H45" s="3" t="str">
        <f t="shared" si="2"/>
        <v>Offline Advertising</v>
      </c>
      <c r="I45" s="3" t="str">
        <f>IFERROR(__xludf.DUMMYFUNCTION("split(E45,""/"")"),"January")</f>
        <v>January</v>
      </c>
      <c r="J45" s="3">
        <f>IFERROR(__xludf.DUMMYFUNCTION("""COMPUTED_VALUE"""),9.0)</f>
        <v>9</v>
      </c>
      <c r="K45" s="3" t="str">
        <f t="shared" si="3"/>
        <v>4050/</v>
      </c>
      <c r="L45" s="3" t="str">
        <f t="shared" si="4"/>
        <v>4050</v>
      </c>
      <c r="M45" s="3">
        <f t="shared" si="5"/>
        <v>4050</v>
      </c>
      <c r="N45" s="3" t="str">
        <f>Vlookup(M45,Card_Details!A$2:C$7,2,FALSE)</f>
        <v>Hyderabad</v>
      </c>
    </row>
    <row r="46">
      <c r="A46" s="2" t="s">
        <v>115</v>
      </c>
      <c r="B46" s="2" t="s">
        <v>116</v>
      </c>
      <c r="C46" s="8">
        <v>94485.0</v>
      </c>
      <c r="D46" s="3" t="str">
        <f>IFERROR(__xludf.DUMMYFUNCTION("split(B46,""-"")"),"Offline Advertising")</f>
        <v>Offline Advertising</v>
      </c>
      <c r="E46" s="9">
        <f>IFERROR(__xludf.DUMMYFUNCTION("""COMPUTED_VALUE"""),45301.0)</f>
        <v>45301</v>
      </c>
      <c r="F46" s="3" t="str">
        <f>IFERROR(__xludf.DUMMYFUNCTION("""COMPUTED_VALUE"""),"****5552/")</f>
        <v>****5552/</v>
      </c>
      <c r="G46" s="3" t="str">
        <f t="shared" si="1"/>
        <v>Offline Advertising</v>
      </c>
      <c r="H46" s="3" t="str">
        <f t="shared" si="2"/>
        <v>Offline Advertising</v>
      </c>
      <c r="I46" s="3" t="str">
        <f>IFERROR(__xludf.DUMMYFUNCTION("split(E46,""/"")"),"January")</f>
        <v>January</v>
      </c>
      <c r="J46" s="3">
        <f>IFERROR(__xludf.DUMMYFUNCTION("""COMPUTED_VALUE"""),10.0)</f>
        <v>10</v>
      </c>
      <c r="K46" s="3" t="str">
        <f t="shared" si="3"/>
        <v>5552/</v>
      </c>
      <c r="L46" s="3" t="str">
        <f t="shared" si="4"/>
        <v>5552</v>
      </c>
      <c r="M46" s="3">
        <f t="shared" si="5"/>
        <v>5552</v>
      </c>
      <c r="N46" s="3" t="str">
        <f>Vlookup(M46,Card_Details!A$2:C$7,2,FALSE)</f>
        <v>Mumbai</v>
      </c>
    </row>
    <row r="47">
      <c r="A47" s="2" t="s">
        <v>117</v>
      </c>
      <c r="B47" s="2" t="s">
        <v>118</v>
      </c>
      <c r="C47" s="8">
        <v>56314.0</v>
      </c>
      <c r="D47" s="3" t="str">
        <f>IFERROR(__xludf.DUMMYFUNCTION("split(B47,""-"")"),"Offline Advertising")</f>
        <v>Offline Advertising</v>
      </c>
      <c r="E47" s="9">
        <f>IFERROR(__xludf.DUMMYFUNCTION("""COMPUTED_VALUE"""),45302.0)</f>
        <v>45302</v>
      </c>
      <c r="F47" s="3" t="str">
        <f>IFERROR(__xludf.DUMMYFUNCTION("""COMPUTED_VALUE"""),"****3622/")</f>
        <v>****3622/</v>
      </c>
      <c r="G47" s="3" t="str">
        <f t="shared" si="1"/>
        <v>Offline Advertising</v>
      </c>
      <c r="H47" s="3" t="str">
        <f t="shared" si="2"/>
        <v>Offline Advertising</v>
      </c>
      <c r="I47" s="3" t="str">
        <f>IFERROR(__xludf.DUMMYFUNCTION("split(E47,""/"")"),"January")</f>
        <v>January</v>
      </c>
      <c r="J47" s="3">
        <f>IFERROR(__xludf.DUMMYFUNCTION("""COMPUTED_VALUE"""),11.0)</f>
        <v>11</v>
      </c>
      <c r="K47" s="3" t="str">
        <f t="shared" si="3"/>
        <v>3622/</v>
      </c>
      <c r="L47" s="3" t="str">
        <f t="shared" si="4"/>
        <v>3622</v>
      </c>
      <c r="M47" s="3">
        <f t="shared" si="5"/>
        <v>3622</v>
      </c>
      <c r="N47" s="3" t="str">
        <f>Vlookup(M47,Card_Details!A$2:C$7,2,FALSE)</f>
        <v>Hyderabad</v>
      </c>
    </row>
    <row r="48">
      <c r="A48" s="2" t="s">
        <v>119</v>
      </c>
      <c r="B48" s="2" t="s">
        <v>120</v>
      </c>
      <c r="C48" s="8">
        <v>113056.0</v>
      </c>
      <c r="D48" s="3" t="str">
        <f>IFERROR(__xludf.DUMMYFUNCTION("split(B48,""-"")"),"Offline Advertising")</f>
        <v>Offline Advertising</v>
      </c>
      <c r="E48" s="9">
        <f>IFERROR(__xludf.DUMMYFUNCTION("""COMPUTED_VALUE"""),45303.0)</f>
        <v>45303</v>
      </c>
      <c r="F48" s="3" t="str">
        <f>IFERROR(__xludf.DUMMYFUNCTION("""COMPUTED_VALUE"""),"****8370/")</f>
        <v>****8370/</v>
      </c>
      <c r="G48" s="3" t="str">
        <f t="shared" si="1"/>
        <v>Offline Advertising</v>
      </c>
      <c r="H48" s="3" t="str">
        <f t="shared" si="2"/>
        <v>Offline Advertising</v>
      </c>
      <c r="I48" s="3" t="str">
        <f>IFERROR(__xludf.DUMMYFUNCTION("split(E48,""/"")"),"January")</f>
        <v>January</v>
      </c>
      <c r="J48" s="3">
        <f>IFERROR(__xludf.DUMMYFUNCTION("""COMPUTED_VALUE"""),12.0)</f>
        <v>12</v>
      </c>
      <c r="K48" s="3" t="str">
        <f t="shared" si="3"/>
        <v>8370/</v>
      </c>
      <c r="L48" s="3" t="str">
        <f t="shared" si="4"/>
        <v>8370</v>
      </c>
      <c r="M48" s="3">
        <f t="shared" si="5"/>
        <v>8370</v>
      </c>
      <c r="N48" s="3" t="str">
        <f>Vlookup(M48,Card_Details!A$2:C$7,2,FALSE)</f>
        <v>Bengaluru</v>
      </c>
    </row>
    <row r="49">
      <c r="A49" s="2" t="s">
        <v>121</v>
      </c>
      <c r="B49" s="2" t="s">
        <v>122</v>
      </c>
      <c r="C49" s="8">
        <v>53771.0</v>
      </c>
      <c r="D49" s="3" t="str">
        <f>IFERROR(__xludf.DUMMYFUNCTION("split(B49,""-"")"),"Offline Advertising")</f>
        <v>Offline Advertising</v>
      </c>
      <c r="E49" s="9">
        <f>IFERROR(__xludf.DUMMYFUNCTION("""COMPUTED_VALUE"""),45304.0)</f>
        <v>45304</v>
      </c>
      <c r="F49" s="3" t="str">
        <f>IFERROR(__xludf.DUMMYFUNCTION("""COMPUTED_VALUE"""),"****3622/")</f>
        <v>****3622/</v>
      </c>
      <c r="G49" s="3" t="str">
        <f t="shared" si="1"/>
        <v>Offline Advertising</v>
      </c>
      <c r="H49" s="3" t="str">
        <f t="shared" si="2"/>
        <v>Offline Advertising</v>
      </c>
      <c r="I49" s="3" t="str">
        <f>IFERROR(__xludf.DUMMYFUNCTION("split(E49,""/"")"),"January")</f>
        <v>January</v>
      </c>
      <c r="J49" s="3">
        <f>IFERROR(__xludf.DUMMYFUNCTION("""COMPUTED_VALUE"""),13.0)</f>
        <v>13</v>
      </c>
      <c r="K49" s="3" t="str">
        <f t="shared" si="3"/>
        <v>3622/</v>
      </c>
      <c r="L49" s="3" t="str">
        <f t="shared" si="4"/>
        <v>3622</v>
      </c>
      <c r="M49" s="3">
        <f t="shared" si="5"/>
        <v>3622</v>
      </c>
      <c r="N49" s="3" t="str">
        <f>Vlookup(M49,Card_Details!A$2:C$7,2,FALSE)</f>
        <v>Hyderabad</v>
      </c>
    </row>
    <row r="50">
      <c r="A50" s="2" t="s">
        <v>123</v>
      </c>
      <c r="B50" s="2" t="s">
        <v>75</v>
      </c>
      <c r="C50" s="8">
        <v>98000.0</v>
      </c>
      <c r="D50" s="3" t="str">
        <f>IFERROR(__xludf.DUMMYFUNCTION("split(B50,""-"")"),"Travel")</f>
        <v>Travel</v>
      </c>
      <c r="E50" s="10">
        <f>IFERROR(__xludf.DUMMYFUNCTION("""COMPUTED_VALUE"""),45294.0)</f>
        <v>45294</v>
      </c>
      <c r="F50" s="3" t="str">
        <f>IFERROR(__xludf.DUMMYFUNCTION("""COMPUTED_VALUE"""),"****5552/")</f>
        <v>****5552/</v>
      </c>
      <c r="G50" s="3" t="str">
        <f t="shared" si="1"/>
        <v>Travel</v>
      </c>
      <c r="H50" s="3" t="str">
        <f t="shared" si="2"/>
        <v>Travel</v>
      </c>
      <c r="I50" s="3" t="str">
        <f>IFERROR(__xludf.DUMMYFUNCTION("split(E50,""/"")"),"January")</f>
        <v>January</v>
      </c>
      <c r="J50" s="3">
        <f>IFERROR(__xludf.DUMMYFUNCTION("""COMPUTED_VALUE"""),3.0)</f>
        <v>3</v>
      </c>
      <c r="K50" s="3" t="str">
        <f t="shared" si="3"/>
        <v>5552/</v>
      </c>
      <c r="L50" s="3" t="str">
        <f t="shared" si="4"/>
        <v>5552</v>
      </c>
      <c r="M50" s="3">
        <f t="shared" si="5"/>
        <v>5552</v>
      </c>
      <c r="N50" s="3" t="str">
        <f>Vlookup(M50,Card_Details!A$2:C$7,2,FALSE)</f>
        <v>Mumbai</v>
      </c>
    </row>
    <row r="51">
      <c r="A51" s="2" t="s">
        <v>124</v>
      </c>
      <c r="B51" s="2" t="s">
        <v>65</v>
      </c>
      <c r="C51" s="8">
        <v>72000.0</v>
      </c>
      <c r="D51" s="3" t="str">
        <f>IFERROR(__xludf.DUMMYFUNCTION("split(B51,""-"")"),"Travel")</f>
        <v>Travel</v>
      </c>
      <c r="E51" s="10">
        <f>IFERROR(__xludf.DUMMYFUNCTION("""COMPUTED_VALUE"""),45294.0)</f>
        <v>45294</v>
      </c>
      <c r="F51" s="3" t="str">
        <f>IFERROR(__xludf.DUMMYFUNCTION("""COMPUTED_VALUE"""),"****8370/")</f>
        <v>****8370/</v>
      </c>
      <c r="G51" s="3" t="str">
        <f t="shared" si="1"/>
        <v>Travel</v>
      </c>
      <c r="H51" s="3" t="str">
        <f t="shared" si="2"/>
        <v>Travel</v>
      </c>
      <c r="I51" s="3" t="str">
        <f>IFERROR(__xludf.DUMMYFUNCTION("split(E51,""/"")"),"January")</f>
        <v>January</v>
      </c>
      <c r="J51" s="3">
        <f>IFERROR(__xludf.DUMMYFUNCTION("""COMPUTED_VALUE"""),3.0)</f>
        <v>3</v>
      </c>
      <c r="K51" s="3" t="str">
        <f t="shared" si="3"/>
        <v>8370/</v>
      </c>
      <c r="L51" s="3" t="str">
        <f t="shared" si="4"/>
        <v>8370</v>
      </c>
      <c r="M51" s="3">
        <f t="shared" si="5"/>
        <v>8370</v>
      </c>
      <c r="N51" s="3" t="str">
        <f>Vlookup(M51,Card_Details!A$2:C$7,2,FALSE)</f>
        <v>Bengaluru</v>
      </c>
    </row>
    <row r="52">
      <c r="A52" s="2" t="s">
        <v>125</v>
      </c>
      <c r="B52" s="2" t="s">
        <v>86</v>
      </c>
      <c r="C52" s="8">
        <v>96000.0</v>
      </c>
      <c r="D52" s="3" t="str">
        <f>IFERROR(__xludf.DUMMYFUNCTION("split(B52,""-"")"),"Travel")</f>
        <v>Travel</v>
      </c>
      <c r="E52" s="10">
        <f>IFERROR(__xludf.DUMMYFUNCTION("""COMPUTED_VALUE"""),45294.0)</f>
        <v>45294</v>
      </c>
      <c r="F52" s="3" t="str">
        <f>IFERROR(__xludf.DUMMYFUNCTION("""COMPUTED_VALUE"""),"****3622/")</f>
        <v>****3622/</v>
      </c>
      <c r="G52" s="3" t="str">
        <f t="shared" si="1"/>
        <v>Travel</v>
      </c>
      <c r="H52" s="3" t="str">
        <f t="shared" si="2"/>
        <v>Travel</v>
      </c>
      <c r="I52" s="3" t="str">
        <f>IFERROR(__xludf.DUMMYFUNCTION("split(E52,""/"")"),"January")</f>
        <v>January</v>
      </c>
      <c r="J52" s="3">
        <f>IFERROR(__xludf.DUMMYFUNCTION("""COMPUTED_VALUE"""),3.0)</f>
        <v>3</v>
      </c>
      <c r="K52" s="3" t="str">
        <f t="shared" si="3"/>
        <v>3622/</v>
      </c>
      <c r="L52" s="3" t="str">
        <f t="shared" si="4"/>
        <v>3622</v>
      </c>
      <c r="M52" s="3">
        <f t="shared" si="5"/>
        <v>3622</v>
      </c>
      <c r="N52" s="3" t="str">
        <f>Vlookup(M52,Card_Details!A$2:C$7,2,FALSE)</f>
        <v>Hyderabad</v>
      </c>
    </row>
    <row r="53">
      <c r="A53" s="2" t="s">
        <v>126</v>
      </c>
      <c r="B53" s="2" t="s">
        <v>127</v>
      </c>
      <c r="C53" s="8">
        <v>81000.0</v>
      </c>
      <c r="D53" s="3" t="str">
        <f>IFERROR(__xludf.DUMMYFUNCTION("split(B53,""-"")"),"Maintenance")</f>
        <v>Maintenance</v>
      </c>
      <c r="E53" s="10">
        <f>IFERROR(__xludf.DUMMYFUNCTION("""COMPUTED_VALUE"""),45326.0)</f>
        <v>45326</v>
      </c>
      <c r="F53" s="3" t="str">
        <f>IFERROR(__xludf.DUMMYFUNCTION("""COMPUTED_VALUE"""),"****8370/")</f>
        <v>****8370/</v>
      </c>
      <c r="G53" s="3" t="str">
        <f t="shared" si="1"/>
        <v>Maintenance</v>
      </c>
      <c r="H53" s="3" t="str">
        <f t="shared" si="2"/>
        <v>Maintenance</v>
      </c>
      <c r="I53" s="3" t="str">
        <f>IFERROR(__xludf.DUMMYFUNCTION("split(E53,""/"")"),"February")</f>
        <v>February</v>
      </c>
      <c r="J53" s="3">
        <f>IFERROR(__xludf.DUMMYFUNCTION("""COMPUTED_VALUE"""),4.0)</f>
        <v>4</v>
      </c>
      <c r="K53" s="3" t="str">
        <f t="shared" si="3"/>
        <v>8370/</v>
      </c>
      <c r="L53" s="3" t="str">
        <f t="shared" si="4"/>
        <v>8370</v>
      </c>
      <c r="M53" s="3">
        <f t="shared" si="5"/>
        <v>8370</v>
      </c>
      <c r="N53" s="3" t="str">
        <f>Vlookup(M53,Card_Details!A$2:C$7,2,FALSE)</f>
        <v>Bengaluru</v>
      </c>
    </row>
    <row r="54">
      <c r="A54" s="2" t="s">
        <v>128</v>
      </c>
      <c r="B54" s="2" t="s">
        <v>129</v>
      </c>
      <c r="C54" s="8">
        <v>86000.0</v>
      </c>
      <c r="D54" s="3" t="str">
        <f>IFERROR(__xludf.DUMMYFUNCTION("split(B54,""-"")"),"Maintenance")</f>
        <v>Maintenance</v>
      </c>
      <c r="E54" s="10">
        <f>IFERROR(__xludf.DUMMYFUNCTION("""COMPUTED_VALUE"""),45326.0)</f>
        <v>45326</v>
      </c>
      <c r="F54" s="3" t="str">
        <f>IFERROR(__xludf.DUMMYFUNCTION("""COMPUTED_VALUE"""),"****3622/")</f>
        <v>****3622/</v>
      </c>
      <c r="G54" s="3" t="str">
        <f t="shared" si="1"/>
        <v>Maintenance</v>
      </c>
      <c r="H54" s="3" t="str">
        <f t="shared" si="2"/>
        <v>Maintenance</v>
      </c>
      <c r="I54" s="3" t="str">
        <f>IFERROR(__xludf.DUMMYFUNCTION("split(E54,""/"")"),"February")</f>
        <v>February</v>
      </c>
      <c r="J54" s="3">
        <f>IFERROR(__xludf.DUMMYFUNCTION("""COMPUTED_VALUE"""),4.0)</f>
        <v>4</v>
      </c>
      <c r="K54" s="3" t="str">
        <f t="shared" si="3"/>
        <v>3622/</v>
      </c>
      <c r="L54" s="3" t="str">
        <f t="shared" si="4"/>
        <v>3622</v>
      </c>
      <c r="M54" s="3">
        <f t="shared" si="5"/>
        <v>3622</v>
      </c>
      <c r="N54" s="3" t="str">
        <f>Vlookup(M54,Card_Details!A$2:C$7,2,FALSE)</f>
        <v>Hyderabad</v>
      </c>
    </row>
    <row r="55">
      <c r="A55" s="2" t="s">
        <v>130</v>
      </c>
      <c r="B55" s="2" t="s">
        <v>131</v>
      </c>
      <c r="C55" s="8">
        <v>54000.0</v>
      </c>
      <c r="D55" s="3" t="str">
        <f>IFERROR(__xludf.DUMMYFUNCTION("split(B55,""-"")"),"Maintenance")</f>
        <v>Maintenance</v>
      </c>
      <c r="E55" s="10">
        <f>IFERROR(__xludf.DUMMYFUNCTION("""COMPUTED_VALUE"""),45326.0)</f>
        <v>45326</v>
      </c>
      <c r="F55" s="3" t="str">
        <f>IFERROR(__xludf.DUMMYFUNCTION("""COMPUTED_VALUE"""),"****2232/")</f>
        <v>****2232/</v>
      </c>
      <c r="G55" s="3" t="str">
        <f t="shared" si="1"/>
        <v>Maintenance</v>
      </c>
      <c r="H55" s="3" t="str">
        <f t="shared" si="2"/>
        <v>Maintenance</v>
      </c>
      <c r="I55" s="3" t="str">
        <f>IFERROR(__xludf.DUMMYFUNCTION("split(E55,""/"")"),"February")</f>
        <v>February</v>
      </c>
      <c r="J55" s="3">
        <f>IFERROR(__xludf.DUMMYFUNCTION("""COMPUTED_VALUE"""),4.0)</f>
        <v>4</v>
      </c>
      <c r="K55" s="3" t="str">
        <f t="shared" si="3"/>
        <v>2232/</v>
      </c>
      <c r="L55" s="3" t="str">
        <f t="shared" si="4"/>
        <v>2232</v>
      </c>
      <c r="M55" s="3">
        <f t="shared" si="5"/>
        <v>2232</v>
      </c>
      <c r="N55" s="3" t="str">
        <f>Vlookup(M55,Card_Details!A$2:C$7,2,FALSE)</f>
        <v>Mumbai</v>
      </c>
    </row>
    <row r="56">
      <c r="A56" s="2" t="s">
        <v>132</v>
      </c>
      <c r="B56" s="2" t="s">
        <v>133</v>
      </c>
      <c r="C56" s="8">
        <v>91255.0</v>
      </c>
      <c r="D56" s="3" t="str">
        <f>IFERROR(__xludf.DUMMYFUNCTION("split(B56,""-"")"),"Maintenance")</f>
        <v>Maintenance</v>
      </c>
      <c r="E56" s="10">
        <f>IFERROR(__xludf.DUMMYFUNCTION("""COMPUTED_VALUE"""),45326.0)</f>
        <v>45326</v>
      </c>
      <c r="F56" s="3" t="str">
        <f>IFERROR(__xludf.DUMMYFUNCTION("""COMPUTED_VALUE"""),"****5002/")</f>
        <v>****5002/</v>
      </c>
      <c r="G56" s="3" t="str">
        <f t="shared" si="1"/>
        <v>Maintenance</v>
      </c>
      <c r="H56" s="3" t="str">
        <f t="shared" si="2"/>
        <v>Maintenance</v>
      </c>
      <c r="I56" s="3" t="str">
        <f>IFERROR(__xludf.DUMMYFUNCTION("split(E56,""/"")"),"February")</f>
        <v>February</v>
      </c>
      <c r="J56" s="3">
        <f>IFERROR(__xludf.DUMMYFUNCTION("""COMPUTED_VALUE"""),4.0)</f>
        <v>4</v>
      </c>
      <c r="K56" s="3" t="str">
        <f t="shared" si="3"/>
        <v>5002/</v>
      </c>
      <c r="L56" s="3" t="str">
        <f t="shared" si="4"/>
        <v>5002</v>
      </c>
      <c r="M56" s="3">
        <f t="shared" si="5"/>
        <v>5002</v>
      </c>
      <c r="N56" s="3" t="str">
        <f>Vlookup(M56,Card_Details!A$2:C$7,2,FALSE)</f>
        <v>Bengaluru</v>
      </c>
    </row>
    <row r="57">
      <c r="A57" s="2" t="s">
        <v>134</v>
      </c>
      <c r="B57" s="2" t="s">
        <v>135</v>
      </c>
      <c r="C57" s="8">
        <v>141485.0</v>
      </c>
      <c r="D57" s="3" t="str">
        <f>IFERROR(__xludf.DUMMYFUNCTION("split(B57,""-"")"),"Maintenance")</f>
        <v>Maintenance</v>
      </c>
      <c r="E57" s="10">
        <f>IFERROR(__xludf.DUMMYFUNCTION("""COMPUTED_VALUE"""),45326.0)</f>
        <v>45326</v>
      </c>
      <c r="F57" s="3" t="str">
        <f>IFERROR(__xludf.DUMMYFUNCTION("""COMPUTED_VALUE"""),"****4050/")</f>
        <v>****4050/</v>
      </c>
      <c r="G57" s="3" t="str">
        <f t="shared" si="1"/>
        <v>Maintenance</v>
      </c>
      <c r="H57" s="3" t="str">
        <f t="shared" si="2"/>
        <v>Maintenance</v>
      </c>
      <c r="I57" s="3" t="str">
        <f>IFERROR(__xludf.DUMMYFUNCTION("split(E57,""/"")"),"February")</f>
        <v>February</v>
      </c>
      <c r="J57" s="3">
        <f>IFERROR(__xludf.DUMMYFUNCTION("""COMPUTED_VALUE"""),4.0)</f>
        <v>4</v>
      </c>
      <c r="K57" s="3" t="str">
        <f t="shared" si="3"/>
        <v>4050/</v>
      </c>
      <c r="L57" s="3" t="str">
        <f t="shared" si="4"/>
        <v>4050</v>
      </c>
      <c r="M57" s="3">
        <f t="shared" si="5"/>
        <v>4050</v>
      </c>
      <c r="N57" s="3" t="str">
        <f>Vlookup(M57,Card_Details!A$2:C$7,2,FALSE)</f>
        <v>Hyderabad</v>
      </c>
    </row>
    <row r="58">
      <c r="A58" s="2" t="s">
        <v>136</v>
      </c>
      <c r="B58" s="2" t="s">
        <v>137</v>
      </c>
      <c r="C58" s="8">
        <v>130802.0</v>
      </c>
      <c r="D58" s="3" t="str">
        <f>IFERROR(__xludf.DUMMYFUNCTION("split(B58,""-"")"),"Maintenance")</f>
        <v>Maintenance</v>
      </c>
      <c r="E58" s="10">
        <f>IFERROR(__xludf.DUMMYFUNCTION("""COMPUTED_VALUE"""),45326.0)</f>
        <v>45326</v>
      </c>
      <c r="F58" s="3" t="str">
        <f>IFERROR(__xludf.DUMMYFUNCTION("""COMPUTED_VALUE"""),"****5552/")</f>
        <v>****5552/</v>
      </c>
      <c r="G58" s="3" t="str">
        <f t="shared" si="1"/>
        <v>Maintenance</v>
      </c>
      <c r="H58" s="3" t="str">
        <f t="shared" si="2"/>
        <v>Maintenance</v>
      </c>
      <c r="I58" s="3" t="str">
        <f>IFERROR(__xludf.DUMMYFUNCTION("split(E58,""/"")"),"February")</f>
        <v>February</v>
      </c>
      <c r="J58" s="3">
        <f>IFERROR(__xludf.DUMMYFUNCTION("""COMPUTED_VALUE"""),4.0)</f>
        <v>4</v>
      </c>
      <c r="K58" s="3" t="str">
        <f t="shared" si="3"/>
        <v>5552/</v>
      </c>
      <c r="L58" s="3" t="str">
        <f t="shared" si="4"/>
        <v>5552</v>
      </c>
      <c r="M58" s="3">
        <f t="shared" si="5"/>
        <v>5552</v>
      </c>
      <c r="N58" s="3" t="str">
        <f>Vlookup(M58,Card_Details!A$2:C$7,2,FALSE)</f>
        <v>Mumbai</v>
      </c>
    </row>
    <row r="59">
      <c r="A59" s="2" t="s">
        <v>138</v>
      </c>
      <c r="B59" s="2" t="s">
        <v>129</v>
      </c>
      <c r="C59" s="8">
        <v>30663.0</v>
      </c>
      <c r="D59" s="3" t="str">
        <f>IFERROR(__xludf.DUMMYFUNCTION("split(B59,""-"")"),"Maintenance")</f>
        <v>Maintenance</v>
      </c>
      <c r="E59" s="10">
        <f>IFERROR(__xludf.DUMMYFUNCTION("""COMPUTED_VALUE"""),45326.0)</f>
        <v>45326</v>
      </c>
      <c r="F59" s="3" t="str">
        <f>IFERROR(__xludf.DUMMYFUNCTION("""COMPUTED_VALUE"""),"****3622/")</f>
        <v>****3622/</v>
      </c>
      <c r="G59" s="3" t="str">
        <f t="shared" si="1"/>
        <v>Maintenance</v>
      </c>
      <c r="H59" s="3" t="str">
        <f t="shared" si="2"/>
        <v>Maintenance</v>
      </c>
      <c r="I59" s="3" t="str">
        <f>IFERROR(__xludf.DUMMYFUNCTION("split(E59,""/"")"),"February")</f>
        <v>February</v>
      </c>
      <c r="J59" s="3">
        <f>IFERROR(__xludf.DUMMYFUNCTION("""COMPUTED_VALUE"""),4.0)</f>
        <v>4</v>
      </c>
      <c r="K59" s="3" t="str">
        <f t="shared" si="3"/>
        <v>3622/</v>
      </c>
      <c r="L59" s="3" t="str">
        <f t="shared" si="4"/>
        <v>3622</v>
      </c>
      <c r="M59" s="3">
        <f t="shared" si="5"/>
        <v>3622</v>
      </c>
      <c r="N59" s="3" t="str">
        <f>Vlookup(M59,Card_Details!A$2:C$7,2,FALSE)</f>
        <v>Hyderabad</v>
      </c>
    </row>
    <row r="60">
      <c r="A60" s="2" t="s">
        <v>139</v>
      </c>
      <c r="B60" s="2" t="s">
        <v>129</v>
      </c>
      <c r="C60" s="8">
        <v>108537.0</v>
      </c>
      <c r="D60" s="3" t="str">
        <f>IFERROR(__xludf.DUMMYFUNCTION("split(B60,""-"")"),"Maintenance")</f>
        <v>Maintenance</v>
      </c>
      <c r="E60" s="10">
        <f>IFERROR(__xludf.DUMMYFUNCTION("""COMPUTED_VALUE"""),45326.0)</f>
        <v>45326</v>
      </c>
      <c r="F60" s="3" t="str">
        <f>IFERROR(__xludf.DUMMYFUNCTION("""COMPUTED_VALUE"""),"****3622/")</f>
        <v>****3622/</v>
      </c>
      <c r="G60" s="3" t="str">
        <f t="shared" si="1"/>
        <v>Maintenance</v>
      </c>
      <c r="H60" s="3" t="str">
        <f t="shared" si="2"/>
        <v>Maintenance</v>
      </c>
      <c r="I60" s="3" t="str">
        <f>IFERROR(__xludf.DUMMYFUNCTION("split(E60,""/"")"),"February")</f>
        <v>February</v>
      </c>
      <c r="J60" s="3">
        <f>IFERROR(__xludf.DUMMYFUNCTION("""COMPUTED_VALUE"""),4.0)</f>
        <v>4</v>
      </c>
      <c r="K60" s="3" t="str">
        <f t="shared" si="3"/>
        <v>3622/</v>
      </c>
      <c r="L60" s="3" t="str">
        <f t="shared" si="4"/>
        <v>3622</v>
      </c>
      <c r="M60" s="3">
        <f t="shared" si="5"/>
        <v>3622</v>
      </c>
      <c r="N60" s="3" t="str">
        <f>Vlookup(M60,Card_Details!A$2:C$7,2,FALSE)</f>
        <v>Hyderabad</v>
      </c>
    </row>
    <row r="61">
      <c r="A61" s="2" t="s">
        <v>140</v>
      </c>
      <c r="B61" s="2" t="s">
        <v>129</v>
      </c>
      <c r="C61" s="8">
        <v>25259.0</v>
      </c>
      <c r="D61" s="3" t="str">
        <f>IFERROR(__xludf.DUMMYFUNCTION("split(B61,""-"")"),"Maintenance")</f>
        <v>Maintenance</v>
      </c>
      <c r="E61" s="10">
        <f>IFERROR(__xludf.DUMMYFUNCTION("""COMPUTED_VALUE"""),45326.0)</f>
        <v>45326</v>
      </c>
      <c r="F61" s="3" t="str">
        <f>IFERROR(__xludf.DUMMYFUNCTION("""COMPUTED_VALUE"""),"****3622/")</f>
        <v>****3622/</v>
      </c>
      <c r="G61" s="3" t="str">
        <f t="shared" si="1"/>
        <v>Maintenance</v>
      </c>
      <c r="H61" s="3" t="str">
        <f t="shared" si="2"/>
        <v>Maintenance</v>
      </c>
      <c r="I61" s="3" t="str">
        <f>IFERROR(__xludf.DUMMYFUNCTION("split(E61,""/"")"),"February")</f>
        <v>February</v>
      </c>
      <c r="J61" s="3">
        <f>IFERROR(__xludf.DUMMYFUNCTION("""COMPUTED_VALUE"""),4.0)</f>
        <v>4</v>
      </c>
      <c r="K61" s="3" t="str">
        <f t="shared" si="3"/>
        <v>3622/</v>
      </c>
      <c r="L61" s="3" t="str">
        <f t="shared" si="4"/>
        <v>3622</v>
      </c>
      <c r="M61" s="3">
        <f t="shared" si="5"/>
        <v>3622</v>
      </c>
      <c r="N61" s="3" t="str">
        <f>Vlookup(M61,Card_Details!A$2:C$7,2,FALSE)</f>
        <v>Hyderabad</v>
      </c>
    </row>
    <row r="62">
      <c r="A62" s="2" t="s">
        <v>141</v>
      </c>
      <c r="B62" s="2" t="s">
        <v>142</v>
      </c>
      <c r="C62" s="8">
        <v>98000.0</v>
      </c>
      <c r="D62" s="3" t="str">
        <f>IFERROR(__xludf.DUMMYFUNCTION("split(B62,""-"")"),"Travel")</f>
        <v>Travel</v>
      </c>
      <c r="E62" s="10">
        <f>IFERROR(__xludf.DUMMYFUNCTION("""COMPUTED_VALUE"""),45327.0)</f>
        <v>45327</v>
      </c>
      <c r="F62" s="3" t="str">
        <f>IFERROR(__xludf.DUMMYFUNCTION("""COMPUTED_VALUE"""),"****5552/")</f>
        <v>****5552/</v>
      </c>
      <c r="G62" s="3" t="str">
        <f t="shared" si="1"/>
        <v>Travel</v>
      </c>
      <c r="H62" s="3" t="str">
        <f t="shared" si="2"/>
        <v>Travel</v>
      </c>
      <c r="I62" s="3" t="str">
        <f>IFERROR(__xludf.DUMMYFUNCTION("split(E62,""/"")"),"February")</f>
        <v>February</v>
      </c>
      <c r="J62" s="3">
        <f>IFERROR(__xludf.DUMMYFUNCTION("""COMPUTED_VALUE"""),5.0)</f>
        <v>5</v>
      </c>
      <c r="K62" s="3" t="str">
        <f t="shared" si="3"/>
        <v>5552/</v>
      </c>
      <c r="L62" s="3" t="str">
        <f t="shared" si="4"/>
        <v>5552</v>
      </c>
      <c r="M62" s="3">
        <f t="shared" si="5"/>
        <v>5552</v>
      </c>
      <c r="N62" s="3" t="str">
        <f>Vlookup(M62,Card_Details!A$2:C$7,2,FALSE)</f>
        <v>Mumbai</v>
      </c>
    </row>
    <row r="63">
      <c r="A63" s="2" t="s">
        <v>143</v>
      </c>
      <c r="B63" s="2" t="s">
        <v>144</v>
      </c>
      <c r="C63" s="8">
        <v>72000.0</v>
      </c>
      <c r="D63" s="3" t="str">
        <f>IFERROR(__xludf.DUMMYFUNCTION("split(B63,""-"")"),"Travel")</f>
        <v>Travel</v>
      </c>
      <c r="E63" s="10">
        <f>IFERROR(__xludf.DUMMYFUNCTION("""COMPUTED_VALUE"""),45327.0)</f>
        <v>45327</v>
      </c>
      <c r="F63" s="3" t="str">
        <f>IFERROR(__xludf.DUMMYFUNCTION("""COMPUTED_VALUE"""),"****8370/")</f>
        <v>****8370/</v>
      </c>
      <c r="G63" s="3" t="str">
        <f t="shared" si="1"/>
        <v>Travel</v>
      </c>
      <c r="H63" s="3" t="str">
        <f t="shared" si="2"/>
        <v>Travel</v>
      </c>
      <c r="I63" s="3" t="str">
        <f>IFERROR(__xludf.DUMMYFUNCTION("split(E63,""/"")"),"February")</f>
        <v>February</v>
      </c>
      <c r="J63" s="3">
        <f>IFERROR(__xludf.DUMMYFUNCTION("""COMPUTED_VALUE"""),5.0)</f>
        <v>5</v>
      </c>
      <c r="K63" s="3" t="str">
        <f t="shared" si="3"/>
        <v>8370/</v>
      </c>
      <c r="L63" s="3" t="str">
        <f t="shared" si="4"/>
        <v>8370</v>
      </c>
      <c r="M63" s="3">
        <f t="shared" si="5"/>
        <v>8370</v>
      </c>
      <c r="N63" s="3" t="str">
        <f>Vlookup(M63,Card_Details!A$2:C$7,2,FALSE)</f>
        <v>Bengaluru</v>
      </c>
    </row>
    <row r="64">
      <c r="A64" s="2" t="s">
        <v>145</v>
      </c>
      <c r="B64" s="2" t="s">
        <v>146</v>
      </c>
      <c r="C64" s="8">
        <v>96000.0</v>
      </c>
      <c r="D64" s="3" t="str">
        <f>IFERROR(__xludf.DUMMYFUNCTION("split(B64,""-"")"),"Travel")</f>
        <v>Travel</v>
      </c>
      <c r="E64" s="10">
        <f>IFERROR(__xludf.DUMMYFUNCTION("""COMPUTED_VALUE"""),45327.0)</f>
        <v>45327</v>
      </c>
      <c r="F64" s="3" t="str">
        <f>IFERROR(__xludf.DUMMYFUNCTION("""COMPUTED_VALUE"""),"****3622/")</f>
        <v>****3622/</v>
      </c>
      <c r="G64" s="3" t="str">
        <f t="shared" si="1"/>
        <v>Travel</v>
      </c>
      <c r="H64" s="3" t="str">
        <f t="shared" si="2"/>
        <v>Travel</v>
      </c>
      <c r="I64" s="3" t="str">
        <f>IFERROR(__xludf.DUMMYFUNCTION("split(E64,""/"")"),"February")</f>
        <v>February</v>
      </c>
      <c r="J64" s="3">
        <f>IFERROR(__xludf.DUMMYFUNCTION("""COMPUTED_VALUE"""),5.0)</f>
        <v>5</v>
      </c>
      <c r="K64" s="3" t="str">
        <f t="shared" si="3"/>
        <v>3622/</v>
      </c>
      <c r="L64" s="3" t="str">
        <f t="shared" si="4"/>
        <v>3622</v>
      </c>
      <c r="M64" s="3">
        <f t="shared" si="5"/>
        <v>3622</v>
      </c>
      <c r="N64" s="3" t="str">
        <f>Vlookup(M64,Card_Details!A$2:C$7,2,FALSE)</f>
        <v>Hyderabad</v>
      </c>
    </row>
    <row r="65">
      <c r="A65" s="2" t="s">
        <v>147</v>
      </c>
      <c r="B65" s="2" t="s">
        <v>131</v>
      </c>
      <c r="C65" s="8">
        <v>62500.0</v>
      </c>
      <c r="D65" s="3" t="str">
        <f>IFERROR(__xludf.DUMMYFUNCTION("split(B65,""-"")"),"Maintenance")</f>
        <v>Maintenance</v>
      </c>
      <c r="E65" s="10">
        <f>IFERROR(__xludf.DUMMYFUNCTION("""COMPUTED_VALUE"""),45326.0)</f>
        <v>45326</v>
      </c>
      <c r="F65" s="3" t="str">
        <f>IFERROR(__xludf.DUMMYFUNCTION("""COMPUTED_VALUE"""),"****2232/")</f>
        <v>****2232/</v>
      </c>
      <c r="G65" s="3" t="str">
        <f t="shared" si="1"/>
        <v>Maintenance</v>
      </c>
      <c r="H65" s="3" t="str">
        <f t="shared" si="2"/>
        <v>Maintenance</v>
      </c>
      <c r="I65" s="3" t="str">
        <f>IFERROR(__xludf.DUMMYFUNCTION("split(E65,""/"")"),"February")</f>
        <v>February</v>
      </c>
      <c r="J65" s="3">
        <f>IFERROR(__xludf.DUMMYFUNCTION("""COMPUTED_VALUE"""),4.0)</f>
        <v>4</v>
      </c>
      <c r="K65" s="3" t="str">
        <f t="shared" si="3"/>
        <v>2232/</v>
      </c>
      <c r="L65" s="3" t="str">
        <f t="shared" si="4"/>
        <v>2232</v>
      </c>
      <c r="M65" s="3">
        <f t="shared" si="5"/>
        <v>2232</v>
      </c>
      <c r="N65" s="3" t="str">
        <f>Vlookup(M65,Card_Details!A$2:C$7,2,FALSE)</f>
        <v>Mumbai</v>
      </c>
    </row>
    <row r="66">
      <c r="A66" s="2" t="s">
        <v>148</v>
      </c>
      <c r="B66" s="2" t="s">
        <v>129</v>
      </c>
      <c r="C66" s="8">
        <v>218900.0</v>
      </c>
      <c r="D66" s="3" t="str">
        <f>IFERROR(__xludf.DUMMYFUNCTION("split(B66,""-"")"),"Maintenance")</f>
        <v>Maintenance</v>
      </c>
      <c r="E66" s="10">
        <f>IFERROR(__xludf.DUMMYFUNCTION("""COMPUTED_VALUE"""),45326.0)</f>
        <v>45326</v>
      </c>
      <c r="F66" s="3" t="str">
        <f>IFERROR(__xludf.DUMMYFUNCTION("""COMPUTED_VALUE"""),"****3622/")</f>
        <v>****3622/</v>
      </c>
      <c r="G66" s="3" t="str">
        <f t="shared" si="1"/>
        <v>Maintenance</v>
      </c>
      <c r="H66" s="3" t="str">
        <f t="shared" si="2"/>
        <v>Maintenance</v>
      </c>
      <c r="I66" s="3" t="str">
        <f>IFERROR(__xludf.DUMMYFUNCTION("split(E66,""/"")"),"February")</f>
        <v>February</v>
      </c>
      <c r="J66" s="3">
        <f>IFERROR(__xludf.DUMMYFUNCTION("""COMPUTED_VALUE"""),4.0)</f>
        <v>4</v>
      </c>
      <c r="K66" s="3" t="str">
        <f t="shared" si="3"/>
        <v>3622/</v>
      </c>
      <c r="L66" s="3" t="str">
        <f t="shared" si="4"/>
        <v>3622</v>
      </c>
      <c r="M66" s="3">
        <f t="shared" si="5"/>
        <v>3622</v>
      </c>
      <c r="N66" s="3" t="str">
        <f>Vlookup(M66,Card_Details!A$2:C$7,2,FALSE)</f>
        <v>Hyderabad</v>
      </c>
    </row>
    <row r="67">
      <c r="A67" s="2" t="s">
        <v>149</v>
      </c>
      <c r="B67" s="2" t="s">
        <v>129</v>
      </c>
      <c r="C67" s="8">
        <v>23870.0</v>
      </c>
      <c r="D67" s="3" t="str">
        <f>IFERROR(__xludf.DUMMYFUNCTION("split(B67,""-"")"),"Maintenance")</f>
        <v>Maintenance</v>
      </c>
      <c r="E67" s="10">
        <f>IFERROR(__xludf.DUMMYFUNCTION("""COMPUTED_VALUE"""),45326.0)</f>
        <v>45326</v>
      </c>
      <c r="F67" s="3" t="str">
        <f>IFERROR(__xludf.DUMMYFUNCTION("""COMPUTED_VALUE"""),"****3622/")</f>
        <v>****3622/</v>
      </c>
      <c r="G67" s="3" t="str">
        <f t="shared" si="1"/>
        <v>Maintenance</v>
      </c>
      <c r="H67" s="3" t="str">
        <f t="shared" si="2"/>
        <v>Maintenance</v>
      </c>
      <c r="I67" s="3" t="str">
        <f>IFERROR(__xludf.DUMMYFUNCTION("split(E67,""/"")"),"February")</f>
        <v>February</v>
      </c>
      <c r="J67" s="3">
        <f>IFERROR(__xludf.DUMMYFUNCTION("""COMPUTED_VALUE"""),4.0)</f>
        <v>4</v>
      </c>
      <c r="K67" s="3" t="str">
        <f t="shared" si="3"/>
        <v>3622/</v>
      </c>
      <c r="L67" s="3" t="str">
        <f t="shared" si="4"/>
        <v>3622</v>
      </c>
      <c r="M67" s="3">
        <f t="shared" si="5"/>
        <v>3622</v>
      </c>
      <c r="N67" s="3" t="str">
        <f>Vlookup(M67,Card_Details!A$2:C$7,2,FALSE)</f>
        <v>Hyderabad</v>
      </c>
    </row>
    <row r="68">
      <c r="A68" s="2" t="s">
        <v>150</v>
      </c>
      <c r="B68" s="2" t="s">
        <v>129</v>
      </c>
      <c r="C68" s="8">
        <v>108000.0</v>
      </c>
      <c r="D68" s="3" t="str">
        <f>IFERROR(__xludf.DUMMYFUNCTION("split(B68,""-"")"),"Maintenance")</f>
        <v>Maintenance</v>
      </c>
      <c r="E68" s="10">
        <f>IFERROR(__xludf.DUMMYFUNCTION("""COMPUTED_VALUE"""),45326.0)</f>
        <v>45326</v>
      </c>
      <c r="F68" s="3" t="str">
        <f>IFERROR(__xludf.DUMMYFUNCTION("""COMPUTED_VALUE"""),"****3622/")</f>
        <v>****3622/</v>
      </c>
      <c r="G68" s="3" t="str">
        <f t="shared" si="1"/>
        <v>Maintenance</v>
      </c>
      <c r="H68" s="3" t="str">
        <f t="shared" si="2"/>
        <v>Maintenance</v>
      </c>
      <c r="I68" s="3" t="str">
        <f>IFERROR(__xludf.DUMMYFUNCTION("split(E68,""/"")"),"February")</f>
        <v>February</v>
      </c>
      <c r="J68" s="3">
        <f>IFERROR(__xludf.DUMMYFUNCTION("""COMPUTED_VALUE"""),4.0)</f>
        <v>4</v>
      </c>
      <c r="K68" s="3" t="str">
        <f t="shared" si="3"/>
        <v>3622/</v>
      </c>
      <c r="L68" s="3" t="str">
        <f t="shared" si="4"/>
        <v>3622</v>
      </c>
      <c r="M68" s="3">
        <f t="shared" si="5"/>
        <v>3622</v>
      </c>
      <c r="N68" s="3" t="str">
        <f>Vlookup(M68,Card_Details!A$2:C$7,2,FALSE)</f>
        <v>Hyderabad</v>
      </c>
    </row>
    <row r="69">
      <c r="A69" s="2" t="s">
        <v>151</v>
      </c>
      <c r="B69" s="2" t="s">
        <v>129</v>
      </c>
      <c r="C69" s="8">
        <v>23000.0</v>
      </c>
      <c r="D69" s="3" t="str">
        <f>IFERROR(__xludf.DUMMYFUNCTION("split(B69,""-"")"),"Maintenance")</f>
        <v>Maintenance</v>
      </c>
      <c r="E69" s="10">
        <f>IFERROR(__xludf.DUMMYFUNCTION("""COMPUTED_VALUE"""),45326.0)</f>
        <v>45326</v>
      </c>
      <c r="F69" s="3" t="str">
        <f>IFERROR(__xludf.DUMMYFUNCTION("""COMPUTED_VALUE"""),"****3622/")</f>
        <v>****3622/</v>
      </c>
      <c r="G69" s="3" t="str">
        <f t="shared" si="1"/>
        <v>Maintenance</v>
      </c>
      <c r="H69" s="3" t="str">
        <f t="shared" si="2"/>
        <v>Maintenance</v>
      </c>
      <c r="I69" s="3" t="str">
        <f>IFERROR(__xludf.DUMMYFUNCTION("split(E69,""/"")"),"February")</f>
        <v>February</v>
      </c>
      <c r="J69" s="3">
        <f>IFERROR(__xludf.DUMMYFUNCTION("""COMPUTED_VALUE"""),4.0)</f>
        <v>4</v>
      </c>
      <c r="K69" s="3" t="str">
        <f t="shared" si="3"/>
        <v>3622/</v>
      </c>
      <c r="L69" s="3" t="str">
        <f t="shared" si="4"/>
        <v>3622</v>
      </c>
      <c r="M69" s="3">
        <f t="shared" si="5"/>
        <v>3622</v>
      </c>
      <c r="N69" s="3" t="str">
        <f>Vlookup(M69,Card_Details!A$2:C$7,2,FALSE)</f>
        <v>Hyderabad</v>
      </c>
    </row>
    <row r="70">
      <c r="A70" s="2" t="s">
        <v>152</v>
      </c>
      <c r="B70" s="2" t="s">
        <v>129</v>
      </c>
      <c r="C70" s="8">
        <v>52350.0</v>
      </c>
      <c r="D70" s="3" t="str">
        <f>IFERROR(__xludf.DUMMYFUNCTION("split(B70,""-"")"),"Maintenance")</f>
        <v>Maintenance</v>
      </c>
      <c r="E70" s="10">
        <f>IFERROR(__xludf.DUMMYFUNCTION("""COMPUTED_VALUE"""),45326.0)</f>
        <v>45326</v>
      </c>
      <c r="F70" s="3" t="str">
        <f>IFERROR(__xludf.DUMMYFUNCTION("""COMPUTED_VALUE"""),"****3622/")</f>
        <v>****3622/</v>
      </c>
      <c r="G70" s="3" t="str">
        <f t="shared" si="1"/>
        <v>Maintenance</v>
      </c>
      <c r="H70" s="3" t="str">
        <f t="shared" si="2"/>
        <v>Maintenance</v>
      </c>
      <c r="I70" s="3" t="str">
        <f>IFERROR(__xludf.DUMMYFUNCTION("split(E70,""/"")"),"February")</f>
        <v>February</v>
      </c>
      <c r="J70" s="3">
        <f>IFERROR(__xludf.DUMMYFUNCTION("""COMPUTED_VALUE"""),4.0)</f>
        <v>4</v>
      </c>
      <c r="K70" s="3" t="str">
        <f t="shared" si="3"/>
        <v>3622/</v>
      </c>
      <c r="L70" s="3" t="str">
        <f t="shared" si="4"/>
        <v>3622</v>
      </c>
      <c r="M70" s="3">
        <f t="shared" si="5"/>
        <v>3622</v>
      </c>
      <c r="N70" s="3" t="str">
        <f>Vlookup(M70,Card_Details!A$2:C$7,2,FALSE)</f>
        <v>Hyderabad</v>
      </c>
    </row>
    <row r="71">
      <c r="A71" s="2" t="s">
        <v>153</v>
      </c>
      <c r="B71" s="2" t="s">
        <v>129</v>
      </c>
      <c r="C71" s="8">
        <v>12550.0</v>
      </c>
      <c r="D71" s="3" t="str">
        <f>IFERROR(__xludf.DUMMYFUNCTION("split(B71,""-"")"),"Maintenance")</f>
        <v>Maintenance</v>
      </c>
      <c r="E71" s="10">
        <f>IFERROR(__xludf.DUMMYFUNCTION("""COMPUTED_VALUE"""),45326.0)</f>
        <v>45326</v>
      </c>
      <c r="F71" s="3" t="str">
        <f>IFERROR(__xludf.DUMMYFUNCTION("""COMPUTED_VALUE"""),"****3622/")</f>
        <v>****3622/</v>
      </c>
      <c r="G71" s="3" t="str">
        <f t="shared" si="1"/>
        <v>Maintenance</v>
      </c>
      <c r="H71" s="3" t="str">
        <f t="shared" si="2"/>
        <v>Maintenance</v>
      </c>
      <c r="I71" s="3" t="str">
        <f>IFERROR(__xludf.DUMMYFUNCTION("split(E71,""/"")"),"February")</f>
        <v>February</v>
      </c>
      <c r="J71" s="3">
        <f>IFERROR(__xludf.DUMMYFUNCTION("""COMPUTED_VALUE"""),4.0)</f>
        <v>4</v>
      </c>
      <c r="K71" s="3" t="str">
        <f t="shared" si="3"/>
        <v>3622/</v>
      </c>
      <c r="L71" s="3" t="str">
        <f t="shared" si="4"/>
        <v>3622</v>
      </c>
      <c r="M71" s="3">
        <f t="shared" si="5"/>
        <v>3622</v>
      </c>
      <c r="N71" s="3" t="str">
        <f>Vlookup(M71,Card_Details!A$2:C$7,2,FALSE)</f>
        <v>Hyderabad</v>
      </c>
    </row>
    <row r="72">
      <c r="A72" s="2" t="s">
        <v>154</v>
      </c>
      <c r="B72" s="2" t="s">
        <v>129</v>
      </c>
      <c r="C72" s="8">
        <v>29700.0</v>
      </c>
      <c r="D72" s="3" t="str">
        <f>IFERROR(__xludf.DUMMYFUNCTION("split(B72,""-"")"),"Maintenance")</f>
        <v>Maintenance</v>
      </c>
      <c r="E72" s="10">
        <f>IFERROR(__xludf.DUMMYFUNCTION("""COMPUTED_VALUE"""),45326.0)</f>
        <v>45326</v>
      </c>
      <c r="F72" s="3" t="str">
        <f>IFERROR(__xludf.DUMMYFUNCTION("""COMPUTED_VALUE"""),"****3622/")</f>
        <v>****3622/</v>
      </c>
      <c r="G72" s="3" t="str">
        <f t="shared" si="1"/>
        <v>Maintenance</v>
      </c>
      <c r="H72" s="3" t="str">
        <f t="shared" si="2"/>
        <v>Maintenance</v>
      </c>
      <c r="I72" s="3" t="str">
        <f>IFERROR(__xludf.DUMMYFUNCTION("split(E72,""/"")"),"February")</f>
        <v>February</v>
      </c>
      <c r="J72" s="3">
        <f>IFERROR(__xludf.DUMMYFUNCTION("""COMPUTED_VALUE"""),4.0)</f>
        <v>4</v>
      </c>
      <c r="K72" s="3" t="str">
        <f t="shared" si="3"/>
        <v>3622/</v>
      </c>
      <c r="L72" s="3" t="str">
        <f t="shared" si="4"/>
        <v>3622</v>
      </c>
      <c r="M72" s="3">
        <f t="shared" si="5"/>
        <v>3622</v>
      </c>
      <c r="N72" s="3" t="str">
        <f>Vlookup(M72,Card_Details!A$2:C$7,2,FALSE)</f>
        <v>Hyderabad</v>
      </c>
    </row>
    <row r="73">
      <c r="A73" s="2" t="s">
        <v>155</v>
      </c>
      <c r="B73" s="2" t="s">
        <v>129</v>
      </c>
      <c r="C73" s="8">
        <v>28750.0</v>
      </c>
      <c r="D73" s="3" t="str">
        <f>IFERROR(__xludf.DUMMYFUNCTION("split(B73,""-"")"),"Maintenance")</f>
        <v>Maintenance</v>
      </c>
      <c r="E73" s="10">
        <f>IFERROR(__xludf.DUMMYFUNCTION("""COMPUTED_VALUE"""),45326.0)</f>
        <v>45326</v>
      </c>
      <c r="F73" s="3" t="str">
        <f>IFERROR(__xludf.DUMMYFUNCTION("""COMPUTED_VALUE"""),"****3622/")</f>
        <v>****3622/</v>
      </c>
      <c r="G73" s="3" t="str">
        <f t="shared" si="1"/>
        <v>Maintenance</v>
      </c>
      <c r="H73" s="3" t="str">
        <f t="shared" si="2"/>
        <v>Maintenance</v>
      </c>
      <c r="I73" s="3" t="str">
        <f>IFERROR(__xludf.DUMMYFUNCTION("split(E73,""/"")"),"February")</f>
        <v>February</v>
      </c>
      <c r="J73" s="3">
        <f>IFERROR(__xludf.DUMMYFUNCTION("""COMPUTED_VALUE"""),4.0)</f>
        <v>4</v>
      </c>
      <c r="K73" s="3" t="str">
        <f t="shared" si="3"/>
        <v>3622/</v>
      </c>
      <c r="L73" s="3" t="str">
        <f t="shared" si="4"/>
        <v>3622</v>
      </c>
      <c r="M73" s="3">
        <f t="shared" si="5"/>
        <v>3622</v>
      </c>
      <c r="N73" s="3" t="str">
        <f>Vlookup(M73,Card_Details!A$2:C$7,2,FALSE)</f>
        <v>Hyderabad</v>
      </c>
    </row>
    <row r="74">
      <c r="A74" s="2" t="s">
        <v>156</v>
      </c>
      <c r="B74" s="2" t="s">
        <v>129</v>
      </c>
      <c r="C74" s="8">
        <v>20800.0</v>
      </c>
      <c r="D74" s="3" t="str">
        <f>IFERROR(__xludf.DUMMYFUNCTION("split(B74,""-"")"),"Maintenance")</f>
        <v>Maintenance</v>
      </c>
      <c r="E74" s="10">
        <f>IFERROR(__xludf.DUMMYFUNCTION("""COMPUTED_VALUE"""),45326.0)</f>
        <v>45326</v>
      </c>
      <c r="F74" s="3" t="str">
        <f>IFERROR(__xludf.DUMMYFUNCTION("""COMPUTED_VALUE"""),"****3622/")</f>
        <v>****3622/</v>
      </c>
      <c r="G74" s="3" t="str">
        <f t="shared" si="1"/>
        <v>Maintenance</v>
      </c>
      <c r="H74" s="3" t="str">
        <f t="shared" si="2"/>
        <v>Maintenance</v>
      </c>
      <c r="I74" s="3" t="str">
        <f>IFERROR(__xludf.DUMMYFUNCTION("split(E74,""/"")"),"February")</f>
        <v>February</v>
      </c>
      <c r="J74" s="3">
        <f>IFERROR(__xludf.DUMMYFUNCTION("""COMPUTED_VALUE"""),4.0)</f>
        <v>4</v>
      </c>
      <c r="K74" s="3" t="str">
        <f t="shared" si="3"/>
        <v>3622/</v>
      </c>
      <c r="L74" s="3" t="str">
        <f t="shared" si="4"/>
        <v>3622</v>
      </c>
      <c r="M74" s="3">
        <f t="shared" si="5"/>
        <v>3622</v>
      </c>
      <c r="N74" s="3" t="str">
        <f>Vlookup(M74,Card_Details!A$2:C$7,2,FALSE)</f>
        <v>Hyderabad</v>
      </c>
    </row>
    <row r="75">
      <c r="A75" s="2" t="s">
        <v>157</v>
      </c>
      <c r="B75" s="2" t="s">
        <v>129</v>
      </c>
      <c r="C75" s="8">
        <v>56000.0</v>
      </c>
      <c r="D75" s="3" t="str">
        <f>IFERROR(__xludf.DUMMYFUNCTION("split(B75,""-"")"),"Maintenance")</f>
        <v>Maintenance</v>
      </c>
      <c r="E75" s="10">
        <f>IFERROR(__xludf.DUMMYFUNCTION("""COMPUTED_VALUE"""),45326.0)</f>
        <v>45326</v>
      </c>
      <c r="F75" s="3" t="str">
        <f>IFERROR(__xludf.DUMMYFUNCTION("""COMPUTED_VALUE"""),"****3622/")</f>
        <v>****3622/</v>
      </c>
      <c r="G75" s="3" t="str">
        <f t="shared" si="1"/>
        <v>Maintenance</v>
      </c>
      <c r="H75" s="3" t="str">
        <f t="shared" si="2"/>
        <v>Maintenance</v>
      </c>
      <c r="I75" s="3" t="str">
        <f>IFERROR(__xludf.DUMMYFUNCTION("split(E75,""/"")"),"February")</f>
        <v>February</v>
      </c>
      <c r="J75" s="3">
        <f>IFERROR(__xludf.DUMMYFUNCTION("""COMPUTED_VALUE"""),4.0)</f>
        <v>4</v>
      </c>
      <c r="K75" s="3" t="str">
        <f t="shared" si="3"/>
        <v>3622/</v>
      </c>
      <c r="L75" s="3" t="str">
        <f t="shared" si="4"/>
        <v>3622</v>
      </c>
      <c r="M75" s="3">
        <f t="shared" si="5"/>
        <v>3622</v>
      </c>
      <c r="N75" s="3" t="str">
        <f>Vlookup(M75,Card_Details!A$2:C$7,2,FALSE)</f>
        <v>Hyderabad</v>
      </c>
    </row>
    <row r="76">
      <c r="A76" s="2" t="s">
        <v>158</v>
      </c>
      <c r="B76" s="2" t="s">
        <v>159</v>
      </c>
      <c r="C76" s="8">
        <v>125346.0</v>
      </c>
      <c r="D76" s="3" t="str">
        <f>IFERROR(__xludf.DUMMYFUNCTION("split(B76,""-"")"),"Offline Advertising")</f>
        <v>Offline Advertising</v>
      </c>
      <c r="E76" s="10">
        <f>IFERROR(__xludf.DUMMYFUNCTION("""COMPUTED_VALUE"""),45330.0)</f>
        <v>45330</v>
      </c>
      <c r="F76" s="3" t="str">
        <f>IFERROR(__xludf.DUMMYFUNCTION("""COMPUTED_VALUE"""),"****8370/")</f>
        <v>****8370/</v>
      </c>
      <c r="G76" s="3" t="str">
        <f t="shared" si="1"/>
        <v>Offline Advertising</v>
      </c>
      <c r="H76" s="3" t="str">
        <f t="shared" si="2"/>
        <v>Offline Advertising</v>
      </c>
      <c r="I76" s="3" t="str">
        <f>IFERROR(__xludf.DUMMYFUNCTION("split(E76,""/"")"),"February")</f>
        <v>February</v>
      </c>
      <c r="J76" s="3">
        <f>IFERROR(__xludf.DUMMYFUNCTION("""COMPUTED_VALUE"""),8.0)</f>
        <v>8</v>
      </c>
      <c r="K76" s="3" t="str">
        <f t="shared" si="3"/>
        <v>8370/</v>
      </c>
      <c r="L76" s="3" t="str">
        <f t="shared" si="4"/>
        <v>8370</v>
      </c>
      <c r="M76" s="3">
        <f t="shared" si="5"/>
        <v>8370</v>
      </c>
      <c r="N76" s="3" t="str">
        <f>Vlookup(M76,Card_Details!A$2:C$7,2,FALSE)</f>
        <v>Bengaluru</v>
      </c>
    </row>
    <row r="77">
      <c r="A77" s="2" t="s">
        <v>160</v>
      </c>
      <c r="B77" s="2" t="s">
        <v>161</v>
      </c>
      <c r="C77" s="8">
        <v>138005.0</v>
      </c>
      <c r="D77" s="3" t="str">
        <f>IFERROR(__xludf.DUMMYFUNCTION("split(B77,""-"")"),"Offline Advertising")</f>
        <v>Offline Advertising</v>
      </c>
      <c r="E77" s="10">
        <f>IFERROR(__xludf.DUMMYFUNCTION("""COMPUTED_VALUE"""),45299.0)</f>
        <v>45299</v>
      </c>
      <c r="F77" s="3" t="str">
        <f>IFERROR(__xludf.DUMMYFUNCTION("""COMPUTED_VALUE"""),"****3622/")</f>
        <v>****3622/</v>
      </c>
      <c r="G77" s="3" t="str">
        <f t="shared" si="1"/>
        <v>Offline Advertising</v>
      </c>
      <c r="H77" s="3" t="str">
        <f t="shared" si="2"/>
        <v>Offline Advertising</v>
      </c>
      <c r="I77" s="3" t="str">
        <f>IFERROR(__xludf.DUMMYFUNCTION("split(E77,""/"")"),"January")</f>
        <v>January</v>
      </c>
      <c r="J77" s="3">
        <f>IFERROR(__xludf.DUMMYFUNCTION("""COMPUTED_VALUE"""),8.0)</f>
        <v>8</v>
      </c>
      <c r="K77" s="3" t="str">
        <f t="shared" si="3"/>
        <v>3622/</v>
      </c>
      <c r="L77" s="3" t="str">
        <f t="shared" si="4"/>
        <v>3622</v>
      </c>
      <c r="M77" s="3">
        <f t="shared" si="5"/>
        <v>3622</v>
      </c>
      <c r="N77" s="3" t="str">
        <f>Vlookup(M77,Card_Details!A$2:C$7,2,FALSE)</f>
        <v>Hyderabad</v>
      </c>
    </row>
    <row r="78">
      <c r="A78" s="2" t="s">
        <v>162</v>
      </c>
      <c r="B78" s="2" t="s">
        <v>163</v>
      </c>
      <c r="C78" s="8">
        <v>127227.0</v>
      </c>
      <c r="D78" s="3" t="str">
        <f>IFERROR(__xludf.DUMMYFUNCTION("split(B78,""-"")"),"Salary")</f>
        <v>Salary</v>
      </c>
      <c r="E78" s="10">
        <f>IFERROR(__xludf.DUMMYFUNCTION("""COMPUTED_VALUE"""),45331.0)</f>
        <v>45331</v>
      </c>
      <c r="F78" s="3" t="str">
        <f>IFERROR(__xludf.DUMMYFUNCTION("""COMPUTED_VALUE"""),"****2232/")</f>
        <v>****2232/</v>
      </c>
      <c r="G78" s="3" t="str">
        <f t="shared" si="1"/>
        <v>Salary</v>
      </c>
      <c r="H78" s="3" t="str">
        <f t="shared" si="2"/>
        <v>Salary</v>
      </c>
      <c r="I78" s="3" t="str">
        <f>IFERROR(__xludf.DUMMYFUNCTION("split(E78,""/"")"),"February")</f>
        <v>February</v>
      </c>
      <c r="J78" s="3">
        <f>IFERROR(__xludf.DUMMYFUNCTION("""COMPUTED_VALUE"""),9.0)</f>
        <v>9</v>
      </c>
      <c r="K78" s="3" t="str">
        <f t="shared" si="3"/>
        <v>2232/</v>
      </c>
      <c r="L78" s="3" t="str">
        <f t="shared" si="4"/>
        <v>2232</v>
      </c>
      <c r="M78" s="3">
        <f t="shared" si="5"/>
        <v>2232</v>
      </c>
      <c r="N78" s="3" t="str">
        <f>Vlookup(M78,Card_Details!A$2:C$7,2,FALSE)</f>
        <v>Mumbai</v>
      </c>
    </row>
    <row r="79">
      <c r="A79" s="2" t="s">
        <v>164</v>
      </c>
      <c r="B79" s="2" t="s">
        <v>163</v>
      </c>
      <c r="C79" s="8">
        <v>14533.0</v>
      </c>
      <c r="D79" s="3" t="str">
        <f>IFERROR(__xludf.DUMMYFUNCTION("split(B79,""-"")"),"Salary")</f>
        <v>Salary</v>
      </c>
      <c r="E79" s="10">
        <f>IFERROR(__xludf.DUMMYFUNCTION("""COMPUTED_VALUE"""),45331.0)</f>
        <v>45331</v>
      </c>
      <c r="F79" s="3" t="str">
        <f>IFERROR(__xludf.DUMMYFUNCTION("""COMPUTED_VALUE"""),"****2232/")</f>
        <v>****2232/</v>
      </c>
      <c r="G79" s="3" t="str">
        <f t="shared" si="1"/>
        <v>Salary</v>
      </c>
      <c r="H79" s="3" t="str">
        <f t="shared" si="2"/>
        <v>Salary</v>
      </c>
      <c r="I79" s="3" t="str">
        <f>IFERROR(__xludf.DUMMYFUNCTION("split(E79,""/"")"),"February")</f>
        <v>February</v>
      </c>
      <c r="J79" s="3">
        <f>IFERROR(__xludf.DUMMYFUNCTION("""COMPUTED_VALUE"""),9.0)</f>
        <v>9</v>
      </c>
      <c r="K79" s="3" t="str">
        <f t="shared" si="3"/>
        <v>2232/</v>
      </c>
      <c r="L79" s="3" t="str">
        <f t="shared" si="4"/>
        <v>2232</v>
      </c>
      <c r="M79" s="3">
        <f t="shared" si="5"/>
        <v>2232</v>
      </c>
      <c r="N79" s="3" t="str">
        <f>Vlookup(M79,Card_Details!A$2:C$7,2,FALSE)</f>
        <v>Mumbai</v>
      </c>
    </row>
    <row r="80">
      <c r="A80" s="2" t="s">
        <v>165</v>
      </c>
      <c r="B80" s="2" t="s">
        <v>114</v>
      </c>
      <c r="C80" s="8">
        <v>123309.0</v>
      </c>
      <c r="D80" s="3" t="str">
        <f>IFERROR(__xludf.DUMMYFUNCTION("split(B80,""-"")"),"Offline Advertising")</f>
        <v>Offline Advertising</v>
      </c>
      <c r="E80" s="10">
        <f>IFERROR(__xludf.DUMMYFUNCTION("""COMPUTED_VALUE"""),45300.0)</f>
        <v>45300</v>
      </c>
      <c r="F80" s="3" t="str">
        <f>IFERROR(__xludf.DUMMYFUNCTION("""COMPUTED_VALUE"""),"****4050/")</f>
        <v>****4050/</v>
      </c>
      <c r="G80" s="3" t="str">
        <f t="shared" si="1"/>
        <v>Offline Advertising</v>
      </c>
      <c r="H80" s="3" t="str">
        <f t="shared" si="2"/>
        <v>Offline Advertising</v>
      </c>
      <c r="I80" s="3" t="str">
        <f>IFERROR(__xludf.DUMMYFUNCTION("split(E80,""/"")"),"January")</f>
        <v>January</v>
      </c>
      <c r="J80" s="3">
        <f>IFERROR(__xludf.DUMMYFUNCTION("""COMPUTED_VALUE"""),9.0)</f>
        <v>9</v>
      </c>
      <c r="K80" s="3" t="str">
        <f t="shared" si="3"/>
        <v>4050/</v>
      </c>
      <c r="L80" s="3" t="str">
        <f t="shared" si="4"/>
        <v>4050</v>
      </c>
      <c r="M80" s="3">
        <f t="shared" si="5"/>
        <v>4050</v>
      </c>
      <c r="N80" s="3" t="str">
        <f>Vlookup(M80,Card_Details!A$2:C$7,2,FALSE)</f>
        <v>Hyderabad</v>
      </c>
    </row>
    <row r="81">
      <c r="A81" s="2" t="s">
        <v>166</v>
      </c>
      <c r="B81" s="2" t="s">
        <v>116</v>
      </c>
      <c r="C81" s="8">
        <v>94485.0</v>
      </c>
      <c r="D81" s="3" t="str">
        <f>IFERROR(__xludf.DUMMYFUNCTION("split(B81,""-"")"),"Offline Advertising")</f>
        <v>Offline Advertising</v>
      </c>
      <c r="E81" s="9">
        <f>IFERROR(__xludf.DUMMYFUNCTION("""COMPUTED_VALUE"""),45301.0)</f>
        <v>45301</v>
      </c>
      <c r="F81" s="3" t="str">
        <f>IFERROR(__xludf.DUMMYFUNCTION("""COMPUTED_VALUE"""),"****5552/")</f>
        <v>****5552/</v>
      </c>
      <c r="G81" s="3" t="str">
        <f t="shared" si="1"/>
        <v>Offline Advertising</v>
      </c>
      <c r="H81" s="3" t="str">
        <f t="shared" si="2"/>
        <v>Offline Advertising</v>
      </c>
      <c r="I81" s="3" t="str">
        <f>IFERROR(__xludf.DUMMYFUNCTION("split(E81,""/"")"),"January")</f>
        <v>January</v>
      </c>
      <c r="J81" s="3">
        <f>IFERROR(__xludf.DUMMYFUNCTION("""COMPUTED_VALUE"""),10.0)</f>
        <v>10</v>
      </c>
      <c r="K81" s="3" t="str">
        <f t="shared" si="3"/>
        <v>5552/</v>
      </c>
      <c r="L81" s="3" t="str">
        <f t="shared" si="4"/>
        <v>5552</v>
      </c>
      <c r="M81" s="3">
        <f t="shared" si="5"/>
        <v>5552</v>
      </c>
      <c r="N81" s="3" t="str">
        <f>Vlookup(M81,Card_Details!A$2:C$7,2,FALSE)</f>
        <v>Mumbai</v>
      </c>
    </row>
    <row r="82">
      <c r="A82" s="2" t="s">
        <v>167</v>
      </c>
      <c r="B82" s="2" t="s">
        <v>118</v>
      </c>
      <c r="C82" s="8">
        <v>56314.0</v>
      </c>
      <c r="D82" s="3" t="str">
        <f>IFERROR(__xludf.DUMMYFUNCTION("split(B82,""-"")"),"Offline Advertising")</f>
        <v>Offline Advertising</v>
      </c>
      <c r="E82" s="9">
        <f>IFERROR(__xludf.DUMMYFUNCTION("""COMPUTED_VALUE"""),45302.0)</f>
        <v>45302</v>
      </c>
      <c r="F82" s="3" t="str">
        <f>IFERROR(__xludf.DUMMYFUNCTION("""COMPUTED_VALUE"""),"****3622/")</f>
        <v>****3622/</v>
      </c>
      <c r="G82" s="3" t="str">
        <f t="shared" si="1"/>
        <v>Offline Advertising</v>
      </c>
      <c r="H82" s="3" t="str">
        <f t="shared" si="2"/>
        <v>Offline Advertising</v>
      </c>
      <c r="I82" s="3" t="str">
        <f>IFERROR(__xludf.DUMMYFUNCTION("split(E82,""/"")"),"January")</f>
        <v>January</v>
      </c>
      <c r="J82" s="3">
        <f>IFERROR(__xludf.DUMMYFUNCTION("""COMPUTED_VALUE"""),11.0)</f>
        <v>11</v>
      </c>
      <c r="K82" s="3" t="str">
        <f t="shared" si="3"/>
        <v>3622/</v>
      </c>
      <c r="L82" s="3" t="str">
        <f t="shared" si="4"/>
        <v>3622</v>
      </c>
      <c r="M82" s="3">
        <f t="shared" si="5"/>
        <v>3622</v>
      </c>
      <c r="N82" s="3" t="str">
        <f>Vlookup(M82,Card_Details!A$2:C$7,2,FALSE)</f>
        <v>Hyderabad</v>
      </c>
    </row>
    <row r="83">
      <c r="A83" s="2" t="s">
        <v>168</v>
      </c>
      <c r="B83" s="2" t="s">
        <v>120</v>
      </c>
      <c r="C83" s="8">
        <v>113056.0</v>
      </c>
      <c r="D83" s="3" t="str">
        <f>IFERROR(__xludf.DUMMYFUNCTION("split(B83,""-"")"),"Offline Advertising")</f>
        <v>Offline Advertising</v>
      </c>
      <c r="E83" s="9">
        <f>IFERROR(__xludf.DUMMYFUNCTION("""COMPUTED_VALUE"""),45303.0)</f>
        <v>45303</v>
      </c>
      <c r="F83" s="3" t="str">
        <f>IFERROR(__xludf.DUMMYFUNCTION("""COMPUTED_VALUE"""),"****8370/")</f>
        <v>****8370/</v>
      </c>
      <c r="G83" s="3" t="str">
        <f t="shared" si="1"/>
        <v>Offline Advertising</v>
      </c>
      <c r="H83" s="3" t="str">
        <f t="shared" si="2"/>
        <v>Offline Advertising</v>
      </c>
      <c r="I83" s="3" t="str">
        <f>IFERROR(__xludf.DUMMYFUNCTION("split(E83,""/"")"),"January")</f>
        <v>January</v>
      </c>
      <c r="J83" s="3">
        <f>IFERROR(__xludf.DUMMYFUNCTION("""COMPUTED_VALUE"""),12.0)</f>
        <v>12</v>
      </c>
      <c r="K83" s="3" t="str">
        <f t="shared" si="3"/>
        <v>8370/</v>
      </c>
      <c r="L83" s="3" t="str">
        <f t="shared" si="4"/>
        <v>8370</v>
      </c>
      <c r="M83" s="3">
        <f t="shared" si="5"/>
        <v>8370</v>
      </c>
      <c r="N83" s="3" t="str">
        <f>Vlookup(M83,Card_Details!A$2:C$7,2,FALSE)</f>
        <v>Bengaluru</v>
      </c>
    </row>
    <row r="84">
      <c r="A84" s="2" t="s">
        <v>169</v>
      </c>
      <c r="B84" s="2" t="s">
        <v>122</v>
      </c>
      <c r="C84" s="8">
        <v>53771.0</v>
      </c>
      <c r="D84" s="3" t="str">
        <f>IFERROR(__xludf.DUMMYFUNCTION("split(B84,""-"")"),"Offline Advertising")</f>
        <v>Offline Advertising</v>
      </c>
      <c r="E84" s="9">
        <f>IFERROR(__xludf.DUMMYFUNCTION("""COMPUTED_VALUE"""),45304.0)</f>
        <v>45304</v>
      </c>
      <c r="F84" s="3" t="str">
        <f>IFERROR(__xludf.DUMMYFUNCTION("""COMPUTED_VALUE"""),"****3622/")</f>
        <v>****3622/</v>
      </c>
      <c r="G84" s="3" t="str">
        <f t="shared" si="1"/>
        <v>Offline Advertising</v>
      </c>
      <c r="H84" s="3" t="str">
        <f t="shared" si="2"/>
        <v>Offline Advertising</v>
      </c>
      <c r="I84" s="3" t="str">
        <f>IFERROR(__xludf.DUMMYFUNCTION("split(E84,""/"")"),"January")</f>
        <v>January</v>
      </c>
      <c r="J84" s="3">
        <f>IFERROR(__xludf.DUMMYFUNCTION("""COMPUTED_VALUE"""),13.0)</f>
        <v>13</v>
      </c>
      <c r="K84" s="3" t="str">
        <f t="shared" si="3"/>
        <v>3622/</v>
      </c>
      <c r="L84" s="3" t="str">
        <f t="shared" si="4"/>
        <v>3622</v>
      </c>
      <c r="M84" s="3">
        <f t="shared" si="5"/>
        <v>3622</v>
      </c>
      <c r="N84" s="3" t="str">
        <f>Vlookup(M84,Card_Details!A$2:C$7,2,FALSE)</f>
        <v>Hyderabad</v>
      </c>
    </row>
    <row r="85">
      <c r="A85" s="2" t="s">
        <v>170</v>
      </c>
      <c r="B85" s="2" t="s">
        <v>142</v>
      </c>
      <c r="C85" s="8">
        <v>98000.0</v>
      </c>
      <c r="D85" s="3" t="str">
        <f>IFERROR(__xludf.DUMMYFUNCTION("split(B85,""-"")"),"Travel")</f>
        <v>Travel</v>
      </c>
      <c r="E85" s="10">
        <f>IFERROR(__xludf.DUMMYFUNCTION("""COMPUTED_VALUE"""),45327.0)</f>
        <v>45327</v>
      </c>
      <c r="F85" s="3" t="str">
        <f>IFERROR(__xludf.DUMMYFUNCTION("""COMPUTED_VALUE"""),"****5552/")</f>
        <v>****5552/</v>
      </c>
      <c r="G85" s="3" t="str">
        <f t="shared" si="1"/>
        <v>Travel</v>
      </c>
      <c r="H85" s="3" t="str">
        <f t="shared" si="2"/>
        <v>Travel</v>
      </c>
      <c r="I85" s="3" t="str">
        <f>IFERROR(__xludf.DUMMYFUNCTION("split(E85,""/"")"),"February")</f>
        <v>February</v>
      </c>
      <c r="J85" s="3">
        <f>IFERROR(__xludf.DUMMYFUNCTION("""COMPUTED_VALUE"""),5.0)</f>
        <v>5</v>
      </c>
      <c r="K85" s="3" t="str">
        <f t="shared" si="3"/>
        <v>5552/</v>
      </c>
      <c r="L85" s="3" t="str">
        <f t="shared" si="4"/>
        <v>5552</v>
      </c>
      <c r="M85" s="3">
        <f t="shared" si="5"/>
        <v>5552</v>
      </c>
      <c r="N85" s="3" t="str">
        <f>Vlookup(M85,Card_Details!A$2:C$7,2,FALSE)</f>
        <v>Mumbai</v>
      </c>
    </row>
    <row r="86">
      <c r="A86" s="2" t="s">
        <v>171</v>
      </c>
      <c r="B86" s="2" t="s">
        <v>144</v>
      </c>
      <c r="C86" s="8">
        <v>72000.0</v>
      </c>
      <c r="D86" s="3" t="str">
        <f>IFERROR(__xludf.DUMMYFUNCTION("split(B86,""-"")"),"Travel")</f>
        <v>Travel</v>
      </c>
      <c r="E86" s="10">
        <f>IFERROR(__xludf.DUMMYFUNCTION("""COMPUTED_VALUE"""),45327.0)</f>
        <v>45327</v>
      </c>
      <c r="F86" s="3" t="str">
        <f>IFERROR(__xludf.DUMMYFUNCTION("""COMPUTED_VALUE"""),"****8370/")</f>
        <v>****8370/</v>
      </c>
      <c r="G86" s="3" t="str">
        <f t="shared" si="1"/>
        <v>Travel</v>
      </c>
      <c r="H86" s="3" t="str">
        <f t="shared" si="2"/>
        <v>Travel</v>
      </c>
      <c r="I86" s="3" t="str">
        <f>IFERROR(__xludf.DUMMYFUNCTION("split(E86,""/"")"),"February")</f>
        <v>February</v>
      </c>
      <c r="J86" s="3">
        <f>IFERROR(__xludf.DUMMYFUNCTION("""COMPUTED_VALUE"""),5.0)</f>
        <v>5</v>
      </c>
      <c r="K86" s="3" t="str">
        <f t="shared" si="3"/>
        <v>8370/</v>
      </c>
      <c r="L86" s="3" t="str">
        <f t="shared" si="4"/>
        <v>8370</v>
      </c>
      <c r="M86" s="3">
        <f t="shared" si="5"/>
        <v>8370</v>
      </c>
      <c r="N86" s="3" t="str">
        <f>Vlookup(M86,Card_Details!A$2:C$7,2,FALSE)</f>
        <v>Bengaluru</v>
      </c>
    </row>
    <row r="87">
      <c r="A87" s="2" t="s">
        <v>172</v>
      </c>
      <c r="B87" s="2" t="s">
        <v>146</v>
      </c>
      <c r="C87" s="8">
        <v>96000.0</v>
      </c>
      <c r="D87" s="3" t="str">
        <f>IFERROR(__xludf.DUMMYFUNCTION("split(B87,""-"")"),"Travel")</f>
        <v>Travel</v>
      </c>
      <c r="E87" s="10">
        <f>IFERROR(__xludf.DUMMYFUNCTION("""COMPUTED_VALUE"""),45327.0)</f>
        <v>45327</v>
      </c>
      <c r="F87" s="3" t="str">
        <f>IFERROR(__xludf.DUMMYFUNCTION("""COMPUTED_VALUE"""),"****3622/")</f>
        <v>****3622/</v>
      </c>
      <c r="G87" s="3" t="str">
        <f t="shared" si="1"/>
        <v>Travel</v>
      </c>
      <c r="H87" s="3" t="str">
        <f t="shared" si="2"/>
        <v>Travel</v>
      </c>
      <c r="I87" s="3" t="str">
        <f>IFERROR(__xludf.DUMMYFUNCTION("split(E87,""/"")"),"February")</f>
        <v>February</v>
      </c>
      <c r="J87" s="3">
        <f>IFERROR(__xludf.DUMMYFUNCTION("""COMPUTED_VALUE"""),5.0)</f>
        <v>5</v>
      </c>
      <c r="K87" s="3" t="str">
        <f t="shared" si="3"/>
        <v>3622/</v>
      </c>
      <c r="L87" s="3" t="str">
        <f t="shared" si="4"/>
        <v>3622</v>
      </c>
      <c r="M87" s="3">
        <f t="shared" si="5"/>
        <v>3622</v>
      </c>
      <c r="N87" s="3" t="str">
        <f>Vlookup(M87,Card_Details!A$2:C$7,2,FALSE)</f>
        <v>Hyderabad</v>
      </c>
    </row>
    <row r="88">
      <c r="A88" s="2" t="s">
        <v>173</v>
      </c>
      <c r="B88" s="2" t="s">
        <v>127</v>
      </c>
      <c r="C88" s="8">
        <v>81000.0</v>
      </c>
      <c r="D88" s="3" t="str">
        <f>IFERROR(__xludf.DUMMYFUNCTION("split(B88,""-"")"),"Maintenance")</f>
        <v>Maintenance</v>
      </c>
      <c r="E88" s="10">
        <f>IFERROR(__xludf.DUMMYFUNCTION("""COMPUTED_VALUE"""),45326.0)</f>
        <v>45326</v>
      </c>
      <c r="F88" s="3" t="str">
        <f>IFERROR(__xludf.DUMMYFUNCTION("""COMPUTED_VALUE"""),"****8370/")</f>
        <v>****8370/</v>
      </c>
      <c r="G88" s="3" t="str">
        <f t="shared" si="1"/>
        <v>Maintenance</v>
      </c>
      <c r="H88" s="3" t="str">
        <f t="shared" si="2"/>
        <v>Maintenance</v>
      </c>
      <c r="I88" s="3" t="str">
        <f>IFERROR(__xludf.DUMMYFUNCTION("split(E88,""/"")"),"February")</f>
        <v>February</v>
      </c>
      <c r="J88" s="3">
        <f>IFERROR(__xludf.DUMMYFUNCTION("""COMPUTED_VALUE"""),4.0)</f>
        <v>4</v>
      </c>
      <c r="K88" s="3" t="str">
        <f t="shared" si="3"/>
        <v>8370/</v>
      </c>
      <c r="L88" s="3" t="str">
        <f t="shared" si="4"/>
        <v>8370</v>
      </c>
      <c r="M88" s="3">
        <f t="shared" si="5"/>
        <v>8370</v>
      </c>
      <c r="N88" s="3" t="str">
        <f>Vlookup(M88,Card_Details!A$2:C$7,2,FALSE)</f>
        <v>Bengaluru</v>
      </c>
    </row>
    <row r="89">
      <c r="A89" s="2" t="s">
        <v>174</v>
      </c>
      <c r="B89" s="2" t="s">
        <v>129</v>
      </c>
      <c r="C89" s="8">
        <v>86000.0</v>
      </c>
      <c r="D89" s="3" t="str">
        <f>IFERROR(__xludf.DUMMYFUNCTION("split(B89,""-"")"),"Maintenance")</f>
        <v>Maintenance</v>
      </c>
      <c r="E89" s="10">
        <f>IFERROR(__xludf.DUMMYFUNCTION("""COMPUTED_VALUE"""),45326.0)</f>
        <v>45326</v>
      </c>
      <c r="F89" s="3" t="str">
        <f>IFERROR(__xludf.DUMMYFUNCTION("""COMPUTED_VALUE"""),"****3622/")</f>
        <v>****3622/</v>
      </c>
      <c r="G89" s="3" t="str">
        <f t="shared" si="1"/>
        <v>Maintenance</v>
      </c>
      <c r="H89" s="3" t="str">
        <f t="shared" si="2"/>
        <v>Maintenance</v>
      </c>
      <c r="I89" s="3" t="str">
        <f>IFERROR(__xludf.DUMMYFUNCTION("split(E89,""/"")"),"February")</f>
        <v>February</v>
      </c>
      <c r="J89" s="3">
        <f>IFERROR(__xludf.DUMMYFUNCTION("""COMPUTED_VALUE"""),4.0)</f>
        <v>4</v>
      </c>
      <c r="K89" s="3" t="str">
        <f t="shared" si="3"/>
        <v>3622/</v>
      </c>
      <c r="L89" s="3" t="str">
        <f t="shared" si="4"/>
        <v>3622</v>
      </c>
      <c r="M89" s="3">
        <f t="shared" si="5"/>
        <v>3622</v>
      </c>
      <c r="N89" s="3" t="str">
        <f>Vlookup(M89,Card_Details!A$2:C$7,2,FALSE)</f>
        <v>Hyderabad</v>
      </c>
    </row>
    <row r="90">
      <c r="A90" s="2" t="s">
        <v>175</v>
      </c>
      <c r="B90" s="2" t="s">
        <v>131</v>
      </c>
      <c r="C90" s="8">
        <v>54000.0</v>
      </c>
      <c r="D90" s="3" t="str">
        <f>IFERROR(__xludf.DUMMYFUNCTION("split(B90,""-"")"),"Maintenance")</f>
        <v>Maintenance</v>
      </c>
      <c r="E90" s="10">
        <f>IFERROR(__xludf.DUMMYFUNCTION("""COMPUTED_VALUE"""),45326.0)</f>
        <v>45326</v>
      </c>
      <c r="F90" s="3" t="str">
        <f>IFERROR(__xludf.DUMMYFUNCTION("""COMPUTED_VALUE"""),"****2232/")</f>
        <v>****2232/</v>
      </c>
      <c r="G90" s="3" t="str">
        <f t="shared" si="1"/>
        <v>Maintenance</v>
      </c>
      <c r="H90" s="3" t="str">
        <f t="shared" si="2"/>
        <v>Maintenance</v>
      </c>
      <c r="I90" s="3" t="str">
        <f>IFERROR(__xludf.DUMMYFUNCTION("split(E90,""/"")"),"February")</f>
        <v>February</v>
      </c>
      <c r="J90" s="3">
        <f>IFERROR(__xludf.DUMMYFUNCTION("""COMPUTED_VALUE"""),4.0)</f>
        <v>4</v>
      </c>
      <c r="K90" s="3" t="str">
        <f t="shared" si="3"/>
        <v>2232/</v>
      </c>
      <c r="L90" s="3" t="str">
        <f t="shared" si="4"/>
        <v>2232</v>
      </c>
      <c r="M90" s="3">
        <f t="shared" si="5"/>
        <v>2232</v>
      </c>
      <c r="N90" s="3" t="str">
        <f>Vlookup(M90,Card_Details!A$2:C$7,2,FALSE)</f>
        <v>Mumbai</v>
      </c>
    </row>
    <row r="91">
      <c r="A91" s="2" t="s">
        <v>176</v>
      </c>
      <c r="B91" s="2" t="s">
        <v>133</v>
      </c>
      <c r="C91" s="8">
        <v>91255.0</v>
      </c>
      <c r="D91" s="3" t="str">
        <f>IFERROR(__xludf.DUMMYFUNCTION("split(B91,""-"")"),"Maintenance")</f>
        <v>Maintenance</v>
      </c>
      <c r="E91" s="10">
        <f>IFERROR(__xludf.DUMMYFUNCTION("""COMPUTED_VALUE"""),45326.0)</f>
        <v>45326</v>
      </c>
      <c r="F91" s="3" t="str">
        <f>IFERROR(__xludf.DUMMYFUNCTION("""COMPUTED_VALUE"""),"****5002/")</f>
        <v>****5002/</v>
      </c>
      <c r="G91" s="3" t="str">
        <f t="shared" si="1"/>
        <v>Maintenance</v>
      </c>
      <c r="H91" s="3" t="str">
        <f t="shared" si="2"/>
        <v>Maintenance</v>
      </c>
      <c r="I91" s="3" t="str">
        <f>IFERROR(__xludf.DUMMYFUNCTION("split(E91,""/"")"),"February")</f>
        <v>February</v>
      </c>
      <c r="J91" s="3">
        <f>IFERROR(__xludf.DUMMYFUNCTION("""COMPUTED_VALUE"""),4.0)</f>
        <v>4</v>
      </c>
      <c r="K91" s="3" t="str">
        <f t="shared" si="3"/>
        <v>5002/</v>
      </c>
      <c r="L91" s="3" t="str">
        <f t="shared" si="4"/>
        <v>5002</v>
      </c>
      <c r="M91" s="3">
        <f t="shared" si="5"/>
        <v>5002</v>
      </c>
      <c r="N91" s="3" t="str">
        <f>Vlookup(M91,Card_Details!A$2:C$7,2,FALSE)</f>
        <v>Bengaluru</v>
      </c>
    </row>
    <row r="92">
      <c r="A92" s="2" t="s">
        <v>177</v>
      </c>
      <c r="B92" s="2" t="s">
        <v>135</v>
      </c>
      <c r="C92" s="8">
        <v>141485.0</v>
      </c>
      <c r="D92" s="3" t="str">
        <f>IFERROR(__xludf.DUMMYFUNCTION("split(B92,""-"")"),"Maintenance")</f>
        <v>Maintenance</v>
      </c>
      <c r="E92" s="10">
        <f>IFERROR(__xludf.DUMMYFUNCTION("""COMPUTED_VALUE"""),45326.0)</f>
        <v>45326</v>
      </c>
      <c r="F92" s="3" t="str">
        <f>IFERROR(__xludf.DUMMYFUNCTION("""COMPUTED_VALUE"""),"****4050/")</f>
        <v>****4050/</v>
      </c>
      <c r="G92" s="3" t="str">
        <f t="shared" si="1"/>
        <v>Maintenance</v>
      </c>
      <c r="H92" s="3" t="str">
        <f t="shared" si="2"/>
        <v>Maintenance</v>
      </c>
      <c r="I92" s="3" t="str">
        <f>IFERROR(__xludf.DUMMYFUNCTION("split(E92,""/"")"),"February")</f>
        <v>February</v>
      </c>
      <c r="J92" s="3">
        <f>IFERROR(__xludf.DUMMYFUNCTION("""COMPUTED_VALUE"""),4.0)</f>
        <v>4</v>
      </c>
      <c r="K92" s="3" t="str">
        <f t="shared" si="3"/>
        <v>4050/</v>
      </c>
      <c r="L92" s="3" t="str">
        <f t="shared" si="4"/>
        <v>4050</v>
      </c>
      <c r="M92" s="3">
        <f t="shared" si="5"/>
        <v>4050</v>
      </c>
      <c r="N92" s="3" t="str">
        <f>Vlookup(M92,Card_Details!A$2:C$7,2,FALSE)</f>
        <v>Hyderabad</v>
      </c>
    </row>
    <row r="93">
      <c r="A93" s="2" t="s">
        <v>178</v>
      </c>
      <c r="B93" s="2" t="s">
        <v>137</v>
      </c>
      <c r="C93" s="8">
        <v>130802.0</v>
      </c>
      <c r="D93" s="3" t="str">
        <f>IFERROR(__xludf.DUMMYFUNCTION("split(B93,""-"")"),"Maintenance")</f>
        <v>Maintenance</v>
      </c>
      <c r="E93" s="10">
        <f>IFERROR(__xludf.DUMMYFUNCTION("""COMPUTED_VALUE"""),45326.0)</f>
        <v>45326</v>
      </c>
      <c r="F93" s="3" t="str">
        <f>IFERROR(__xludf.DUMMYFUNCTION("""COMPUTED_VALUE"""),"****5552/")</f>
        <v>****5552/</v>
      </c>
      <c r="G93" s="3" t="str">
        <f t="shared" si="1"/>
        <v>Maintenance</v>
      </c>
      <c r="H93" s="3" t="str">
        <f t="shared" si="2"/>
        <v>Maintenance</v>
      </c>
      <c r="I93" s="3" t="str">
        <f>IFERROR(__xludf.DUMMYFUNCTION("split(E93,""/"")"),"February")</f>
        <v>February</v>
      </c>
      <c r="J93" s="3">
        <f>IFERROR(__xludf.DUMMYFUNCTION("""COMPUTED_VALUE"""),4.0)</f>
        <v>4</v>
      </c>
      <c r="K93" s="3" t="str">
        <f t="shared" si="3"/>
        <v>5552/</v>
      </c>
      <c r="L93" s="3" t="str">
        <f t="shared" si="4"/>
        <v>5552</v>
      </c>
      <c r="M93" s="3">
        <f t="shared" si="5"/>
        <v>5552</v>
      </c>
      <c r="N93" s="3" t="str">
        <f>Vlookup(M93,Card_Details!A$2:C$7,2,FALSE)</f>
        <v>Mumbai</v>
      </c>
    </row>
    <row r="94">
      <c r="A94" s="2" t="s">
        <v>179</v>
      </c>
      <c r="B94" s="2" t="s">
        <v>129</v>
      </c>
      <c r="C94" s="8">
        <v>30663.0</v>
      </c>
      <c r="D94" s="3" t="str">
        <f>IFERROR(__xludf.DUMMYFUNCTION("split(B94,""-"")"),"Maintenance")</f>
        <v>Maintenance</v>
      </c>
      <c r="E94" s="10">
        <f>IFERROR(__xludf.DUMMYFUNCTION("""COMPUTED_VALUE"""),45326.0)</f>
        <v>45326</v>
      </c>
      <c r="F94" s="3" t="str">
        <f>IFERROR(__xludf.DUMMYFUNCTION("""COMPUTED_VALUE"""),"****3622/")</f>
        <v>****3622/</v>
      </c>
      <c r="G94" s="3" t="str">
        <f t="shared" si="1"/>
        <v>Maintenance</v>
      </c>
      <c r="H94" s="3" t="str">
        <f t="shared" si="2"/>
        <v>Maintenance</v>
      </c>
      <c r="I94" s="3" t="str">
        <f>IFERROR(__xludf.DUMMYFUNCTION("split(E94,""/"")"),"February")</f>
        <v>February</v>
      </c>
      <c r="J94" s="3">
        <f>IFERROR(__xludf.DUMMYFUNCTION("""COMPUTED_VALUE"""),4.0)</f>
        <v>4</v>
      </c>
      <c r="K94" s="3" t="str">
        <f t="shared" si="3"/>
        <v>3622/</v>
      </c>
      <c r="L94" s="3" t="str">
        <f t="shared" si="4"/>
        <v>3622</v>
      </c>
      <c r="M94" s="3">
        <f t="shared" si="5"/>
        <v>3622</v>
      </c>
      <c r="N94" s="3" t="str">
        <f>Vlookup(M94,Card_Details!A$2:C$7,2,FALSE)</f>
        <v>Hyderabad</v>
      </c>
    </row>
    <row r="95">
      <c r="A95" s="2" t="s">
        <v>180</v>
      </c>
      <c r="B95" s="2" t="s">
        <v>129</v>
      </c>
      <c r="C95" s="8">
        <v>108537.0</v>
      </c>
      <c r="D95" s="3" t="str">
        <f>IFERROR(__xludf.DUMMYFUNCTION("split(B95,""-"")"),"Maintenance")</f>
        <v>Maintenance</v>
      </c>
      <c r="E95" s="10">
        <f>IFERROR(__xludf.DUMMYFUNCTION("""COMPUTED_VALUE"""),45326.0)</f>
        <v>45326</v>
      </c>
      <c r="F95" s="3" t="str">
        <f>IFERROR(__xludf.DUMMYFUNCTION("""COMPUTED_VALUE"""),"****3622/")</f>
        <v>****3622/</v>
      </c>
      <c r="G95" s="3" t="str">
        <f t="shared" si="1"/>
        <v>Maintenance</v>
      </c>
      <c r="H95" s="3" t="str">
        <f t="shared" si="2"/>
        <v>Maintenance</v>
      </c>
      <c r="I95" s="3" t="str">
        <f>IFERROR(__xludf.DUMMYFUNCTION("split(E95,""/"")"),"February")</f>
        <v>February</v>
      </c>
      <c r="J95" s="3">
        <f>IFERROR(__xludf.DUMMYFUNCTION("""COMPUTED_VALUE"""),4.0)</f>
        <v>4</v>
      </c>
      <c r="K95" s="3" t="str">
        <f t="shared" si="3"/>
        <v>3622/</v>
      </c>
      <c r="L95" s="3" t="str">
        <f t="shared" si="4"/>
        <v>3622</v>
      </c>
      <c r="M95" s="3">
        <f t="shared" si="5"/>
        <v>3622</v>
      </c>
      <c r="N95" s="3" t="str">
        <f>Vlookup(M95,Card_Details!A$2:C$7,2,FALSE)</f>
        <v>Hyderabad</v>
      </c>
    </row>
    <row r="96">
      <c r="A96" s="2" t="s">
        <v>181</v>
      </c>
      <c r="B96" s="2" t="s">
        <v>129</v>
      </c>
      <c r="C96" s="8">
        <v>25259.0</v>
      </c>
      <c r="D96" s="3" t="str">
        <f>IFERROR(__xludf.DUMMYFUNCTION("split(B96,""-"")"),"Maintenance")</f>
        <v>Maintenance</v>
      </c>
      <c r="E96" s="10">
        <f>IFERROR(__xludf.DUMMYFUNCTION("""COMPUTED_VALUE"""),45326.0)</f>
        <v>45326</v>
      </c>
      <c r="F96" s="3" t="str">
        <f>IFERROR(__xludf.DUMMYFUNCTION("""COMPUTED_VALUE"""),"****3622/")</f>
        <v>****3622/</v>
      </c>
      <c r="G96" s="3" t="str">
        <f t="shared" si="1"/>
        <v>Maintenance</v>
      </c>
      <c r="H96" s="3" t="str">
        <f t="shared" si="2"/>
        <v>Maintenance</v>
      </c>
      <c r="I96" s="3" t="str">
        <f>IFERROR(__xludf.DUMMYFUNCTION("split(E96,""/"")"),"February")</f>
        <v>February</v>
      </c>
      <c r="J96" s="3">
        <f>IFERROR(__xludf.DUMMYFUNCTION("""COMPUTED_VALUE"""),4.0)</f>
        <v>4</v>
      </c>
      <c r="K96" s="3" t="str">
        <f t="shared" si="3"/>
        <v>3622/</v>
      </c>
      <c r="L96" s="3" t="str">
        <f t="shared" si="4"/>
        <v>3622</v>
      </c>
      <c r="M96" s="3">
        <f t="shared" si="5"/>
        <v>3622</v>
      </c>
      <c r="N96" s="3" t="str">
        <f>Vlookup(M96,Card_Details!A$2:C$7,2,FALSE)</f>
        <v>Hyderabad</v>
      </c>
    </row>
    <row r="97">
      <c r="A97" s="2" t="s">
        <v>182</v>
      </c>
      <c r="B97" s="2" t="s">
        <v>142</v>
      </c>
      <c r="C97" s="8">
        <v>98000.0</v>
      </c>
      <c r="D97" s="3" t="str">
        <f>IFERROR(__xludf.DUMMYFUNCTION("split(B97,""-"")"),"Travel")</f>
        <v>Travel</v>
      </c>
      <c r="E97" s="10">
        <f>IFERROR(__xludf.DUMMYFUNCTION("""COMPUTED_VALUE"""),45327.0)</f>
        <v>45327</v>
      </c>
      <c r="F97" s="3" t="str">
        <f>IFERROR(__xludf.DUMMYFUNCTION("""COMPUTED_VALUE"""),"****5552/")</f>
        <v>****5552/</v>
      </c>
      <c r="G97" s="3" t="str">
        <f t="shared" si="1"/>
        <v>Travel</v>
      </c>
      <c r="H97" s="3" t="str">
        <f t="shared" si="2"/>
        <v>Travel</v>
      </c>
      <c r="I97" s="3" t="str">
        <f>IFERROR(__xludf.DUMMYFUNCTION("split(E97,""/"")"),"February")</f>
        <v>February</v>
      </c>
      <c r="J97" s="3">
        <f>IFERROR(__xludf.DUMMYFUNCTION("""COMPUTED_VALUE"""),5.0)</f>
        <v>5</v>
      </c>
      <c r="K97" s="3" t="str">
        <f t="shared" si="3"/>
        <v>5552/</v>
      </c>
      <c r="L97" s="3" t="str">
        <f t="shared" si="4"/>
        <v>5552</v>
      </c>
      <c r="M97" s="3">
        <f t="shared" si="5"/>
        <v>5552</v>
      </c>
      <c r="N97" s="3" t="str">
        <f>Vlookup(M97,Card_Details!A$2:C$7,2,FALSE)</f>
        <v>Mumbai</v>
      </c>
    </row>
    <row r="98">
      <c r="A98" s="2" t="s">
        <v>183</v>
      </c>
      <c r="B98" s="2" t="s">
        <v>144</v>
      </c>
      <c r="C98" s="8">
        <v>72000.0</v>
      </c>
      <c r="D98" s="3" t="str">
        <f>IFERROR(__xludf.DUMMYFUNCTION("split(B98,""-"")"),"Travel")</f>
        <v>Travel</v>
      </c>
      <c r="E98" s="10">
        <f>IFERROR(__xludf.DUMMYFUNCTION("""COMPUTED_VALUE"""),45327.0)</f>
        <v>45327</v>
      </c>
      <c r="F98" s="3" t="str">
        <f>IFERROR(__xludf.DUMMYFUNCTION("""COMPUTED_VALUE"""),"****8370/")</f>
        <v>****8370/</v>
      </c>
      <c r="G98" s="3" t="str">
        <f t="shared" si="1"/>
        <v>Travel</v>
      </c>
      <c r="H98" s="3" t="str">
        <f t="shared" si="2"/>
        <v>Travel</v>
      </c>
      <c r="I98" s="3" t="str">
        <f>IFERROR(__xludf.DUMMYFUNCTION("split(E98,""/"")"),"February")</f>
        <v>February</v>
      </c>
      <c r="J98" s="3">
        <f>IFERROR(__xludf.DUMMYFUNCTION("""COMPUTED_VALUE"""),5.0)</f>
        <v>5</v>
      </c>
      <c r="K98" s="3" t="str">
        <f t="shared" si="3"/>
        <v>8370/</v>
      </c>
      <c r="L98" s="3" t="str">
        <f t="shared" si="4"/>
        <v>8370</v>
      </c>
      <c r="M98" s="3">
        <f t="shared" si="5"/>
        <v>8370</v>
      </c>
      <c r="N98" s="3" t="str">
        <f>Vlookup(M98,Card_Details!A$2:C$7,2,FALSE)</f>
        <v>Bengaluru</v>
      </c>
    </row>
    <row r="99">
      <c r="A99" s="2" t="s">
        <v>184</v>
      </c>
      <c r="B99" s="2" t="s">
        <v>146</v>
      </c>
      <c r="C99" s="8">
        <v>96000.0</v>
      </c>
      <c r="D99" s="3" t="str">
        <f>IFERROR(__xludf.DUMMYFUNCTION("split(B99,""-"")"),"Travel")</f>
        <v>Travel</v>
      </c>
      <c r="E99" s="10">
        <f>IFERROR(__xludf.DUMMYFUNCTION("""COMPUTED_VALUE"""),45327.0)</f>
        <v>45327</v>
      </c>
      <c r="F99" s="3" t="str">
        <f>IFERROR(__xludf.DUMMYFUNCTION("""COMPUTED_VALUE"""),"****3622/")</f>
        <v>****3622/</v>
      </c>
      <c r="G99" s="3" t="str">
        <f t="shared" si="1"/>
        <v>Travel</v>
      </c>
      <c r="H99" s="3" t="str">
        <f t="shared" si="2"/>
        <v>Travel</v>
      </c>
      <c r="I99" s="3" t="str">
        <f>IFERROR(__xludf.DUMMYFUNCTION("split(E99,""/"")"),"February")</f>
        <v>February</v>
      </c>
      <c r="J99" s="3">
        <f>IFERROR(__xludf.DUMMYFUNCTION("""COMPUTED_VALUE"""),5.0)</f>
        <v>5</v>
      </c>
      <c r="K99" s="3" t="str">
        <f t="shared" si="3"/>
        <v>3622/</v>
      </c>
      <c r="L99" s="3" t="str">
        <f t="shared" si="4"/>
        <v>3622</v>
      </c>
      <c r="M99" s="3">
        <f t="shared" si="5"/>
        <v>3622</v>
      </c>
      <c r="N99" s="3" t="str">
        <f>Vlookup(M99,Card_Details!A$2:C$7,2,FALSE)</f>
        <v>Hyderabad</v>
      </c>
    </row>
    <row r="100">
      <c r="A100" s="2" t="s">
        <v>185</v>
      </c>
      <c r="B100" s="2" t="s">
        <v>131</v>
      </c>
      <c r="C100" s="8">
        <v>62500.0</v>
      </c>
      <c r="D100" s="3" t="str">
        <f>IFERROR(__xludf.DUMMYFUNCTION("split(B100,""-"")"),"Maintenance")</f>
        <v>Maintenance</v>
      </c>
      <c r="E100" s="10">
        <f>IFERROR(__xludf.DUMMYFUNCTION("""COMPUTED_VALUE"""),45326.0)</f>
        <v>45326</v>
      </c>
      <c r="F100" s="3" t="str">
        <f>IFERROR(__xludf.DUMMYFUNCTION("""COMPUTED_VALUE"""),"****2232/")</f>
        <v>****2232/</v>
      </c>
      <c r="G100" s="3" t="str">
        <f t="shared" si="1"/>
        <v>Maintenance</v>
      </c>
      <c r="H100" s="3" t="str">
        <f t="shared" si="2"/>
        <v>Maintenance</v>
      </c>
      <c r="I100" s="3" t="str">
        <f>IFERROR(__xludf.DUMMYFUNCTION("split(E100,""/"")"),"February")</f>
        <v>February</v>
      </c>
      <c r="J100" s="3">
        <f>IFERROR(__xludf.DUMMYFUNCTION("""COMPUTED_VALUE"""),4.0)</f>
        <v>4</v>
      </c>
      <c r="K100" s="3" t="str">
        <f t="shared" si="3"/>
        <v>2232/</v>
      </c>
      <c r="L100" s="3" t="str">
        <f t="shared" si="4"/>
        <v>2232</v>
      </c>
      <c r="M100" s="3">
        <f t="shared" si="5"/>
        <v>2232</v>
      </c>
      <c r="N100" s="3" t="str">
        <f>Vlookup(M100,Card_Details!A$2:C$7,2,FALSE)</f>
        <v>Mumbai</v>
      </c>
    </row>
    <row r="101">
      <c r="A101" s="2" t="s">
        <v>186</v>
      </c>
      <c r="B101" s="2" t="s">
        <v>129</v>
      </c>
      <c r="C101" s="8">
        <v>218900.0</v>
      </c>
      <c r="D101" s="3" t="str">
        <f>IFERROR(__xludf.DUMMYFUNCTION("split(B101,""-"")"),"Maintenance")</f>
        <v>Maintenance</v>
      </c>
      <c r="E101" s="10">
        <f>IFERROR(__xludf.DUMMYFUNCTION("""COMPUTED_VALUE"""),45326.0)</f>
        <v>45326</v>
      </c>
      <c r="F101" s="3" t="str">
        <f>IFERROR(__xludf.DUMMYFUNCTION("""COMPUTED_VALUE"""),"****3622/")</f>
        <v>****3622/</v>
      </c>
      <c r="G101" s="3" t="str">
        <f t="shared" si="1"/>
        <v>Maintenance</v>
      </c>
      <c r="H101" s="3" t="str">
        <f t="shared" si="2"/>
        <v>Maintenance</v>
      </c>
      <c r="I101" s="3" t="str">
        <f>IFERROR(__xludf.DUMMYFUNCTION("split(E101,""/"")"),"February")</f>
        <v>February</v>
      </c>
      <c r="J101" s="3">
        <f>IFERROR(__xludf.DUMMYFUNCTION("""COMPUTED_VALUE"""),4.0)</f>
        <v>4</v>
      </c>
      <c r="K101" s="3" t="str">
        <f t="shared" si="3"/>
        <v>3622/</v>
      </c>
      <c r="L101" s="3" t="str">
        <f t="shared" si="4"/>
        <v>3622</v>
      </c>
      <c r="M101" s="3">
        <f t="shared" si="5"/>
        <v>3622</v>
      </c>
      <c r="N101" s="3" t="str">
        <f>Vlookup(M101,Card_Details!A$2:C$7,2,FALSE)</f>
        <v>Hyderabad</v>
      </c>
    </row>
    <row r="102">
      <c r="A102" s="2" t="s">
        <v>187</v>
      </c>
      <c r="B102" s="2" t="s">
        <v>129</v>
      </c>
      <c r="C102" s="8">
        <v>23870.0</v>
      </c>
      <c r="D102" s="3" t="str">
        <f>IFERROR(__xludf.DUMMYFUNCTION("split(B102,""-"")"),"Maintenance")</f>
        <v>Maintenance</v>
      </c>
      <c r="E102" s="10">
        <f>IFERROR(__xludf.DUMMYFUNCTION("""COMPUTED_VALUE"""),45326.0)</f>
        <v>45326</v>
      </c>
      <c r="F102" s="3" t="str">
        <f>IFERROR(__xludf.DUMMYFUNCTION("""COMPUTED_VALUE"""),"****3622/")</f>
        <v>****3622/</v>
      </c>
      <c r="G102" s="3" t="str">
        <f t="shared" si="1"/>
        <v>Maintenance</v>
      </c>
      <c r="H102" s="3" t="str">
        <f t="shared" si="2"/>
        <v>Maintenance</v>
      </c>
      <c r="I102" s="3" t="str">
        <f>IFERROR(__xludf.DUMMYFUNCTION("split(E102,""/"")"),"February")</f>
        <v>February</v>
      </c>
      <c r="J102" s="3">
        <f>IFERROR(__xludf.DUMMYFUNCTION("""COMPUTED_VALUE"""),4.0)</f>
        <v>4</v>
      </c>
      <c r="K102" s="3" t="str">
        <f t="shared" si="3"/>
        <v>3622/</v>
      </c>
      <c r="L102" s="3" t="str">
        <f t="shared" si="4"/>
        <v>3622</v>
      </c>
      <c r="M102" s="3">
        <f t="shared" si="5"/>
        <v>3622</v>
      </c>
      <c r="N102" s="3" t="str">
        <f>Vlookup(M102,Card_Details!A$2:C$7,2,FALSE)</f>
        <v>Hyderabad</v>
      </c>
    </row>
    <row r="103">
      <c r="A103" s="2" t="s">
        <v>188</v>
      </c>
      <c r="B103" s="2" t="s">
        <v>129</v>
      </c>
      <c r="C103" s="8">
        <v>108000.0</v>
      </c>
      <c r="D103" s="3" t="str">
        <f>IFERROR(__xludf.DUMMYFUNCTION("split(B103,""-"")"),"Maintenance")</f>
        <v>Maintenance</v>
      </c>
      <c r="E103" s="10">
        <f>IFERROR(__xludf.DUMMYFUNCTION("""COMPUTED_VALUE"""),45326.0)</f>
        <v>45326</v>
      </c>
      <c r="F103" s="3" t="str">
        <f>IFERROR(__xludf.DUMMYFUNCTION("""COMPUTED_VALUE"""),"****3622/")</f>
        <v>****3622/</v>
      </c>
      <c r="G103" s="3" t="str">
        <f t="shared" si="1"/>
        <v>Maintenance</v>
      </c>
      <c r="H103" s="3" t="str">
        <f t="shared" si="2"/>
        <v>Maintenance</v>
      </c>
      <c r="I103" s="3" t="str">
        <f>IFERROR(__xludf.DUMMYFUNCTION("split(E103,""/"")"),"February")</f>
        <v>February</v>
      </c>
      <c r="J103" s="3">
        <f>IFERROR(__xludf.DUMMYFUNCTION("""COMPUTED_VALUE"""),4.0)</f>
        <v>4</v>
      </c>
      <c r="K103" s="3" t="str">
        <f t="shared" si="3"/>
        <v>3622/</v>
      </c>
      <c r="L103" s="3" t="str">
        <f t="shared" si="4"/>
        <v>3622</v>
      </c>
      <c r="M103" s="3">
        <f t="shared" si="5"/>
        <v>3622</v>
      </c>
      <c r="N103" s="3" t="str">
        <f>Vlookup(M103,Card_Details!A$2:C$7,2,FALSE)</f>
        <v>Hyderabad</v>
      </c>
    </row>
    <row r="104">
      <c r="A104" s="2" t="s">
        <v>189</v>
      </c>
      <c r="B104" s="2" t="s">
        <v>129</v>
      </c>
      <c r="C104" s="8">
        <v>23000.0</v>
      </c>
      <c r="D104" s="3" t="str">
        <f>IFERROR(__xludf.DUMMYFUNCTION("split(B104,""-"")"),"Maintenance")</f>
        <v>Maintenance</v>
      </c>
      <c r="E104" s="10">
        <f>IFERROR(__xludf.DUMMYFUNCTION("""COMPUTED_VALUE"""),45326.0)</f>
        <v>45326</v>
      </c>
      <c r="F104" s="3" t="str">
        <f>IFERROR(__xludf.DUMMYFUNCTION("""COMPUTED_VALUE"""),"****3622/")</f>
        <v>****3622/</v>
      </c>
      <c r="G104" s="3" t="str">
        <f t="shared" si="1"/>
        <v>Maintenance</v>
      </c>
      <c r="H104" s="3" t="str">
        <f t="shared" si="2"/>
        <v>Maintenance</v>
      </c>
      <c r="I104" s="3" t="str">
        <f>IFERROR(__xludf.DUMMYFUNCTION("split(E104,""/"")"),"February")</f>
        <v>February</v>
      </c>
      <c r="J104" s="3">
        <f>IFERROR(__xludf.DUMMYFUNCTION("""COMPUTED_VALUE"""),4.0)</f>
        <v>4</v>
      </c>
      <c r="K104" s="3" t="str">
        <f t="shared" si="3"/>
        <v>3622/</v>
      </c>
      <c r="L104" s="3" t="str">
        <f t="shared" si="4"/>
        <v>3622</v>
      </c>
      <c r="M104" s="3">
        <f t="shared" si="5"/>
        <v>3622</v>
      </c>
      <c r="N104" s="3" t="str">
        <f>Vlookup(M104,Card_Details!A$2:C$7,2,FALSE)</f>
        <v>Hyderabad</v>
      </c>
    </row>
    <row r="105">
      <c r="A105" s="2" t="s">
        <v>190</v>
      </c>
      <c r="B105" s="2" t="s">
        <v>129</v>
      </c>
      <c r="C105" s="8">
        <v>52350.0</v>
      </c>
      <c r="D105" s="3" t="str">
        <f>IFERROR(__xludf.DUMMYFUNCTION("split(B105,""-"")"),"Maintenance")</f>
        <v>Maintenance</v>
      </c>
      <c r="E105" s="10">
        <f>IFERROR(__xludf.DUMMYFUNCTION("""COMPUTED_VALUE"""),45326.0)</f>
        <v>45326</v>
      </c>
      <c r="F105" s="3" t="str">
        <f>IFERROR(__xludf.DUMMYFUNCTION("""COMPUTED_VALUE"""),"****3622/")</f>
        <v>****3622/</v>
      </c>
      <c r="G105" s="3" t="str">
        <f t="shared" si="1"/>
        <v>Maintenance</v>
      </c>
      <c r="H105" s="3" t="str">
        <f t="shared" si="2"/>
        <v>Maintenance</v>
      </c>
      <c r="I105" s="3" t="str">
        <f>IFERROR(__xludf.DUMMYFUNCTION("split(E105,""/"")"),"February")</f>
        <v>February</v>
      </c>
      <c r="J105" s="3">
        <f>IFERROR(__xludf.DUMMYFUNCTION("""COMPUTED_VALUE"""),4.0)</f>
        <v>4</v>
      </c>
      <c r="K105" s="3" t="str">
        <f t="shared" si="3"/>
        <v>3622/</v>
      </c>
      <c r="L105" s="3" t="str">
        <f t="shared" si="4"/>
        <v>3622</v>
      </c>
      <c r="M105" s="3">
        <f t="shared" si="5"/>
        <v>3622</v>
      </c>
      <c r="N105" s="3" t="str">
        <f>Vlookup(M105,Card_Details!A$2:C$7,2,FALSE)</f>
        <v>Hyderabad</v>
      </c>
    </row>
    <row r="106">
      <c r="A106" s="2" t="s">
        <v>191</v>
      </c>
      <c r="B106" s="2" t="s">
        <v>129</v>
      </c>
      <c r="C106" s="8">
        <v>12550.0</v>
      </c>
      <c r="D106" s="3" t="str">
        <f>IFERROR(__xludf.DUMMYFUNCTION("split(B106,""-"")"),"Maintenance")</f>
        <v>Maintenance</v>
      </c>
      <c r="E106" s="10">
        <f>IFERROR(__xludf.DUMMYFUNCTION("""COMPUTED_VALUE"""),45326.0)</f>
        <v>45326</v>
      </c>
      <c r="F106" s="3" t="str">
        <f>IFERROR(__xludf.DUMMYFUNCTION("""COMPUTED_VALUE"""),"****3622/")</f>
        <v>****3622/</v>
      </c>
      <c r="G106" s="3" t="str">
        <f t="shared" si="1"/>
        <v>Maintenance</v>
      </c>
      <c r="H106" s="3" t="str">
        <f t="shared" si="2"/>
        <v>Maintenance</v>
      </c>
      <c r="I106" s="3" t="str">
        <f>IFERROR(__xludf.DUMMYFUNCTION("split(E106,""/"")"),"February")</f>
        <v>February</v>
      </c>
      <c r="J106" s="3">
        <f>IFERROR(__xludf.DUMMYFUNCTION("""COMPUTED_VALUE"""),4.0)</f>
        <v>4</v>
      </c>
      <c r="K106" s="3" t="str">
        <f t="shared" si="3"/>
        <v>3622/</v>
      </c>
      <c r="L106" s="3" t="str">
        <f t="shared" si="4"/>
        <v>3622</v>
      </c>
      <c r="M106" s="3">
        <f t="shared" si="5"/>
        <v>3622</v>
      </c>
      <c r="N106" s="3" t="str">
        <f>Vlookup(M106,Card_Details!A$2:C$7,2,FALSE)</f>
        <v>Hyderabad</v>
      </c>
    </row>
    <row r="107">
      <c r="A107" s="2" t="s">
        <v>192</v>
      </c>
      <c r="B107" s="2" t="s">
        <v>129</v>
      </c>
      <c r="C107" s="8">
        <v>29700.0</v>
      </c>
      <c r="D107" s="3" t="str">
        <f>IFERROR(__xludf.DUMMYFUNCTION("split(B107,""-"")"),"Maintenance")</f>
        <v>Maintenance</v>
      </c>
      <c r="E107" s="10">
        <f>IFERROR(__xludf.DUMMYFUNCTION("""COMPUTED_VALUE"""),45326.0)</f>
        <v>45326</v>
      </c>
      <c r="F107" s="3" t="str">
        <f>IFERROR(__xludf.DUMMYFUNCTION("""COMPUTED_VALUE"""),"****3622/")</f>
        <v>****3622/</v>
      </c>
      <c r="G107" s="3" t="str">
        <f t="shared" si="1"/>
        <v>Maintenance</v>
      </c>
      <c r="H107" s="3" t="str">
        <f t="shared" si="2"/>
        <v>Maintenance</v>
      </c>
      <c r="I107" s="3" t="str">
        <f>IFERROR(__xludf.DUMMYFUNCTION("split(E107,""/"")"),"February")</f>
        <v>February</v>
      </c>
      <c r="J107" s="3">
        <f>IFERROR(__xludf.DUMMYFUNCTION("""COMPUTED_VALUE"""),4.0)</f>
        <v>4</v>
      </c>
      <c r="K107" s="3" t="str">
        <f t="shared" si="3"/>
        <v>3622/</v>
      </c>
      <c r="L107" s="3" t="str">
        <f t="shared" si="4"/>
        <v>3622</v>
      </c>
      <c r="M107" s="3">
        <f t="shared" si="5"/>
        <v>3622</v>
      </c>
      <c r="N107" s="3" t="str">
        <f>Vlookup(M107,Card_Details!A$2:C$7,2,FALSE)</f>
        <v>Hyderabad</v>
      </c>
    </row>
    <row r="108">
      <c r="A108" s="2" t="s">
        <v>193</v>
      </c>
      <c r="B108" s="2" t="s">
        <v>129</v>
      </c>
      <c r="C108" s="8">
        <v>28750.0</v>
      </c>
      <c r="D108" s="3" t="str">
        <f>IFERROR(__xludf.DUMMYFUNCTION("split(B108,""-"")"),"Maintenance")</f>
        <v>Maintenance</v>
      </c>
      <c r="E108" s="10">
        <f>IFERROR(__xludf.DUMMYFUNCTION("""COMPUTED_VALUE"""),45326.0)</f>
        <v>45326</v>
      </c>
      <c r="F108" s="3" t="str">
        <f>IFERROR(__xludf.DUMMYFUNCTION("""COMPUTED_VALUE"""),"****3622/")</f>
        <v>****3622/</v>
      </c>
      <c r="G108" s="3" t="str">
        <f t="shared" si="1"/>
        <v>Maintenance</v>
      </c>
      <c r="H108" s="3" t="str">
        <f t="shared" si="2"/>
        <v>Maintenance</v>
      </c>
      <c r="I108" s="3" t="str">
        <f>IFERROR(__xludf.DUMMYFUNCTION("split(E108,""/"")"),"February")</f>
        <v>February</v>
      </c>
      <c r="J108" s="3">
        <f>IFERROR(__xludf.DUMMYFUNCTION("""COMPUTED_VALUE"""),4.0)</f>
        <v>4</v>
      </c>
      <c r="K108" s="3" t="str">
        <f t="shared" si="3"/>
        <v>3622/</v>
      </c>
      <c r="L108" s="3" t="str">
        <f t="shared" si="4"/>
        <v>3622</v>
      </c>
      <c r="M108" s="3">
        <f t="shared" si="5"/>
        <v>3622</v>
      </c>
      <c r="N108" s="3" t="str">
        <f>Vlookup(M108,Card_Details!A$2:C$7,2,FALSE)</f>
        <v>Hyderabad</v>
      </c>
    </row>
    <row r="109">
      <c r="A109" s="2" t="s">
        <v>194</v>
      </c>
      <c r="B109" s="2" t="s">
        <v>129</v>
      </c>
      <c r="C109" s="8">
        <v>20800.0</v>
      </c>
      <c r="D109" s="3" t="str">
        <f>IFERROR(__xludf.DUMMYFUNCTION("split(B109,""-"")"),"Maintenance")</f>
        <v>Maintenance</v>
      </c>
      <c r="E109" s="10">
        <f>IFERROR(__xludf.DUMMYFUNCTION("""COMPUTED_VALUE"""),45326.0)</f>
        <v>45326</v>
      </c>
      <c r="F109" s="3" t="str">
        <f>IFERROR(__xludf.DUMMYFUNCTION("""COMPUTED_VALUE"""),"****3622/")</f>
        <v>****3622/</v>
      </c>
      <c r="G109" s="3" t="str">
        <f t="shared" si="1"/>
        <v>Maintenance</v>
      </c>
      <c r="H109" s="3" t="str">
        <f t="shared" si="2"/>
        <v>Maintenance</v>
      </c>
      <c r="I109" s="3" t="str">
        <f>IFERROR(__xludf.DUMMYFUNCTION("split(E109,""/"")"),"February")</f>
        <v>February</v>
      </c>
      <c r="J109" s="3">
        <f>IFERROR(__xludf.DUMMYFUNCTION("""COMPUTED_VALUE"""),4.0)</f>
        <v>4</v>
      </c>
      <c r="K109" s="3" t="str">
        <f t="shared" si="3"/>
        <v>3622/</v>
      </c>
      <c r="L109" s="3" t="str">
        <f t="shared" si="4"/>
        <v>3622</v>
      </c>
      <c r="M109" s="3">
        <f t="shared" si="5"/>
        <v>3622</v>
      </c>
      <c r="N109" s="3" t="str">
        <f>Vlookup(M109,Card_Details!A$2:C$7,2,FALSE)</f>
        <v>Hyderabad</v>
      </c>
    </row>
    <row r="110">
      <c r="A110" s="2" t="s">
        <v>195</v>
      </c>
      <c r="B110" s="2" t="s">
        <v>129</v>
      </c>
      <c r="C110" s="8">
        <v>56000.0</v>
      </c>
      <c r="D110" s="3" t="str">
        <f>IFERROR(__xludf.DUMMYFUNCTION("split(B110,""-"")"),"Maintenance")</f>
        <v>Maintenance</v>
      </c>
      <c r="E110" s="10">
        <f>IFERROR(__xludf.DUMMYFUNCTION("""COMPUTED_VALUE"""),45326.0)</f>
        <v>45326</v>
      </c>
      <c r="F110" s="3" t="str">
        <f>IFERROR(__xludf.DUMMYFUNCTION("""COMPUTED_VALUE"""),"****3622/")</f>
        <v>****3622/</v>
      </c>
      <c r="G110" s="3" t="str">
        <f t="shared" si="1"/>
        <v>Maintenance</v>
      </c>
      <c r="H110" s="3" t="str">
        <f t="shared" si="2"/>
        <v>Maintenance</v>
      </c>
      <c r="I110" s="3" t="str">
        <f>IFERROR(__xludf.DUMMYFUNCTION("split(E110,""/"")"),"February")</f>
        <v>February</v>
      </c>
      <c r="J110" s="3">
        <f>IFERROR(__xludf.DUMMYFUNCTION("""COMPUTED_VALUE"""),4.0)</f>
        <v>4</v>
      </c>
      <c r="K110" s="3" t="str">
        <f t="shared" si="3"/>
        <v>3622/</v>
      </c>
      <c r="L110" s="3" t="str">
        <f t="shared" si="4"/>
        <v>3622</v>
      </c>
      <c r="M110" s="3">
        <f t="shared" si="5"/>
        <v>3622</v>
      </c>
      <c r="N110" s="3" t="str">
        <f>Vlookup(M110,Card_Details!A$2:C$7,2,FALSE)</f>
        <v>Hyderabad</v>
      </c>
    </row>
    <row r="111">
      <c r="A111" s="2" t="s">
        <v>196</v>
      </c>
      <c r="B111" s="2" t="s">
        <v>159</v>
      </c>
      <c r="C111" s="8">
        <v>125346.0</v>
      </c>
      <c r="D111" s="3" t="str">
        <f>IFERROR(__xludf.DUMMYFUNCTION("split(B111,""-"")"),"Offline Advertising")</f>
        <v>Offline Advertising</v>
      </c>
      <c r="E111" s="10">
        <f>IFERROR(__xludf.DUMMYFUNCTION("""COMPUTED_VALUE"""),45330.0)</f>
        <v>45330</v>
      </c>
      <c r="F111" s="3" t="str">
        <f>IFERROR(__xludf.DUMMYFUNCTION("""COMPUTED_VALUE"""),"****8370/")</f>
        <v>****8370/</v>
      </c>
      <c r="G111" s="3" t="str">
        <f t="shared" si="1"/>
        <v>Offline Advertising</v>
      </c>
      <c r="H111" s="3" t="str">
        <f t="shared" si="2"/>
        <v>Offline Advertising</v>
      </c>
      <c r="I111" s="3" t="str">
        <f>IFERROR(__xludf.DUMMYFUNCTION("split(E111,""/"")"),"February")</f>
        <v>February</v>
      </c>
      <c r="J111" s="3">
        <f>IFERROR(__xludf.DUMMYFUNCTION("""COMPUTED_VALUE"""),8.0)</f>
        <v>8</v>
      </c>
      <c r="K111" s="3" t="str">
        <f t="shared" si="3"/>
        <v>8370/</v>
      </c>
      <c r="L111" s="3" t="str">
        <f t="shared" si="4"/>
        <v>8370</v>
      </c>
      <c r="M111" s="3">
        <f t="shared" si="5"/>
        <v>8370</v>
      </c>
      <c r="N111" s="3" t="str">
        <f>Vlookup(M111,Card_Details!A$2:C$7,2,FALSE)</f>
        <v>Bengaluru</v>
      </c>
    </row>
    <row r="112">
      <c r="A112" s="2" t="s">
        <v>197</v>
      </c>
      <c r="B112" s="2" t="s">
        <v>161</v>
      </c>
      <c r="C112" s="8">
        <v>138005.0</v>
      </c>
      <c r="D112" s="3" t="str">
        <f>IFERROR(__xludf.DUMMYFUNCTION("split(B112,""-"")"),"Offline Advertising")</f>
        <v>Offline Advertising</v>
      </c>
      <c r="E112" s="10">
        <f>IFERROR(__xludf.DUMMYFUNCTION("""COMPUTED_VALUE"""),45299.0)</f>
        <v>45299</v>
      </c>
      <c r="F112" s="3" t="str">
        <f>IFERROR(__xludf.DUMMYFUNCTION("""COMPUTED_VALUE"""),"****3622/")</f>
        <v>****3622/</v>
      </c>
      <c r="G112" s="3" t="str">
        <f t="shared" si="1"/>
        <v>Offline Advertising</v>
      </c>
      <c r="H112" s="3" t="str">
        <f t="shared" si="2"/>
        <v>Offline Advertising</v>
      </c>
      <c r="I112" s="3" t="str">
        <f>IFERROR(__xludf.DUMMYFUNCTION("split(E112,""/"")"),"January")</f>
        <v>January</v>
      </c>
      <c r="J112" s="3">
        <f>IFERROR(__xludf.DUMMYFUNCTION("""COMPUTED_VALUE"""),8.0)</f>
        <v>8</v>
      </c>
      <c r="K112" s="3" t="str">
        <f t="shared" si="3"/>
        <v>3622/</v>
      </c>
      <c r="L112" s="3" t="str">
        <f t="shared" si="4"/>
        <v>3622</v>
      </c>
      <c r="M112" s="3">
        <f t="shared" si="5"/>
        <v>3622</v>
      </c>
      <c r="N112" s="3" t="str">
        <f>Vlookup(M112,Card_Details!A$2:C$7,2,FALSE)</f>
        <v>Hyderabad</v>
      </c>
    </row>
    <row r="113">
      <c r="A113" s="2" t="s">
        <v>198</v>
      </c>
      <c r="B113" s="2" t="s">
        <v>163</v>
      </c>
      <c r="C113" s="8">
        <v>127227.0</v>
      </c>
      <c r="D113" s="3" t="str">
        <f>IFERROR(__xludf.DUMMYFUNCTION("split(B113,""-"")"),"Salary")</f>
        <v>Salary</v>
      </c>
      <c r="E113" s="10">
        <f>IFERROR(__xludf.DUMMYFUNCTION("""COMPUTED_VALUE"""),45331.0)</f>
        <v>45331</v>
      </c>
      <c r="F113" s="3" t="str">
        <f>IFERROR(__xludf.DUMMYFUNCTION("""COMPUTED_VALUE"""),"****2232/")</f>
        <v>****2232/</v>
      </c>
      <c r="G113" s="3" t="str">
        <f t="shared" si="1"/>
        <v>Salary</v>
      </c>
      <c r="H113" s="3" t="str">
        <f t="shared" si="2"/>
        <v>Salary</v>
      </c>
      <c r="I113" s="3" t="str">
        <f>IFERROR(__xludf.DUMMYFUNCTION("split(E113,""/"")"),"February")</f>
        <v>February</v>
      </c>
      <c r="J113" s="3">
        <f>IFERROR(__xludf.DUMMYFUNCTION("""COMPUTED_VALUE"""),9.0)</f>
        <v>9</v>
      </c>
      <c r="K113" s="3" t="str">
        <f t="shared" si="3"/>
        <v>2232/</v>
      </c>
      <c r="L113" s="3" t="str">
        <f t="shared" si="4"/>
        <v>2232</v>
      </c>
      <c r="M113" s="3">
        <f t="shared" si="5"/>
        <v>2232</v>
      </c>
      <c r="N113" s="3" t="str">
        <f>Vlookup(M113,Card_Details!A$2:C$7,2,FALSE)</f>
        <v>Mumbai</v>
      </c>
    </row>
    <row r="114">
      <c r="A114" s="2" t="s">
        <v>199</v>
      </c>
      <c r="B114" s="2" t="s">
        <v>163</v>
      </c>
      <c r="C114" s="8">
        <v>14533.0</v>
      </c>
      <c r="D114" s="3" t="str">
        <f>IFERROR(__xludf.DUMMYFUNCTION("split(B114,""-"")"),"Salary")</f>
        <v>Salary</v>
      </c>
      <c r="E114" s="10">
        <f>IFERROR(__xludf.DUMMYFUNCTION("""COMPUTED_VALUE"""),45331.0)</f>
        <v>45331</v>
      </c>
      <c r="F114" s="3" t="str">
        <f>IFERROR(__xludf.DUMMYFUNCTION("""COMPUTED_VALUE"""),"****2232/")</f>
        <v>****2232/</v>
      </c>
      <c r="G114" s="3" t="str">
        <f t="shared" si="1"/>
        <v>Salary</v>
      </c>
      <c r="H114" s="3" t="str">
        <f t="shared" si="2"/>
        <v>Salary</v>
      </c>
      <c r="I114" s="3" t="str">
        <f>IFERROR(__xludf.DUMMYFUNCTION("split(E114,""/"")"),"February")</f>
        <v>February</v>
      </c>
      <c r="J114" s="3">
        <f>IFERROR(__xludf.DUMMYFUNCTION("""COMPUTED_VALUE"""),9.0)</f>
        <v>9</v>
      </c>
      <c r="K114" s="3" t="str">
        <f t="shared" si="3"/>
        <v>2232/</v>
      </c>
      <c r="L114" s="3" t="str">
        <f t="shared" si="4"/>
        <v>2232</v>
      </c>
      <c r="M114" s="3">
        <f t="shared" si="5"/>
        <v>2232</v>
      </c>
      <c r="N114" s="3" t="str">
        <f>Vlookup(M114,Card_Details!A$2:C$7,2,FALSE)</f>
        <v>Mumbai</v>
      </c>
    </row>
    <row r="115">
      <c r="A115" s="2" t="s">
        <v>200</v>
      </c>
      <c r="B115" s="2" t="s">
        <v>114</v>
      </c>
      <c r="C115" s="8">
        <v>123309.0</v>
      </c>
      <c r="D115" s="3" t="str">
        <f>IFERROR(__xludf.DUMMYFUNCTION("split(B115,""-"")"),"Offline Advertising")</f>
        <v>Offline Advertising</v>
      </c>
      <c r="E115" s="10">
        <f>IFERROR(__xludf.DUMMYFUNCTION("""COMPUTED_VALUE"""),45300.0)</f>
        <v>45300</v>
      </c>
      <c r="F115" s="3" t="str">
        <f>IFERROR(__xludf.DUMMYFUNCTION("""COMPUTED_VALUE"""),"****4050/")</f>
        <v>****4050/</v>
      </c>
      <c r="G115" s="3" t="str">
        <f t="shared" si="1"/>
        <v>Offline Advertising</v>
      </c>
      <c r="H115" s="3" t="str">
        <f t="shared" si="2"/>
        <v>Offline Advertising</v>
      </c>
      <c r="I115" s="3" t="str">
        <f>IFERROR(__xludf.DUMMYFUNCTION("split(E115,""/"")"),"January")</f>
        <v>January</v>
      </c>
      <c r="J115" s="3">
        <f>IFERROR(__xludf.DUMMYFUNCTION("""COMPUTED_VALUE"""),9.0)</f>
        <v>9</v>
      </c>
      <c r="K115" s="3" t="str">
        <f t="shared" si="3"/>
        <v>4050/</v>
      </c>
      <c r="L115" s="3" t="str">
        <f t="shared" si="4"/>
        <v>4050</v>
      </c>
      <c r="M115" s="3">
        <f t="shared" si="5"/>
        <v>4050</v>
      </c>
      <c r="N115" s="3" t="str">
        <f>Vlookup(M115,Card_Details!A$2:C$7,2,FALSE)</f>
        <v>Hyderabad</v>
      </c>
    </row>
    <row r="116">
      <c r="A116" s="2" t="s">
        <v>201</v>
      </c>
      <c r="B116" s="2" t="s">
        <v>116</v>
      </c>
      <c r="C116" s="8">
        <v>94485.0</v>
      </c>
      <c r="D116" s="3" t="str">
        <f>IFERROR(__xludf.DUMMYFUNCTION("split(B116,""-"")"),"Offline Advertising")</f>
        <v>Offline Advertising</v>
      </c>
      <c r="E116" s="9">
        <f>IFERROR(__xludf.DUMMYFUNCTION("""COMPUTED_VALUE"""),45301.0)</f>
        <v>45301</v>
      </c>
      <c r="F116" s="3" t="str">
        <f>IFERROR(__xludf.DUMMYFUNCTION("""COMPUTED_VALUE"""),"****5552/")</f>
        <v>****5552/</v>
      </c>
      <c r="G116" s="3" t="str">
        <f t="shared" si="1"/>
        <v>Offline Advertising</v>
      </c>
      <c r="H116" s="3" t="str">
        <f t="shared" si="2"/>
        <v>Offline Advertising</v>
      </c>
      <c r="I116" s="3" t="str">
        <f>IFERROR(__xludf.DUMMYFUNCTION("split(E116,""/"")"),"January")</f>
        <v>January</v>
      </c>
      <c r="J116" s="3">
        <f>IFERROR(__xludf.DUMMYFUNCTION("""COMPUTED_VALUE"""),10.0)</f>
        <v>10</v>
      </c>
      <c r="K116" s="3" t="str">
        <f t="shared" si="3"/>
        <v>5552/</v>
      </c>
      <c r="L116" s="3" t="str">
        <f t="shared" si="4"/>
        <v>5552</v>
      </c>
      <c r="M116" s="3">
        <f t="shared" si="5"/>
        <v>5552</v>
      </c>
      <c r="N116" s="3" t="str">
        <f>Vlookup(M116,Card_Details!A$2:C$7,2,FALSE)</f>
        <v>Mumbai</v>
      </c>
    </row>
    <row r="117">
      <c r="A117" s="2" t="s">
        <v>202</v>
      </c>
      <c r="B117" s="2" t="s">
        <v>118</v>
      </c>
      <c r="C117" s="8">
        <v>56314.0</v>
      </c>
      <c r="D117" s="3" t="str">
        <f>IFERROR(__xludf.DUMMYFUNCTION("split(B117,""-"")"),"Offline Advertising")</f>
        <v>Offline Advertising</v>
      </c>
      <c r="E117" s="9">
        <f>IFERROR(__xludf.DUMMYFUNCTION("""COMPUTED_VALUE"""),45302.0)</f>
        <v>45302</v>
      </c>
      <c r="F117" s="3" t="str">
        <f>IFERROR(__xludf.DUMMYFUNCTION("""COMPUTED_VALUE"""),"****3622/")</f>
        <v>****3622/</v>
      </c>
      <c r="G117" s="3" t="str">
        <f t="shared" si="1"/>
        <v>Offline Advertising</v>
      </c>
      <c r="H117" s="3" t="str">
        <f t="shared" si="2"/>
        <v>Offline Advertising</v>
      </c>
      <c r="I117" s="3" t="str">
        <f>IFERROR(__xludf.DUMMYFUNCTION("split(E117,""/"")"),"January")</f>
        <v>January</v>
      </c>
      <c r="J117" s="3">
        <f>IFERROR(__xludf.DUMMYFUNCTION("""COMPUTED_VALUE"""),11.0)</f>
        <v>11</v>
      </c>
      <c r="K117" s="3" t="str">
        <f t="shared" si="3"/>
        <v>3622/</v>
      </c>
      <c r="L117" s="3" t="str">
        <f t="shared" si="4"/>
        <v>3622</v>
      </c>
      <c r="M117" s="3">
        <f t="shared" si="5"/>
        <v>3622</v>
      </c>
      <c r="N117" s="3" t="str">
        <f>Vlookup(M117,Card_Details!A$2:C$7,2,FALSE)</f>
        <v>Hyderabad</v>
      </c>
    </row>
    <row r="118">
      <c r="A118" s="2" t="s">
        <v>203</v>
      </c>
      <c r="B118" s="2" t="s">
        <v>120</v>
      </c>
      <c r="C118" s="8">
        <v>113056.0</v>
      </c>
      <c r="D118" s="3" t="str">
        <f>IFERROR(__xludf.DUMMYFUNCTION("split(B118,""-"")"),"Offline Advertising")</f>
        <v>Offline Advertising</v>
      </c>
      <c r="E118" s="9">
        <f>IFERROR(__xludf.DUMMYFUNCTION("""COMPUTED_VALUE"""),45303.0)</f>
        <v>45303</v>
      </c>
      <c r="F118" s="3" t="str">
        <f>IFERROR(__xludf.DUMMYFUNCTION("""COMPUTED_VALUE"""),"****8370/")</f>
        <v>****8370/</v>
      </c>
      <c r="G118" s="3" t="str">
        <f t="shared" si="1"/>
        <v>Offline Advertising</v>
      </c>
      <c r="H118" s="3" t="str">
        <f t="shared" si="2"/>
        <v>Offline Advertising</v>
      </c>
      <c r="I118" s="3" t="str">
        <f>IFERROR(__xludf.DUMMYFUNCTION("split(E118,""/"")"),"January")</f>
        <v>January</v>
      </c>
      <c r="J118" s="3">
        <f>IFERROR(__xludf.DUMMYFUNCTION("""COMPUTED_VALUE"""),12.0)</f>
        <v>12</v>
      </c>
      <c r="K118" s="3" t="str">
        <f t="shared" si="3"/>
        <v>8370/</v>
      </c>
      <c r="L118" s="3" t="str">
        <f t="shared" si="4"/>
        <v>8370</v>
      </c>
      <c r="M118" s="3">
        <f t="shared" si="5"/>
        <v>8370</v>
      </c>
      <c r="N118" s="3" t="str">
        <f>Vlookup(M118,Card_Details!A$2:C$7,2,FALSE)</f>
        <v>Bengaluru</v>
      </c>
    </row>
    <row r="119">
      <c r="A119" s="2" t="s">
        <v>204</v>
      </c>
      <c r="B119" s="2" t="s">
        <v>122</v>
      </c>
      <c r="C119" s="8">
        <v>53771.0</v>
      </c>
      <c r="D119" s="3" t="str">
        <f>IFERROR(__xludf.DUMMYFUNCTION("split(B119,""-"")"),"Offline Advertising")</f>
        <v>Offline Advertising</v>
      </c>
      <c r="E119" s="9">
        <f>IFERROR(__xludf.DUMMYFUNCTION("""COMPUTED_VALUE"""),45304.0)</f>
        <v>45304</v>
      </c>
      <c r="F119" s="3" t="str">
        <f>IFERROR(__xludf.DUMMYFUNCTION("""COMPUTED_VALUE"""),"****3622/")</f>
        <v>****3622/</v>
      </c>
      <c r="G119" s="3" t="str">
        <f t="shared" si="1"/>
        <v>Offline Advertising</v>
      </c>
      <c r="H119" s="3" t="str">
        <f t="shared" si="2"/>
        <v>Offline Advertising</v>
      </c>
      <c r="I119" s="3" t="str">
        <f>IFERROR(__xludf.DUMMYFUNCTION("split(E119,""/"")"),"January")</f>
        <v>January</v>
      </c>
      <c r="J119" s="3">
        <f>IFERROR(__xludf.DUMMYFUNCTION("""COMPUTED_VALUE"""),13.0)</f>
        <v>13</v>
      </c>
      <c r="K119" s="3" t="str">
        <f t="shared" si="3"/>
        <v>3622/</v>
      </c>
      <c r="L119" s="3" t="str">
        <f t="shared" si="4"/>
        <v>3622</v>
      </c>
      <c r="M119" s="3">
        <f t="shared" si="5"/>
        <v>3622</v>
      </c>
      <c r="N119" s="3" t="str">
        <f>Vlookup(M119,Card_Details!A$2:C$7,2,FALSE)</f>
        <v>Hyderabad</v>
      </c>
    </row>
    <row r="120">
      <c r="A120" s="2" t="s">
        <v>205</v>
      </c>
      <c r="B120" s="2" t="s">
        <v>142</v>
      </c>
      <c r="C120" s="8">
        <v>98000.0</v>
      </c>
      <c r="D120" s="3" t="str">
        <f>IFERROR(__xludf.DUMMYFUNCTION("split(B120,""-"")"),"Travel")</f>
        <v>Travel</v>
      </c>
      <c r="E120" s="10">
        <f>IFERROR(__xludf.DUMMYFUNCTION("""COMPUTED_VALUE"""),45327.0)</f>
        <v>45327</v>
      </c>
      <c r="F120" s="3" t="str">
        <f>IFERROR(__xludf.DUMMYFUNCTION("""COMPUTED_VALUE"""),"****5552/")</f>
        <v>****5552/</v>
      </c>
      <c r="G120" s="3" t="str">
        <f t="shared" si="1"/>
        <v>Travel</v>
      </c>
      <c r="H120" s="3" t="str">
        <f t="shared" si="2"/>
        <v>Travel</v>
      </c>
      <c r="I120" s="3" t="str">
        <f>IFERROR(__xludf.DUMMYFUNCTION("split(E120,""/"")"),"February")</f>
        <v>February</v>
      </c>
      <c r="J120" s="3">
        <f>IFERROR(__xludf.DUMMYFUNCTION("""COMPUTED_VALUE"""),5.0)</f>
        <v>5</v>
      </c>
      <c r="K120" s="3" t="str">
        <f t="shared" si="3"/>
        <v>5552/</v>
      </c>
      <c r="L120" s="3" t="str">
        <f t="shared" si="4"/>
        <v>5552</v>
      </c>
      <c r="M120" s="3">
        <f t="shared" si="5"/>
        <v>5552</v>
      </c>
      <c r="N120" s="3" t="str">
        <f>Vlookup(M120,Card_Details!A$2:C$7,2,FALSE)</f>
        <v>Mumbai</v>
      </c>
    </row>
    <row r="121">
      <c r="A121" s="2" t="s">
        <v>206</v>
      </c>
      <c r="B121" s="2" t="s">
        <v>144</v>
      </c>
      <c r="C121" s="8">
        <v>72000.0</v>
      </c>
      <c r="D121" s="3" t="str">
        <f>IFERROR(__xludf.DUMMYFUNCTION("split(B121,""-"")"),"Travel")</f>
        <v>Travel</v>
      </c>
      <c r="E121" s="10">
        <f>IFERROR(__xludf.DUMMYFUNCTION("""COMPUTED_VALUE"""),45327.0)</f>
        <v>45327</v>
      </c>
      <c r="F121" s="3" t="str">
        <f>IFERROR(__xludf.DUMMYFUNCTION("""COMPUTED_VALUE"""),"****8370/")</f>
        <v>****8370/</v>
      </c>
      <c r="G121" s="3" t="str">
        <f t="shared" si="1"/>
        <v>Travel</v>
      </c>
      <c r="H121" s="3" t="str">
        <f t="shared" si="2"/>
        <v>Travel</v>
      </c>
      <c r="I121" s="3" t="str">
        <f>IFERROR(__xludf.DUMMYFUNCTION("split(E121,""/"")"),"February")</f>
        <v>February</v>
      </c>
      <c r="J121" s="3">
        <f>IFERROR(__xludf.DUMMYFUNCTION("""COMPUTED_VALUE"""),5.0)</f>
        <v>5</v>
      </c>
      <c r="K121" s="3" t="str">
        <f t="shared" si="3"/>
        <v>8370/</v>
      </c>
      <c r="L121" s="3" t="str">
        <f t="shared" si="4"/>
        <v>8370</v>
      </c>
      <c r="M121" s="3">
        <f t="shared" si="5"/>
        <v>8370</v>
      </c>
      <c r="N121" s="3" t="str">
        <f>Vlookup(M121,Card_Details!A$2:C$7,2,FALSE)</f>
        <v>Bengaluru</v>
      </c>
    </row>
    <row r="122">
      <c r="A122" s="2" t="s">
        <v>207</v>
      </c>
      <c r="B122" s="2" t="s">
        <v>146</v>
      </c>
      <c r="C122" s="8">
        <v>96000.0</v>
      </c>
      <c r="D122" s="3" t="str">
        <f>IFERROR(__xludf.DUMMYFUNCTION("split(B122,""-"")"),"Travel")</f>
        <v>Travel</v>
      </c>
      <c r="E122" s="10">
        <f>IFERROR(__xludf.DUMMYFUNCTION("""COMPUTED_VALUE"""),45327.0)</f>
        <v>45327</v>
      </c>
      <c r="F122" s="3" t="str">
        <f>IFERROR(__xludf.DUMMYFUNCTION("""COMPUTED_VALUE"""),"****3622/")</f>
        <v>****3622/</v>
      </c>
      <c r="G122" s="3" t="str">
        <f t="shared" si="1"/>
        <v>Travel</v>
      </c>
      <c r="H122" s="3" t="str">
        <f t="shared" si="2"/>
        <v>Travel</v>
      </c>
      <c r="I122" s="3" t="str">
        <f>IFERROR(__xludf.DUMMYFUNCTION("split(E122,""/"")"),"February")</f>
        <v>February</v>
      </c>
      <c r="J122" s="3">
        <f>IFERROR(__xludf.DUMMYFUNCTION("""COMPUTED_VALUE"""),5.0)</f>
        <v>5</v>
      </c>
      <c r="K122" s="3" t="str">
        <f t="shared" si="3"/>
        <v>3622/</v>
      </c>
      <c r="L122" s="3" t="str">
        <f t="shared" si="4"/>
        <v>3622</v>
      </c>
      <c r="M122" s="3">
        <f t="shared" si="5"/>
        <v>3622</v>
      </c>
      <c r="N122" s="3" t="str">
        <f>Vlookup(M122,Card_Details!A$2:C$7,2,FALSE)</f>
        <v>Hyderabad</v>
      </c>
    </row>
    <row r="123">
      <c r="A123" s="2" t="s">
        <v>208</v>
      </c>
      <c r="B123" s="2" t="s">
        <v>127</v>
      </c>
      <c r="C123" s="8">
        <v>81000.0</v>
      </c>
      <c r="D123" s="3" t="str">
        <f>IFERROR(__xludf.DUMMYFUNCTION("split(B123,""-"")"),"Maintenance")</f>
        <v>Maintenance</v>
      </c>
      <c r="E123" s="10">
        <f>IFERROR(__xludf.DUMMYFUNCTION("""COMPUTED_VALUE"""),45326.0)</f>
        <v>45326</v>
      </c>
      <c r="F123" s="3" t="str">
        <f>IFERROR(__xludf.DUMMYFUNCTION("""COMPUTED_VALUE"""),"****8370/")</f>
        <v>****8370/</v>
      </c>
      <c r="G123" s="3" t="str">
        <f t="shared" si="1"/>
        <v>Maintenance</v>
      </c>
      <c r="H123" s="3" t="str">
        <f t="shared" si="2"/>
        <v>Maintenance</v>
      </c>
      <c r="I123" s="3" t="str">
        <f>IFERROR(__xludf.DUMMYFUNCTION("split(E123,""/"")"),"February")</f>
        <v>February</v>
      </c>
      <c r="J123" s="3">
        <f>IFERROR(__xludf.DUMMYFUNCTION("""COMPUTED_VALUE"""),4.0)</f>
        <v>4</v>
      </c>
      <c r="K123" s="3" t="str">
        <f t="shared" si="3"/>
        <v>8370/</v>
      </c>
      <c r="L123" s="3" t="str">
        <f t="shared" si="4"/>
        <v>8370</v>
      </c>
      <c r="M123" s="3">
        <f t="shared" si="5"/>
        <v>8370</v>
      </c>
      <c r="N123" s="3" t="str">
        <f>Vlookup(M123,Card_Details!A$2:C$7,2,FALSE)</f>
        <v>Bengaluru</v>
      </c>
    </row>
    <row r="124">
      <c r="A124" s="2" t="s">
        <v>209</v>
      </c>
      <c r="B124" s="2" t="s">
        <v>129</v>
      </c>
      <c r="C124" s="8">
        <v>86000.0</v>
      </c>
      <c r="D124" s="3" t="str">
        <f>IFERROR(__xludf.DUMMYFUNCTION("split(B124,""-"")"),"Maintenance")</f>
        <v>Maintenance</v>
      </c>
      <c r="E124" s="10">
        <f>IFERROR(__xludf.DUMMYFUNCTION("""COMPUTED_VALUE"""),45326.0)</f>
        <v>45326</v>
      </c>
      <c r="F124" s="3" t="str">
        <f>IFERROR(__xludf.DUMMYFUNCTION("""COMPUTED_VALUE"""),"****3622/")</f>
        <v>****3622/</v>
      </c>
      <c r="G124" s="3" t="str">
        <f t="shared" si="1"/>
        <v>Maintenance</v>
      </c>
      <c r="H124" s="3" t="str">
        <f t="shared" si="2"/>
        <v>Maintenance</v>
      </c>
      <c r="I124" s="3" t="str">
        <f>IFERROR(__xludf.DUMMYFUNCTION("split(E124,""/"")"),"February")</f>
        <v>February</v>
      </c>
      <c r="J124" s="3">
        <f>IFERROR(__xludf.DUMMYFUNCTION("""COMPUTED_VALUE"""),4.0)</f>
        <v>4</v>
      </c>
      <c r="K124" s="3" t="str">
        <f t="shared" si="3"/>
        <v>3622/</v>
      </c>
      <c r="L124" s="3" t="str">
        <f t="shared" si="4"/>
        <v>3622</v>
      </c>
      <c r="M124" s="3">
        <f t="shared" si="5"/>
        <v>3622</v>
      </c>
      <c r="N124" s="3" t="str">
        <f>Vlookup(M124,Card_Details!A$2:C$7,2,FALSE)</f>
        <v>Hyderabad</v>
      </c>
    </row>
    <row r="125">
      <c r="A125" s="2" t="s">
        <v>210</v>
      </c>
      <c r="B125" s="2" t="s">
        <v>131</v>
      </c>
      <c r="C125" s="8">
        <v>54000.0</v>
      </c>
      <c r="D125" s="3" t="str">
        <f>IFERROR(__xludf.DUMMYFUNCTION("split(B125,""-"")"),"Maintenance")</f>
        <v>Maintenance</v>
      </c>
      <c r="E125" s="10">
        <f>IFERROR(__xludf.DUMMYFUNCTION("""COMPUTED_VALUE"""),45326.0)</f>
        <v>45326</v>
      </c>
      <c r="F125" s="3" t="str">
        <f>IFERROR(__xludf.DUMMYFUNCTION("""COMPUTED_VALUE"""),"****2232/")</f>
        <v>****2232/</v>
      </c>
      <c r="G125" s="3" t="str">
        <f t="shared" si="1"/>
        <v>Maintenance</v>
      </c>
      <c r="H125" s="3" t="str">
        <f t="shared" si="2"/>
        <v>Maintenance</v>
      </c>
      <c r="I125" s="3" t="str">
        <f>IFERROR(__xludf.DUMMYFUNCTION("split(E125,""/"")"),"February")</f>
        <v>February</v>
      </c>
      <c r="J125" s="3">
        <f>IFERROR(__xludf.DUMMYFUNCTION("""COMPUTED_VALUE"""),4.0)</f>
        <v>4</v>
      </c>
      <c r="K125" s="3" t="str">
        <f t="shared" si="3"/>
        <v>2232/</v>
      </c>
      <c r="L125" s="3" t="str">
        <f t="shared" si="4"/>
        <v>2232</v>
      </c>
      <c r="M125" s="3">
        <f t="shared" si="5"/>
        <v>2232</v>
      </c>
      <c r="N125" s="3" t="str">
        <f>Vlookup(M125,Card_Details!A$2:C$7,2,FALSE)</f>
        <v>Mumbai</v>
      </c>
    </row>
    <row r="126">
      <c r="A126" s="2" t="s">
        <v>211</v>
      </c>
      <c r="B126" s="2" t="s">
        <v>133</v>
      </c>
      <c r="C126" s="8">
        <v>91255.0</v>
      </c>
      <c r="D126" s="3" t="str">
        <f>IFERROR(__xludf.DUMMYFUNCTION("split(B126,""-"")"),"Maintenance")</f>
        <v>Maintenance</v>
      </c>
      <c r="E126" s="10">
        <f>IFERROR(__xludf.DUMMYFUNCTION("""COMPUTED_VALUE"""),45326.0)</f>
        <v>45326</v>
      </c>
      <c r="F126" s="3" t="str">
        <f>IFERROR(__xludf.DUMMYFUNCTION("""COMPUTED_VALUE"""),"****5002/")</f>
        <v>****5002/</v>
      </c>
      <c r="G126" s="3" t="str">
        <f t="shared" si="1"/>
        <v>Maintenance</v>
      </c>
      <c r="H126" s="3" t="str">
        <f t="shared" si="2"/>
        <v>Maintenance</v>
      </c>
      <c r="I126" s="3" t="str">
        <f>IFERROR(__xludf.DUMMYFUNCTION("split(E126,""/"")"),"February")</f>
        <v>February</v>
      </c>
      <c r="J126" s="3">
        <f>IFERROR(__xludf.DUMMYFUNCTION("""COMPUTED_VALUE"""),4.0)</f>
        <v>4</v>
      </c>
      <c r="K126" s="3" t="str">
        <f t="shared" si="3"/>
        <v>5002/</v>
      </c>
      <c r="L126" s="3" t="str">
        <f t="shared" si="4"/>
        <v>5002</v>
      </c>
      <c r="M126" s="3">
        <f t="shared" si="5"/>
        <v>5002</v>
      </c>
      <c r="N126" s="3" t="str">
        <f>Vlookup(M126,Card_Details!A$2:C$7,2,FALSE)</f>
        <v>Bengaluru</v>
      </c>
    </row>
    <row r="127">
      <c r="A127" s="2" t="s">
        <v>212</v>
      </c>
      <c r="B127" s="2" t="s">
        <v>135</v>
      </c>
      <c r="C127" s="8">
        <v>141485.0</v>
      </c>
      <c r="D127" s="3" t="str">
        <f>IFERROR(__xludf.DUMMYFUNCTION("split(B127,""-"")"),"Maintenance")</f>
        <v>Maintenance</v>
      </c>
      <c r="E127" s="10">
        <f>IFERROR(__xludf.DUMMYFUNCTION("""COMPUTED_VALUE"""),45326.0)</f>
        <v>45326</v>
      </c>
      <c r="F127" s="3" t="str">
        <f>IFERROR(__xludf.DUMMYFUNCTION("""COMPUTED_VALUE"""),"****4050/")</f>
        <v>****4050/</v>
      </c>
      <c r="G127" s="3" t="str">
        <f t="shared" si="1"/>
        <v>Maintenance</v>
      </c>
      <c r="H127" s="3" t="str">
        <f t="shared" si="2"/>
        <v>Maintenance</v>
      </c>
      <c r="I127" s="3" t="str">
        <f>IFERROR(__xludf.DUMMYFUNCTION("split(E127,""/"")"),"February")</f>
        <v>February</v>
      </c>
      <c r="J127" s="3">
        <f>IFERROR(__xludf.DUMMYFUNCTION("""COMPUTED_VALUE"""),4.0)</f>
        <v>4</v>
      </c>
      <c r="K127" s="3" t="str">
        <f t="shared" si="3"/>
        <v>4050/</v>
      </c>
      <c r="L127" s="3" t="str">
        <f t="shared" si="4"/>
        <v>4050</v>
      </c>
      <c r="M127" s="3">
        <f t="shared" si="5"/>
        <v>4050</v>
      </c>
      <c r="N127" s="3" t="str">
        <f>Vlookup(M127,Card_Details!A$2:C$7,2,FALSE)</f>
        <v>Hyderabad</v>
      </c>
    </row>
    <row r="128">
      <c r="A128" s="2" t="s">
        <v>213</v>
      </c>
      <c r="B128" s="2" t="s">
        <v>137</v>
      </c>
      <c r="C128" s="8">
        <v>130802.0</v>
      </c>
      <c r="D128" s="3" t="str">
        <f>IFERROR(__xludf.DUMMYFUNCTION("split(B128,""-"")"),"Maintenance")</f>
        <v>Maintenance</v>
      </c>
      <c r="E128" s="10">
        <f>IFERROR(__xludf.DUMMYFUNCTION("""COMPUTED_VALUE"""),45326.0)</f>
        <v>45326</v>
      </c>
      <c r="F128" s="3" t="str">
        <f>IFERROR(__xludf.DUMMYFUNCTION("""COMPUTED_VALUE"""),"****5552/")</f>
        <v>****5552/</v>
      </c>
      <c r="G128" s="3" t="str">
        <f t="shared" si="1"/>
        <v>Maintenance</v>
      </c>
      <c r="H128" s="3" t="str">
        <f t="shared" si="2"/>
        <v>Maintenance</v>
      </c>
      <c r="I128" s="3" t="str">
        <f>IFERROR(__xludf.DUMMYFUNCTION("split(E128,""/"")"),"February")</f>
        <v>February</v>
      </c>
      <c r="J128" s="3">
        <f>IFERROR(__xludf.DUMMYFUNCTION("""COMPUTED_VALUE"""),4.0)</f>
        <v>4</v>
      </c>
      <c r="K128" s="3" t="str">
        <f t="shared" si="3"/>
        <v>5552/</v>
      </c>
      <c r="L128" s="3" t="str">
        <f t="shared" si="4"/>
        <v>5552</v>
      </c>
      <c r="M128" s="3">
        <f t="shared" si="5"/>
        <v>5552</v>
      </c>
      <c r="N128" s="3" t="str">
        <f>Vlookup(M128,Card_Details!A$2:C$7,2,FALSE)</f>
        <v>Mumbai</v>
      </c>
    </row>
    <row r="129">
      <c r="A129" s="2" t="s">
        <v>214</v>
      </c>
      <c r="B129" s="2" t="s">
        <v>129</v>
      </c>
      <c r="C129" s="8">
        <v>30663.0</v>
      </c>
      <c r="D129" s="3" t="str">
        <f>IFERROR(__xludf.DUMMYFUNCTION("split(B129,""-"")"),"Maintenance")</f>
        <v>Maintenance</v>
      </c>
      <c r="E129" s="10">
        <f>IFERROR(__xludf.DUMMYFUNCTION("""COMPUTED_VALUE"""),45326.0)</f>
        <v>45326</v>
      </c>
      <c r="F129" s="3" t="str">
        <f>IFERROR(__xludf.DUMMYFUNCTION("""COMPUTED_VALUE"""),"****3622/")</f>
        <v>****3622/</v>
      </c>
      <c r="G129" s="3" t="str">
        <f t="shared" si="1"/>
        <v>Maintenance</v>
      </c>
      <c r="H129" s="3" t="str">
        <f t="shared" si="2"/>
        <v>Maintenance</v>
      </c>
      <c r="I129" s="3" t="str">
        <f>IFERROR(__xludf.DUMMYFUNCTION("split(E129,""/"")"),"February")</f>
        <v>February</v>
      </c>
      <c r="J129" s="3">
        <f>IFERROR(__xludf.DUMMYFUNCTION("""COMPUTED_VALUE"""),4.0)</f>
        <v>4</v>
      </c>
      <c r="K129" s="3" t="str">
        <f t="shared" si="3"/>
        <v>3622/</v>
      </c>
      <c r="L129" s="3" t="str">
        <f t="shared" si="4"/>
        <v>3622</v>
      </c>
      <c r="M129" s="3">
        <f t="shared" si="5"/>
        <v>3622</v>
      </c>
      <c r="N129" s="3" t="str">
        <f>Vlookup(M129,Card_Details!A$2:C$7,2,FALSE)</f>
        <v>Hyderabad</v>
      </c>
    </row>
    <row r="130">
      <c r="A130" s="2" t="s">
        <v>215</v>
      </c>
      <c r="B130" s="2" t="s">
        <v>129</v>
      </c>
      <c r="C130" s="8">
        <v>108537.0</v>
      </c>
      <c r="D130" s="3" t="str">
        <f>IFERROR(__xludf.DUMMYFUNCTION("split(B130,""-"")"),"Maintenance")</f>
        <v>Maintenance</v>
      </c>
      <c r="E130" s="10">
        <f>IFERROR(__xludf.DUMMYFUNCTION("""COMPUTED_VALUE"""),45326.0)</f>
        <v>45326</v>
      </c>
      <c r="F130" s="3" t="str">
        <f>IFERROR(__xludf.DUMMYFUNCTION("""COMPUTED_VALUE"""),"****3622/")</f>
        <v>****3622/</v>
      </c>
      <c r="G130" s="3" t="str">
        <f t="shared" si="1"/>
        <v>Maintenance</v>
      </c>
      <c r="H130" s="3" t="str">
        <f t="shared" si="2"/>
        <v>Maintenance</v>
      </c>
      <c r="I130" s="3" t="str">
        <f>IFERROR(__xludf.DUMMYFUNCTION("split(E130,""/"")"),"February")</f>
        <v>February</v>
      </c>
      <c r="J130" s="3">
        <f>IFERROR(__xludf.DUMMYFUNCTION("""COMPUTED_VALUE"""),4.0)</f>
        <v>4</v>
      </c>
      <c r="K130" s="3" t="str">
        <f t="shared" si="3"/>
        <v>3622/</v>
      </c>
      <c r="L130" s="3" t="str">
        <f t="shared" si="4"/>
        <v>3622</v>
      </c>
      <c r="M130" s="3">
        <f t="shared" si="5"/>
        <v>3622</v>
      </c>
      <c r="N130" s="3" t="str">
        <f>Vlookup(M130,Card_Details!A$2:C$7,2,FALSE)</f>
        <v>Hyderabad</v>
      </c>
    </row>
    <row r="131">
      <c r="A131" s="2" t="s">
        <v>216</v>
      </c>
      <c r="B131" s="2" t="s">
        <v>129</v>
      </c>
      <c r="C131" s="8">
        <v>25259.0</v>
      </c>
      <c r="D131" s="3" t="str">
        <f>IFERROR(__xludf.DUMMYFUNCTION("split(B131,""-"")"),"Maintenance")</f>
        <v>Maintenance</v>
      </c>
      <c r="E131" s="10">
        <f>IFERROR(__xludf.DUMMYFUNCTION("""COMPUTED_VALUE"""),45326.0)</f>
        <v>45326</v>
      </c>
      <c r="F131" s="3" t="str">
        <f>IFERROR(__xludf.DUMMYFUNCTION("""COMPUTED_VALUE"""),"****3622/")</f>
        <v>****3622/</v>
      </c>
      <c r="G131" s="3" t="str">
        <f t="shared" si="1"/>
        <v>Maintenance</v>
      </c>
      <c r="H131" s="3" t="str">
        <f t="shared" si="2"/>
        <v>Maintenance</v>
      </c>
      <c r="I131" s="3" t="str">
        <f>IFERROR(__xludf.DUMMYFUNCTION("split(E131,""/"")"),"February")</f>
        <v>February</v>
      </c>
      <c r="J131" s="3">
        <f>IFERROR(__xludf.DUMMYFUNCTION("""COMPUTED_VALUE"""),4.0)</f>
        <v>4</v>
      </c>
      <c r="K131" s="3" t="str">
        <f t="shared" si="3"/>
        <v>3622/</v>
      </c>
      <c r="L131" s="3" t="str">
        <f t="shared" si="4"/>
        <v>3622</v>
      </c>
      <c r="M131" s="3">
        <f t="shared" si="5"/>
        <v>3622</v>
      </c>
      <c r="N131" s="3" t="str">
        <f>Vlookup(M131,Card_Details!A$2:C$7,2,FALSE)</f>
        <v>Hyderabad</v>
      </c>
    </row>
    <row r="132">
      <c r="A132" s="2" t="s">
        <v>217</v>
      </c>
      <c r="B132" s="2" t="s">
        <v>142</v>
      </c>
      <c r="C132" s="8">
        <v>98000.0</v>
      </c>
      <c r="D132" s="3" t="str">
        <f>IFERROR(__xludf.DUMMYFUNCTION("split(B132,""-"")"),"Travel")</f>
        <v>Travel</v>
      </c>
      <c r="E132" s="10">
        <f>IFERROR(__xludf.DUMMYFUNCTION("""COMPUTED_VALUE"""),45327.0)</f>
        <v>45327</v>
      </c>
      <c r="F132" s="3" t="str">
        <f>IFERROR(__xludf.DUMMYFUNCTION("""COMPUTED_VALUE"""),"****5552/")</f>
        <v>****5552/</v>
      </c>
      <c r="G132" s="3" t="str">
        <f t="shared" si="1"/>
        <v>Travel</v>
      </c>
      <c r="H132" s="3" t="str">
        <f t="shared" si="2"/>
        <v>Travel</v>
      </c>
      <c r="I132" s="3" t="str">
        <f>IFERROR(__xludf.DUMMYFUNCTION("split(E132,""/"")"),"February")</f>
        <v>February</v>
      </c>
      <c r="J132" s="3">
        <f>IFERROR(__xludf.DUMMYFUNCTION("""COMPUTED_VALUE"""),5.0)</f>
        <v>5</v>
      </c>
      <c r="K132" s="3" t="str">
        <f t="shared" si="3"/>
        <v>5552/</v>
      </c>
      <c r="L132" s="3" t="str">
        <f t="shared" si="4"/>
        <v>5552</v>
      </c>
      <c r="M132" s="3">
        <f t="shared" si="5"/>
        <v>5552</v>
      </c>
      <c r="N132" s="3" t="str">
        <f>Vlookup(M132,Card_Details!A$2:C$7,2,FALSE)</f>
        <v>Mumbai</v>
      </c>
    </row>
    <row r="133">
      <c r="A133" s="2" t="s">
        <v>218</v>
      </c>
      <c r="B133" s="2" t="s">
        <v>144</v>
      </c>
      <c r="C133" s="8">
        <v>72000.0</v>
      </c>
      <c r="D133" s="3" t="str">
        <f>IFERROR(__xludf.DUMMYFUNCTION("split(B133,""-"")"),"Travel")</f>
        <v>Travel</v>
      </c>
      <c r="E133" s="10">
        <f>IFERROR(__xludf.DUMMYFUNCTION("""COMPUTED_VALUE"""),45327.0)</f>
        <v>45327</v>
      </c>
      <c r="F133" s="3" t="str">
        <f>IFERROR(__xludf.DUMMYFUNCTION("""COMPUTED_VALUE"""),"****8370/")</f>
        <v>****8370/</v>
      </c>
      <c r="G133" s="3" t="str">
        <f t="shared" si="1"/>
        <v>Travel</v>
      </c>
      <c r="H133" s="3" t="str">
        <f t="shared" si="2"/>
        <v>Travel</v>
      </c>
      <c r="I133" s="3" t="str">
        <f>IFERROR(__xludf.DUMMYFUNCTION("split(E133,""/"")"),"February")</f>
        <v>February</v>
      </c>
      <c r="J133" s="3">
        <f>IFERROR(__xludf.DUMMYFUNCTION("""COMPUTED_VALUE"""),5.0)</f>
        <v>5</v>
      </c>
      <c r="K133" s="3" t="str">
        <f t="shared" si="3"/>
        <v>8370/</v>
      </c>
      <c r="L133" s="3" t="str">
        <f t="shared" si="4"/>
        <v>8370</v>
      </c>
      <c r="M133" s="3">
        <f t="shared" si="5"/>
        <v>8370</v>
      </c>
      <c r="N133" s="3" t="str">
        <f>Vlookup(M133,Card_Details!A$2:C$7,2,FALSE)</f>
        <v>Bengaluru</v>
      </c>
    </row>
    <row r="134">
      <c r="A134" s="2" t="s">
        <v>219</v>
      </c>
      <c r="B134" s="2" t="s">
        <v>146</v>
      </c>
      <c r="C134" s="8">
        <v>96000.0</v>
      </c>
      <c r="D134" s="3" t="str">
        <f>IFERROR(__xludf.DUMMYFUNCTION("split(B134,""-"")"),"Travel")</f>
        <v>Travel</v>
      </c>
      <c r="E134" s="10">
        <f>IFERROR(__xludf.DUMMYFUNCTION("""COMPUTED_VALUE"""),45327.0)</f>
        <v>45327</v>
      </c>
      <c r="F134" s="3" t="str">
        <f>IFERROR(__xludf.DUMMYFUNCTION("""COMPUTED_VALUE"""),"****3622/")</f>
        <v>****3622/</v>
      </c>
      <c r="G134" s="3" t="str">
        <f t="shared" si="1"/>
        <v>Travel</v>
      </c>
      <c r="H134" s="3" t="str">
        <f t="shared" si="2"/>
        <v>Travel</v>
      </c>
      <c r="I134" s="3" t="str">
        <f>IFERROR(__xludf.DUMMYFUNCTION("split(E134,""/"")"),"February")</f>
        <v>February</v>
      </c>
      <c r="J134" s="3">
        <f>IFERROR(__xludf.DUMMYFUNCTION("""COMPUTED_VALUE"""),5.0)</f>
        <v>5</v>
      </c>
      <c r="K134" s="3" t="str">
        <f t="shared" si="3"/>
        <v>3622/</v>
      </c>
      <c r="L134" s="3" t="str">
        <f t="shared" si="4"/>
        <v>3622</v>
      </c>
      <c r="M134" s="3">
        <f t="shared" si="5"/>
        <v>3622</v>
      </c>
      <c r="N134" s="3" t="str">
        <f>Vlookup(M134,Card_Details!A$2:C$7,2,FALSE)</f>
        <v>Hyderabad</v>
      </c>
    </row>
    <row r="135">
      <c r="A135" s="2" t="s">
        <v>220</v>
      </c>
      <c r="B135" s="2" t="s">
        <v>131</v>
      </c>
      <c r="C135" s="8">
        <v>62500.0</v>
      </c>
      <c r="D135" s="3" t="str">
        <f>IFERROR(__xludf.DUMMYFUNCTION("split(B135,""-"")"),"Maintenance")</f>
        <v>Maintenance</v>
      </c>
      <c r="E135" s="10">
        <f>IFERROR(__xludf.DUMMYFUNCTION("""COMPUTED_VALUE"""),45326.0)</f>
        <v>45326</v>
      </c>
      <c r="F135" s="3" t="str">
        <f>IFERROR(__xludf.DUMMYFUNCTION("""COMPUTED_VALUE"""),"****2232/")</f>
        <v>****2232/</v>
      </c>
      <c r="G135" s="3" t="str">
        <f t="shared" si="1"/>
        <v>Maintenance</v>
      </c>
      <c r="H135" s="3" t="str">
        <f t="shared" si="2"/>
        <v>Maintenance</v>
      </c>
      <c r="I135" s="3" t="str">
        <f>IFERROR(__xludf.DUMMYFUNCTION("split(E135,""/"")"),"February")</f>
        <v>February</v>
      </c>
      <c r="J135" s="3">
        <f>IFERROR(__xludf.DUMMYFUNCTION("""COMPUTED_VALUE"""),4.0)</f>
        <v>4</v>
      </c>
      <c r="K135" s="3" t="str">
        <f t="shared" si="3"/>
        <v>2232/</v>
      </c>
      <c r="L135" s="3" t="str">
        <f t="shared" si="4"/>
        <v>2232</v>
      </c>
      <c r="M135" s="3">
        <f t="shared" si="5"/>
        <v>2232</v>
      </c>
      <c r="N135" s="3" t="str">
        <f>Vlookup(M135,Card_Details!A$2:C$7,2,FALSE)</f>
        <v>Mumbai</v>
      </c>
    </row>
    <row r="136">
      <c r="A136" s="2" t="s">
        <v>221</v>
      </c>
      <c r="B136" s="2" t="s">
        <v>129</v>
      </c>
      <c r="C136" s="8">
        <v>218900.0</v>
      </c>
      <c r="D136" s="3" t="str">
        <f>IFERROR(__xludf.DUMMYFUNCTION("split(B136,""-"")"),"Maintenance")</f>
        <v>Maintenance</v>
      </c>
      <c r="E136" s="10">
        <f>IFERROR(__xludf.DUMMYFUNCTION("""COMPUTED_VALUE"""),45326.0)</f>
        <v>45326</v>
      </c>
      <c r="F136" s="3" t="str">
        <f>IFERROR(__xludf.DUMMYFUNCTION("""COMPUTED_VALUE"""),"****3622/")</f>
        <v>****3622/</v>
      </c>
      <c r="G136" s="3" t="str">
        <f t="shared" si="1"/>
        <v>Maintenance</v>
      </c>
      <c r="H136" s="3" t="str">
        <f t="shared" si="2"/>
        <v>Maintenance</v>
      </c>
      <c r="I136" s="3" t="str">
        <f>IFERROR(__xludf.DUMMYFUNCTION("split(E136,""/"")"),"February")</f>
        <v>February</v>
      </c>
      <c r="J136" s="3">
        <f>IFERROR(__xludf.DUMMYFUNCTION("""COMPUTED_VALUE"""),4.0)</f>
        <v>4</v>
      </c>
      <c r="K136" s="3" t="str">
        <f t="shared" si="3"/>
        <v>3622/</v>
      </c>
      <c r="L136" s="3" t="str">
        <f t="shared" si="4"/>
        <v>3622</v>
      </c>
      <c r="M136" s="3">
        <f t="shared" si="5"/>
        <v>3622</v>
      </c>
      <c r="N136" s="3" t="str">
        <f>Vlookup(M136,Card_Details!A$2:C$7,2,FALSE)</f>
        <v>Hyderabad</v>
      </c>
    </row>
    <row r="137">
      <c r="A137" s="2" t="s">
        <v>222</v>
      </c>
      <c r="B137" s="2" t="s">
        <v>129</v>
      </c>
      <c r="C137" s="8">
        <v>23870.0</v>
      </c>
      <c r="D137" s="3" t="str">
        <f>IFERROR(__xludf.DUMMYFUNCTION("split(B137,""-"")"),"Maintenance")</f>
        <v>Maintenance</v>
      </c>
      <c r="E137" s="10">
        <f>IFERROR(__xludf.DUMMYFUNCTION("""COMPUTED_VALUE"""),45326.0)</f>
        <v>45326</v>
      </c>
      <c r="F137" s="3" t="str">
        <f>IFERROR(__xludf.DUMMYFUNCTION("""COMPUTED_VALUE"""),"****3622/")</f>
        <v>****3622/</v>
      </c>
      <c r="G137" s="3" t="str">
        <f t="shared" si="1"/>
        <v>Maintenance</v>
      </c>
      <c r="H137" s="3" t="str">
        <f t="shared" si="2"/>
        <v>Maintenance</v>
      </c>
      <c r="I137" s="3" t="str">
        <f>IFERROR(__xludf.DUMMYFUNCTION("split(E137,""/"")"),"February")</f>
        <v>February</v>
      </c>
      <c r="J137" s="3">
        <f>IFERROR(__xludf.DUMMYFUNCTION("""COMPUTED_VALUE"""),4.0)</f>
        <v>4</v>
      </c>
      <c r="K137" s="3" t="str">
        <f t="shared" si="3"/>
        <v>3622/</v>
      </c>
      <c r="L137" s="3" t="str">
        <f t="shared" si="4"/>
        <v>3622</v>
      </c>
      <c r="M137" s="3">
        <f t="shared" si="5"/>
        <v>3622</v>
      </c>
      <c r="N137" s="3" t="str">
        <f>Vlookup(M137,Card_Details!A$2:C$7,2,FALSE)</f>
        <v>Hyderabad</v>
      </c>
    </row>
    <row r="138">
      <c r="A138" s="2" t="s">
        <v>223</v>
      </c>
      <c r="B138" s="2" t="s">
        <v>129</v>
      </c>
      <c r="C138" s="8">
        <v>108000.0</v>
      </c>
      <c r="D138" s="3" t="str">
        <f>IFERROR(__xludf.DUMMYFUNCTION("split(B138,""-"")"),"Maintenance")</f>
        <v>Maintenance</v>
      </c>
      <c r="E138" s="10">
        <f>IFERROR(__xludf.DUMMYFUNCTION("""COMPUTED_VALUE"""),45326.0)</f>
        <v>45326</v>
      </c>
      <c r="F138" s="3" t="str">
        <f>IFERROR(__xludf.DUMMYFUNCTION("""COMPUTED_VALUE"""),"****3622/")</f>
        <v>****3622/</v>
      </c>
      <c r="G138" s="3" t="str">
        <f t="shared" si="1"/>
        <v>Maintenance</v>
      </c>
      <c r="H138" s="3" t="str">
        <f t="shared" si="2"/>
        <v>Maintenance</v>
      </c>
      <c r="I138" s="3" t="str">
        <f>IFERROR(__xludf.DUMMYFUNCTION("split(E138,""/"")"),"February")</f>
        <v>February</v>
      </c>
      <c r="J138" s="3">
        <f>IFERROR(__xludf.DUMMYFUNCTION("""COMPUTED_VALUE"""),4.0)</f>
        <v>4</v>
      </c>
      <c r="K138" s="3" t="str">
        <f t="shared" si="3"/>
        <v>3622/</v>
      </c>
      <c r="L138" s="3" t="str">
        <f t="shared" si="4"/>
        <v>3622</v>
      </c>
      <c r="M138" s="3">
        <f t="shared" si="5"/>
        <v>3622</v>
      </c>
      <c r="N138" s="3" t="str">
        <f>Vlookup(M138,Card_Details!A$2:C$7,2,FALSE)</f>
        <v>Hyderabad</v>
      </c>
    </row>
    <row r="139">
      <c r="A139" s="2" t="s">
        <v>224</v>
      </c>
      <c r="B139" s="2" t="s">
        <v>129</v>
      </c>
      <c r="C139" s="8">
        <v>23000.0</v>
      </c>
      <c r="D139" s="3" t="str">
        <f>IFERROR(__xludf.DUMMYFUNCTION("split(B139,""-"")"),"Maintenance")</f>
        <v>Maintenance</v>
      </c>
      <c r="E139" s="10">
        <f>IFERROR(__xludf.DUMMYFUNCTION("""COMPUTED_VALUE"""),45326.0)</f>
        <v>45326</v>
      </c>
      <c r="F139" s="3" t="str">
        <f>IFERROR(__xludf.DUMMYFUNCTION("""COMPUTED_VALUE"""),"****3622/")</f>
        <v>****3622/</v>
      </c>
      <c r="G139" s="3" t="str">
        <f t="shared" si="1"/>
        <v>Maintenance</v>
      </c>
      <c r="H139" s="3" t="str">
        <f t="shared" si="2"/>
        <v>Maintenance</v>
      </c>
      <c r="I139" s="3" t="str">
        <f>IFERROR(__xludf.DUMMYFUNCTION("split(E139,""/"")"),"February")</f>
        <v>February</v>
      </c>
      <c r="J139" s="3">
        <f>IFERROR(__xludf.DUMMYFUNCTION("""COMPUTED_VALUE"""),4.0)</f>
        <v>4</v>
      </c>
      <c r="K139" s="3" t="str">
        <f t="shared" si="3"/>
        <v>3622/</v>
      </c>
      <c r="L139" s="3" t="str">
        <f t="shared" si="4"/>
        <v>3622</v>
      </c>
      <c r="M139" s="3">
        <f t="shared" si="5"/>
        <v>3622</v>
      </c>
      <c r="N139" s="3" t="str">
        <f>Vlookup(M139,Card_Details!A$2:C$7,2,FALSE)</f>
        <v>Hyderabad</v>
      </c>
    </row>
    <row r="140">
      <c r="A140" s="2" t="s">
        <v>225</v>
      </c>
      <c r="B140" s="2" t="s">
        <v>129</v>
      </c>
      <c r="C140" s="8">
        <v>52350.0</v>
      </c>
      <c r="D140" s="3" t="str">
        <f>IFERROR(__xludf.DUMMYFUNCTION("split(B140,""-"")"),"Maintenance")</f>
        <v>Maintenance</v>
      </c>
      <c r="E140" s="10">
        <f>IFERROR(__xludf.DUMMYFUNCTION("""COMPUTED_VALUE"""),45326.0)</f>
        <v>45326</v>
      </c>
      <c r="F140" s="3" t="str">
        <f>IFERROR(__xludf.DUMMYFUNCTION("""COMPUTED_VALUE"""),"****3622/")</f>
        <v>****3622/</v>
      </c>
      <c r="G140" s="3" t="str">
        <f t="shared" si="1"/>
        <v>Maintenance</v>
      </c>
      <c r="H140" s="3" t="str">
        <f t="shared" si="2"/>
        <v>Maintenance</v>
      </c>
      <c r="I140" s="3" t="str">
        <f>IFERROR(__xludf.DUMMYFUNCTION("split(E140,""/"")"),"February")</f>
        <v>February</v>
      </c>
      <c r="J140" s="3">
        <f>IFERROR(__xludf.DUMMYFUNCTION("""COMPUTED_VALUE"""),4.0)</f>
        <v>4</v>
      </c>
      <c r="K140" s="3" t="str">
        <f t="shared" si="3"/>
        <v>3622/</v>
      </c>
      <c r="L140" s="3" t="str">
        <f t="shared" si="4"/>
        <v>3622</v>
      </c>
      <c r="M140" s="3">
        <f t="shared" si="5"/>
        <v>3622</v>
      </c>
      <c r="N140" s="3" t="str">
        <f>Vlookup(M140,Card_Details!A$2:C$7,2,FALSE)</f>
        <v>Hyderabad</v>
      </c>
    </row>
    <row r="141">
      <c r="A141" s="2" t="s">
        <v>226</v>
      </c>
      <c r="B141" s="2" t="s">
        <v>129</v>
      </c>
      <c r="C141" s="8">
        <v>12550.0</v>
      </c>
      <c r="D141" s="3" t="str">
        <f>IFERROR(__xludf.DUMMYFUNCTION("split(B141,""-"")"),"Maintenance")</f>
        <v>Maintenance</v>
      </c>
      <c r="E141" s="10">
        <f>IFERROR(__xludf.DUMMYFUNCTION("""COMPUTED_VALUE"""),45326.0)</f>
        <v>45326</v>
      </c>
      <c r="F141" s="3" t="str">
        <f>IFERROR(__xludf.DUMMYFUNCTION("""COMPUTED_VALUE"""),"****3622/")</f>
        <v>****3622/</v>
      </c>
      <c r="G141" s="3" t="str">
        <f t="shared" si="1"/>
        <v>Maintenance</v>
      </c>
      <c r="H141" s="3" t="str">
        <f t="shared" si="2"/>
        <v>Maintenance</v>
      </c>
      <c r="I141" s="3" t="str">
        <f>IFERROR(__xludf.DUMMYFUNCTION("split(E141,""/"")"),"February")</f>
        <v>February</v>
      </c>
      <c r="J141" s="3">
        <f>IFERROR(__xludf.DUMMYFUNCTION("""COMPUTED_VALUE"""),4.0)</f>
        <v>4</v>
      </c>
      <c r="K141" s="3" t="str">
        <f t="shared" si="3"/>
        <v>3622/</v>
      </c>
      <c r="L141" s="3" t="str">
        <f t="shared" si="4"/>
        <v>3622</v>
      </c>
      <c r="M141" s="3">
        <f t="shared" si="5"/>
        <v>3622</v>
      </c>
      <c r="N141" s="3" t="str">
        <f>Vlookup(M141,Card_Details!A$2:C$7,2,FALSE)</f>
        <v>Hyderabad</v>
      </c>
    </row>
    <row r="142">
      <c r="A142" s="2" t="s">
        <v>227</v>
      </c>
      <c r="B142" s="2" t="s">
        <v>129</v>
      </c>
      <c r="C142" s="8">
        <v>29700.0</v>
      </c>
      <c r="D142" s="3" t="str">
        <f>IFERROR(__xludf.DUMMYFUNCTION("split(B142,""-"")"),"Maintenance")</f>
        <v>Maintenance</v>
      </c>
      <c r="E142" s="10">
        <f>IFERROR(__xludf.DUMMYFUNCTION("""COMPUTED_VALUE"""),45326.0)</f>
        <v>45326</v>
      </c>
      <c r="F142" s="3" t="str">
        <f>IFERROR(__xludf.DUMMYFUNCTION("""COMPUTED_VALUE"""),"****3622/")</f>
        <v>****3622/</v>
      </c>
      <c r="G142" s="3" t="str">
        <f t="shared" si="1"/>
        <v>Maintenance</v>
      </c>
      <c r="H142" s="3" t="str">
        <f t="shared" si="2"/>
        <v>Maintenance</v>
      </c>
      <c r="I142" s="3" t="str">
        <f>IFERROR(__xludf.DUMMYFUNCTION("split(E142,""/"")"),"February")</f>
        <v>February</v>
      </c>
      <c r="J142" s="3">
        <f>IFERROR(__xludf.DUMMYFUNCTION("""COMPUTED_VALUE"""),4.0)</f>
        <v>4</v>
      </c>
      <c r="K142" s="3" t="str">
        <f t="shared" si="3"/>
        <v>3622/</v>
      </c>
      <c r="L142" s="3" t="str">
        <f t="shared" si="4"/>
        <v>3622</v>
      </c>
      <c r="M142" s="3">
        <f t="shared" si="5"/>
        <v>3622</v>
      </c>
      <c r="N142" s="3" t="str">
        <f>Vlookup(M142,Card_Details!A$2:C$7,2,FALSE)</f>
        <v>Hyderabad</v>
      </c>
    </row>
    <row r="143">
      <c r="A143" s="2" t="s">
        <v>228</v>
      </c>
      <c r="B143" s="2" t="s">
        <v>129</v>
      </c>
      <c r="C143" s="8">
        <v>28750.0</v>
      </c>
      <c r="D143" s="3" t="str">
        <f>IFERROR(__xludf.DUMMYFUNCTION("split(B143,""-"")"),"Maintenance")</f>
        <v>Maintenance</v>
      </c>
      <c r="E143" s="10">
        <f>IFERROR(__xludf.DUMMYFUNCTION("""COMPUTED_VALUE"""),45326.0)</f>
        <v>45326</v>
      </c>
      <c r="F143" s="3" t="str">
        <f>IFERROR(__xludf.DUMMYFUNCTION("""COMPUTED_VALUE"""),"****3622/")</f>
        <v>****3622/</v>
      </c>
      <c r="G143" s="3" t="str">
        <f t="shared" si="1"/>
        <v>Maintenance</v>
      </c>
      <c r="H143" s="3" t="str">
        <f t="shared" si="2"/>
        <v>Maintenance</v>
      </c>
      <c r="I143" s="3" t="str">
        <f>IFERROR(__xludf.DUMMYFUNCTION("split(E143,""/"")"),"February")</f>
        <v>February</v>
      </c>
      <c r="J143" s="3">
        <f>IFERROR(__xludf.DUMMYFUNCTION("""COMPUTED_VALUE"""),4.0)</f>
        <v>4</v>
      </c>
      <c r="K143" s="3" t="str">
        <f t="shared" si="3"/>
        <v>3622/</v>
      </c>
      <c r="L143" s="3" t="str">
        <f t="shared" si="4"/>
        <v>3622</v>
      </c>
      <c r="M143" s="3">
        <f t="shared" si="5"/>
        <v>3622</v>
      </c>
      <c r="N143" s="3" t="str">
        <f>Vlookup(M143,Card_Details!A$2:C$7,2,FALSE)</f>
        <v>Hyderabad</v>
      </c>
    </row>
    <row r="144">
      <c r="A144" s="2" t="s">
        <v>229</v>
      </c>
      <c r="B144" s="2" t="s">
        <v>129</v>
      </c>
      <c r="C144" s="8">
        <v>20800.0</v>
      </c>
      <c r="D144" s="3" t="str">
        <f>IFERROR(__xludf.DUMMYFUNCTION("split(B144,""-"")"),"Maintenance")</f>
        <v>Maintenance</v>
      </c>
      <c r="E144" s="10">
        <f>IFERROR(__xludf.DUMMYFUNCTION("""COMPUTED_VALUE"""),45326.0)</f>
        <v>45326</v>
      </c>
      <c r="F144" s="3" t="str">
        <f>IFERROR(__xludf.DUMMYFUNCTION("""COMPUTED_VALUE"""),"****3622/")</f>
        <v>****3622/</v>
      </c>
      <c r="G144" s="3" t="str">
        <f t="shared" si="1"/>
        <v>Maintenance</v>
      </c>
      <c r="H144" s="3" t="str">
        <f t="shared" si="2"/>
        <v>Maintenance</v>
      </c>
      <c r="I144" s="3" t="str">
        <f>IFERROR(__xludf.DUMMYFUNCTION("split(E144,""/"")"),"February")</f>
        <v>February</v>
      </c>
      <c r="J144" s="3">
        <f>IFERROR(__xludf.DUMMYFUNCTION("""COMPUTED_VALUE"""),4.0)</f>
        <v>4</v>
      </c>
      <c r="K144" s="3" t="str">
        <f t="shared" si="3"/>
        <v>3622/</v>
      </c>
      <c r="L144" s="3" t="str">
        <f t="shared" si="4"/>
        <v>3622</v>
      </c>
      <c r="M144" s="3">
        <f t="shared" si="5"/>
        <v>3622</v>
      </c>
      <c r="N144" s="3" t="str">
        <f>Vlookup(M144,Card_Details!A$2:C$7,2,FALSE)</f>
        <v>Hyderabad</v>
      </c>
    </row>
    <row r="145">
      <c r="A145" s="2" t="s">
        <v>230</v>
      </c>
      <c r="B145" s="2" t="s">
        <v>129</v>
      </c>
      <c r="C145" s="8">
        <v>56000.0</v>
      </c>
      <c r="D145" s="3" t="str">
        <f>IFERROR(__xludf.DUMMYFUNCTION("split(B145,""-"")"),"Maintenance")</f>
        <v>Maintenance</v>
      </c>
      <c r="E145" s="10">
        <f>IFERROR(__xludf.DUMMYFUNCTION("""COMPUTED_VALUE"""),45326.0)</f>
        <v>45326</v>
      </c>
      <c r="F145" s="3" t="str">
        <f>IFERROR(__xludf.DUMMYFUNCTION("""COMPUTED_VALUE"""),"****3622/")</f>
        <v>****3622/</v>
      </c>
      <c r="G145" s="3" t="str">
        <f t="shared" si="1"/>
        <v>Maintenance</v>
      </c>
      <c r="H145" s="3" t="str">
        <f t="shared" si="2"/>
        <v>Maintenance</v>
      </c>
      <c r="I145" s="3" t="str">
        <f>IFERROR(__xludf.DUMMYFUNCTION("split(E145,""/"")"),"February")</f>
        <v>February</v>
      </c>
      <c r="J145" s="3">
        <f>IFERROR(__xludf.DUMMYFUNCTION("""COMPUTED_VALUE"""),4.0)</f>
        <v>4</v>
      </c>
      <c r="K145" s="3" t="str">
        <f t="shared" si="3"/>
        <v>3622/</v>
      </c>
      <c r="L145" s="3" t="str">
        <f t="shared" si="4"/>
        <v>3622</v>
      </c>
      <c r="M145" s="3">
        <f t="shared" si="5"/>
        <v>3622</v>
      </c>
      <c r="N145" s="3" t="str">
        <f>Vlookup(M145,Card_Details!A$2:C$7,2,FALSE)</f>
        <v>Hyderabad</v>
      </c>
    </row>
    <row r="146">
      <c r="A146" s="2" t="s">
        <v>231</v>
      </c>
      <c r="B146" s="2" t="s">
        <v>159</v>
      </c>
      <c r="C146" s="8">
        <v>125346.0</v>
      </c>
      <c r="D146" s="3" t="str">
        <f>IFERROR(__xludf.DUMMYFUNCTION("split(B146,""-"")"),"Offline Advertising")</f>
        <v>Offline Advertising</v>
      </c>
      <c r="E146" s="10">
        <f>IFERROR(__xludf.DUMMYFUNCTION("""COMPUTED_VALUE"""),45330.0)</f>
        <v>45330</v>
      </c>
      <c r="F146" s="3" t="str">
        <f>IFERROR(__xludf.DUMMYFUNCTION("""COMPUTED_VALUE"""),"****8370/")</f>
        <v>****8370/</v>
      </c>
      <c r="G146" s="3" t="str">
        <f t="shared" si="1"/>
        <v>Offline Advertising</v>
      </c>
      <c r="H146" s="3" t="str">
        <f t="shared" si="2"/>
        <v>Offline Advertising</v>
      </c>
      <c r="I146" s="3" t="str">
        <f>IFERROR(__xludf.DUMMYFUNCTION("split(E146,""/"")"),"February")</f>
        <v>February</v>
      </c>
      <c r="J146" s="3">
        <f>IFERROR(__xludf.DUMMYFUNCTION("""COMPUTED_VALUE"""),8.0)</f>
        <v>8</v>
      </c>
      <c r="K146" s="3" t="str">
        <f t="shared" si="3"/>
        <v>8370/</v>
      </c>
      <c r="L146" s="3" t="str">
        <f t="shared" si="4"/>
        <v>8370</v>
      </c>
      <c r="M146" s="3">
        <f t="shared" si="5"/>
        <v>8370</v>
      </c>
      <c r="N146" s="3" t="str">
        <f>Vlookup(M146,Card_Details!A$2:C$7,2,FALSE)</f>
        <v>Bengaluru</v>
      </c>
    </row>
    <row r="147">
      <c r="A147" s="2" t="s">
        <v>232</v>
      </c>
      <c r="B147" s="2" t="s">
        <v>161</v>
      </c>
      <c r="C147" s="8">
        <v>138005.0</v>
      </c>
      <c r="D147" s="3" t="str">
        <f>IFERROR(__xludf.DUMMYFUNCTION("split(B147,""-"")"),"Offline Advertising")</f>
        <v>Offline Advertising</v>
      </c>
      <c r="E147" s="10">
        <f>IFERROR(__xludf.DUMMYFUNCTION("""COMPUTED_VALUE"""),45299.0)</f>
        <v>45299</v>
      </c>
      <c r="F147" s="3" t="str">
        <f>IFERROR(__xludf.DUMMYFUNCTION("""COMPUTED_VALUE"""),"****3622/")</f>
        <v>****3622/</v>
      </c>
      <c r="G147" s="3" t="str">
        <f t="shared" si="1"/>
        <v>Offline Advertising</v>
      </c>
      <c r="H147" s="3" t="str">
        <f t="shared" si="2"/>
        <v>Offline Advertising</v>
      </c>
      <c r="I147" s="3" t="str">
        <f>IFERROR(__xludf.DUMMYFUNCTION("split(E147,""/"")"),"January")</f>
        <v>January</v>
      </c>
      <c r="J147" s="3">
        <f>IFERROR(__xludf.DUMMYFUNCTION("""COMPUTED_VALUE"""),8.0)</f>
        <v>8</v>
      </c>
      <c r="K147" s="3" t="str">
        <f t="shared" si="3"/>
        <v>3622/</v>
      </c>
      <c r="L147" s="3" t="str">
        <f t="shared" si="4"/>
        <v>3622</v>
      </c>
      <c r="M147" s="3">
        <f t="shared" si="5"/>
        <v>3622</v>
      </c>
      <c r="N147" s="3" t="str">
        <f>Vlookup(M147,Card_Details!A$2:C$7,2,FALSE)</f>
        <v>Hyderabad</v>
      </c>
    </row>
    <row r="148">
      <c r="A148" s="2" t="s">
        <v>233</v>
      </c>
      <c r="B148" s="2" t="s">
        <v>163</v>
      </c>
      <c r="C148" s="8">
        <v>127227.0</v>
      </c>
      <c r="D148" s="3" t="str">
        <f>IFERROR(__xludf.DUMMYFUNCTION("split(B148,""-"")"),"Salary")</f>
        <v>Salary</v>
      </c>
      <c r="E148" s="10">
        <f>IFERROR(__xludf.DUMMYFUNCTION("""COMPUTED_VALUE"""),45331.0)</f>
        <v>45331</v>
      </c>
      <c r="F148" s="3" t="str">
        <f>IFERROR(__xludf.DUMMYFUNCTION("""COMPUTED_VALUE"""),"****2232/")</f>
        <v>****2232/</v>
      </c>
      <c r="G148" s="3" t="str">
        <f t="shared" si="1"/>
        <v>Salary</v>
      </c>
      <c r="H148" s="3" t="str">
        <f t="shared" si="2"/>
        <v>Salary</v>
      </c>
      <c r="I148" s="3" t="str">
        <f>IFERROR(__xludf.DUMMYFUNCTION("split(E148,""/"")"),"February")</f>
        <v>February</v>
      </c>
      <c r="J148" s="3">
        <f>IFERROR(__xludf.DUMMYFUNCTION("""COMPUTED_VALUE"""),9.0)</f>
        <v>9</v>
      </c>
      <c r="K148" s="3" t="str">
        <f t="shared" si="3"/>
        <v>2232/</v>
      </c>
      <c r="L148" s="3" t="str">
        <f t="shared" si="4"/>
        <v>2232</v>
      </c>
      <c r="M148" s="3">
        <f t="shared" si="5"/>
        <v>2232</v>
      </c>
      <c r="N148" s="3" t="str">
        <f>Vlookup(M148,Card_Details!A$2:C$7,2,FALSE)</f>
        <v>Mumbai</v>
      </c>
    </row>
    <row r="149">
      <c r="A149" s="2" t="s">
        <v>234</v>
      </c>
      <c r="B149" s="2" t="s">
        <v>163</v>
      </c>
      <c r="C149" s="8">
        <v>14533.0</v>
      </c>
      <c r="D149" s="3" t="str">
        <f>IFERROR(__xludf.DUMMYFUNCTION("split(B149,""-"")"),"Salary")</f>
        <v>Salary</v>
      </c>
      <c r="E149" s="10">
        <f>IFERROR(__xludf.DUMMYFUNCTION("""COMPUTED_VALUE"""),45331.0)</f>
        <v>45331</v>
      </c>
      <c r="F149" s="3" t="str">
        <f>IFERROR(__xludf.DUMMYFUNCTION("""COMPUTED_VALUE"""),"****2232/")</f>
        <v>****2232/</v>
      </c>
      <c r="G149" s="3" t="str">
        <f t="shared" si="1"/>
        <v>Salary</v>
      </c>
      <c r="H149" s="3" t="str">
        <f t="shared" si="2"/>
        <v>Salary</v>
      </c>
      <c r="I149" s="3" t="str">
        <f>IFERROR(__xludf.DUMMYFUNCTION("split(E149,""/"")"),"February")</f>
        <v>February</v>
      </c>
      <c r="J149" s="3">
        <f>IFERROR(__xludf.DUMMYFUNCTION("""COMPUTED_VALUE"""),9.0)</f>
        <v>9</v>
      </c>
      <c r="K149" s="3" t="str">
        <f t="shared" si="3"/>
        <v>2232/</v>
      </c>
      <c r="L149" s="3" t="str">
        <f t="shared" si="4"/>
        <v>2232</v>
      </c>
      <c r="M149" s="3">
        <f t="shared" si="5"/>
        <v>2232</v>
      </c>
      <c r="N149" s="3" t="str">
        <f>Vlookup(M149,Card_Details!A$2:C$7,2,FALSE)</f>
        <v>Mumbai</v>
      </c>
    </row>
    <row r="150">
      <c r="A150" s="2" t="s">
        <v>235</v>
      </c>
      <c r="B150" s="2" t="s">
        <v>114</v>
      </c>
      <c r="C150" s="8">
        <v>123309.0</v>
      </c>
      <c r="D150" s="3" t="str">
        <f>IFERROR(__xludf.DUMMYFUNCTION("split(B150,""-"")"),"Offline Advertising")</f>
        <v>Offline Advertising</v>
      </c>
      <c r="E150" s="10">
        <f>IFERROR(__xludf.DUMMYFUNCTION("""COMPUTED_VALUE"""),45300.0)</f>
        <v>45300</v>
      </c>
      <c r="F150" s="3" t="str">
        <f>IFERROR(__xludf.DUMMYFUNCTION("""COMPUTED_VALUE"""),"****4050/")</f>
        <v>****4050/</v>
      </c>
      <c r="G150" s="3" t="str">
        <f t="shared" si="1"/>
        <v>Offline Advertising</v>
      </c>
      <c r="H150" s="3" t="str">
        <f t="shared" si="2"/>
        <v>Offline Advertising</v>
      </c>
      <c r="I150" s="3" t="str">
        <f>IFERROR(__xludf.DUMMYFUNCTION("split(E150,""/"")"),"January")</f>
        <v>January</v>
      </c>
      <c r="J150" s="3">
        <f>IFERROR(__xludf.DUMMYFUNCTION("""COMPUTED_VALUE"""),9.0)</f>
        <v>9</v>
      </c>
      <c r="K150" s="3" t="str">
        <f t="shared" si="3"/>
        <v>4050/</v>
      </c>
      <c r="L150" s="3" t="str">
        <f t="shared" si="4"/>
        <v>4050</v>
      </c>
      <c r="M150" s="3">
        <f t="shared" si="5"/>
        <v>4050</v>
      </c>
      <c r="N150" s="3" t="str">
        <f>Vlookup(M150,Card_Details!A$2:C$7,2,FALSE)</f>
        <v>Hyderabad</v>
      </c>
    </row>
    <row r="151">
      <c r="A151" s="2" t="s">
        <v>236</v>
      </c>
      <c r="B151" s="2" t="s">
        <v>116</v>
      </c>
      <c r="C151" s="8">
        <v>94485.0</v>
      </c>
      <c r="D151" s="3" t="str">
        <f>IFERROR(__xludf.DUMMYFUNCTION("split(B151,""-"")"),"Offline Advertising")</f>
        <v>Offline Advertising</v>
      </c>
      <c r="E151" s="9">
        <f>IFERROR(__xludf.DUMMYFUNCTION("""COMPUTED_VALUE"""),45301.0)</f>
        <v>45301</v>
      </c>
      <c r="F151" s="3" t="str">
        <f>IFERROR(__xludf.DUMMYFUNCTION("""COMPUTED_VALUE"""),"****5552/")</f>
        <v>****5552/</v>
      </c>
      <c r="G151" s="3" t="str">
        <f t="shared" si="1"/>
        <v>Offline Advertising</v>
      </c>
      <c r="H151" s="3" t="str">
        <f t="shared" si="2"/>
        <v>Offline Advertising</v>
      </c>
      <c r="I151" s="3" t="str">
        <f>IFERROR(__xludf.DUMMYFUNCTION("split(E151,""/"")"),"January")</f>
        <v>January</v>
      </c>
      <c r="J151" s="3">
        <f>IFERROR(__xludf.DUMMYFUNCTION("""COMPUTED_VALUE"""),10.0)</f>
        <v>10</v>
      </c>
      <c r="K151" s="3" t="str">
        <f t="shared" si="3"/>
        <v>5552/</v>
      </c>
      <c r="L151" s="3" t="str">
        <f t="shared" si="4"/>
        <v>5552</v>
      </c>
      <c r="M151" s="3">
        <f t="shared" si="5"/>
        <v>5552</v>
      </c>
      <c r="N151" s="3" t="str">
        <f>Vlookup(M151,Card_Details!A$2:C$7,2,FALSE)</f>
        <v>Mumbai</v>
      </c>
    </row>
    <row r="152">
      <c r="A152" s="2" t="s">
        <v>237</v>
      </c>
      <c r="B152" s="2" t="s">
        <v>118</v>
      </c>
      <c r="C152" s="8">
        <v>56314.0</v>
      </c>
      <c r="D152" s="3" t="str">
        <f>IFERROR(__xludf.DUMMYFUNCTION("split(B152,""-"")"),"Offline Advertising")</f>
        <v>Offline Advertising</v>
      </c>
      <c r="E152" s="9">
        <f>IFERROR(__xludf.DUMMYFUNCTION("""COMPUTED_VALUE"""),45302.0)</f>
        <v>45302</v>
      </c>
      <c r="F152" s="3" t="str">
        <f>IFERROR(__xludf.DUMMYFUNCTION("""COMPUTED_VALUE"""),"****3622/")</f>
        <v>****3622/</v>
      </c>
      <c r="G152" s="3" t="str">
        <f t="shared" si="1"/>
        <v>Offline Advertising</v>
      </c>
      <c r="H152" s="3" t="str">
        <f t="shared" si="2"/>
        <v>Offline Advertising</v>
      </c>
      <c r="I152" s="3" t="str">
        <f>IFERROR(__xludf.DUMMYFUNCTION("split(E152,""/"")"),"January")</f>
        <v>January</v>
      </c>
      <c r="J152" s="3">
        <f>IFERROR(__xludf.DUMMYFUNCTION("""COMPUTED_VALUE"""),11.0)</f>
        <v>11</v>
      </c>
      <c r="K152" s="3" t="str">
        <f t="shared" si="3"/>
        <v>3622/</v>
      </c>
      <c r="L152" s="3" t="str">
        <f t="shared" si="4"/>
        <v>3622</v>
      </c>
      <c r="M152" s="3">
        <f t="shared" si="5"/>
        <v>3622</v>
      </c>
      <c r="N152" s="3" t="str">
        <f>Vlookup(M152,Card_Details!A$2:C$7,2,FALSE)</f>
        <v>Hyderabad</v>
      </c>
    </row>
    <row r="153">
      <c r="A153" s="2" t="s">
        <v>238</v>
      </c>
      <c r="B153" s="2" t="s">
        <v>120</v>
      </c>
      <c r="C153" s="8">
        <v>113056.0</v>
      </c>
      <c r="D153" s="3" t="str">
        <f>IFERROR(__xludf.DUMMYFUNCTION("split(B153,""-"")"),"Offline Advertising")</f>
        <v>Offline Advertising</v>
      </c>
      <c r="E153" s="9">
        <f>IFERROR(__xludf.DUMMYFUNCTION("""COMPUTED_VALUE"""),45303.0)</f>
        <v>45303</v>
      </c>
      <c r="F153" s="3" t="str">
        <f>IFERROR(__xludf.DUMMYFUNCTION("""COMPUTED_VALUE"""),"****8370/")</f>
        <v>****8370/</v>
      </c>
      <c r="G153" s="3" t="str">
        <f t="shared" si="1"/>
        <v>Offline Advertising</v>
      </c>
      <c r="H153" s="3" t="str">
        <f t="shared" si="2"/>
        <v>Offline Advertising</v>
      </c>
      <c r="I153" s="3" t="str">
        <f>IFERROR(__xludf.DUMMYFUNCTION("split(E153,""/"")"),"January")</f>
        <v>January</v>
      </c>
      <c r="J153" s="3">
        <f>IFERROR(__xludf.DUMMYFUNCTION("""COMPUTED_VALUE"""),12.0)</f>
        <v>12</v>
      </c>
      <c r="K153" s="3" t="str">
        <f t="shared" si="3"/>
        <v>8370/</v>
      </c>
      <c r="L153" s="3" t="str">
        <f t="shared" si="4"/>
        <v>8370</v>
      </c>
      <c r="M153" s="3">
        <f t="shared" si="5"/>
        <v>8370</v>
      </c>
      <c r="N153" s="3" t="str">
        <f>Vlookup(M153,Card_Details!A$2:C$7,2,FALSE)</f>
        <v>Bengaluru</v>
      </c>
    </row>
    <row r="154">
      <c r="A154" s="2" t="s">
        <v>239</v>
      </c>
      <c r="B154" s="2" t="s">
        <v>122</v>
      </c>
      <c r="C154" s="8">
        <v>53771.0</v>
      </c>
      <c r="D154" s="3" t="str">
        <f>IFERROR(__xludf.DUMMYFUNCTION("split(B154,""-"")"),"Offline Advertising")</f>
        <v>Offline Advertising</v>
      </c>
      <c r="E154" s="9">
        <f>IFERROR(__xludf.DUMMYFUNCTION("""COMPUTED_VALUE"""),45304.0)</f>
        <v>45304</v>
      </c>
      <c r="F154" s="3" t="str">
        <f>IFERROR(__xludf.DUMMYFUNCTION("""COMPUTED_VALUE"""),"****3622/")</f>
        <v>****3622/</v>
      </c>
      <c r="G154" s="3" t="str">
        <f t="shared" si="1"/>
        <v>Offline Advertising</v>
      </c>
      <c r="H154" s="3" t="str">
        <f t="shared" si="2"/>
        <v>Offline Advertising</v>
      </c>
      <c r="I154" s="3" t="str">
        <f>IFERROR(__xludf.DUMMYFUNCTION("split(E154,""/"")"),"January")</f>
        <v>January</v>
      </c>
      <c r="J154" s="3">
        <f>IFERROR(__xludf.DUMMYFUNCTION("""COMPUTED_VALUE"""),13.0)</f>
        <v>13</v>
      </c>
      <c r="K154" s="3" t="str">
        <f t="shared" si="3"/>
        <v>3622/</v>
      </c>
      <c r="L154" s="3" t="str">
        <f t="shared" si="4"/>
        <v>3622</v>
      </c>
      <c r="M154" s="3">
        <f t="shared" si="5"/>
        <v>3622</v>
      </c>
      <c r="N154" s="3" t="str">
        <f>Vlookup(M154,Card_Details!A$2:C$7,2,FALSE)</f>
        <v>Hyderabad</v>
      </c>
    </row>
    <row r="155">
      <c r="A155" s="2" t="s">
        <v>240</v>
      </c>
      <c r="B155" s="2" t="s">
        <v>142</v>
      </c>
      <c r="C155" s="8">
        <v>98000.0</v>
      </c>
      <c r="D155" s="3" t="str">
        <f>IFERROR(__xludf.DUMMYFUNCTION("split(B155,""-"")"),"Travel")</f>
        <v>Travel</v>
      </c>
      <c r="E155" s="10">
        <f>IFERROR(__xludf.DUMMYFUNCTION("""COMPUTED_VALUE"""),45327.0)</f>
        <v>45327</v>
      </c>
      <c r="F155" s="3" t="str">
        <f>IFERROR(__xludf.DUMMYFUNCTION("""COMPUTED_VALUE"""),"****5552/")</f>
        <v>****5552/</v>
      </c>
      <c r="G155" s="3" t="str">
        <f t="shared" si="1"/>
        <v>Travel</v>
      </c>
      <c r="H155" s="3" t="str">
        <f t="shared" si="2"/>
        <v>Travel</v>
      </c>
      <c r="I155" s="3" t="str">
        <f>IFERROR(__xludf.DUMMYFUNCTION("split(E155,""/"")"),"February")</f>
        <v>February</v>
      </c>
      <c r="J155" s="3">
        <f>IFERROR(__xludf.DUMMYFUNCTION("""COMPUTED_VALUE"""),5.0)</f>
        <v>5</v>
      </c>
      <c r="K155" s="3" t="str">
        <f t="shared" si="3"/>
        <v>5552/</v>
      </c>
      <c r="L155" s="3" t="str">
        <f t="shared" si="4"/>
        <v>5552</v>
      </c>
      <c r="M155" s="3">
        <f t="shared" si="5"/>
        <v>5552</v>
      </c>
      <c r="N155" s="3" t="str">
        <f>Vlookup(M155,Card_Details!A$2:C$7,2,FALSE)</f>
        <v>Mumbai</v>
      </c>
    </row>
    <row r="156">
      <c r="A156" s="2" t="s">
        <v>241</v>
      </c>
      <c r="B156" s="2" t="s">
        <v>144</v>
      </c>
      <c r="C156" s="8">
        <v>72000.0</v>
      </c>
      <c r="D156" s="3" t="str">
        <f>IFERROR(__xludf.DUMMYFUNCTION("split(B156,""-"")"),"Travel")</f>
        <v>Travel</v>
      </c>
      <c r="E156" s="10">
        <f>IFERROR(__xludf.DUMMYFUNCTION("""COMPUTED_VALUE"""),45327.0)</f>
        <v>45327</v>
      </c>
      <c r="F156" s="3" t="str">
        <f>IFERROR(__xludf.DUMMYFUNCTION("""COMPUTED_VALUE"""),"****8370/")</f>
        <v>****8370/</v>
      </c>
      <c r="G156" s="3" t="str">
        <f t="shared" si="1"/>
        <v>Travel</v>
      </c>
      <c r="H156" s="3" t="str">
        <f t="shared" si="2"/>
        <v>Travel</v>
      </c>
      <c r="I156" s="3" t="str">
        <f>IFERROR(__xludf.DUMMYFUNCTION("split(E156,""/"")"),"February")</f>
        <v>February</v>
      </c>
      <c r="J156" s="3">
        <f>IFERROR(__xludf.DUMMYFUNCTION("""COMPUTED_VALUE"""),5.0)</f>
        <v>5</v>
      </c>
      <c r="K156" s="3" t="str">
        <f t="shared" si="3"/>
        <v>8370/</v>
      </c>
      <c r="L156" s="3" t="str">
        <f t="shared" si="4"/>
        <v>8370</v>
      </c>
      <c r="M156" s="3">
        <f t="shared" si="5"/>
        <v>8370</v>
      </c>
      <c r="N156" s="3" t="str">
        <f>Vlookup(M156,Card_Details!A$2:C$7,2,FALSE)</f>
        <v>Bengaluru</v>
      </c>
    </row>
    <row r="157">
      <c r="A157" s="2" t="s">
        <v>242</v>
      </c>
      <c r="B157" s="2" t="s">
        <v>146</v>
      </c>
      <c r="C157" s="8">
        <v>96000.0</v>
      </c>
      <c r="D157" s="3" t="str">
        <f>IFERROR(__xludf.DUMMYFUNCTION("split(B157,""-"")"),"Travel")</f>
        <v>Travel</v>
      </c>
      <c r="E157" s="10">
        <f>IFERROR(__xludf.DUMMYFUNCTION("""COMPUTED_VALUE"""),45327.0)</f>
        <v>45327</v>
      </c>
      <c r="F157" s="3" t="str">
        <f>IFERROR(__xludf.DUMMYFUNCTION("""COMPUTED_VALUE"""),"****3622/")</f>
        <v>****3622/</v>
      </c>
      <c r="G157" s="3" t="str">
        <f t="shared" si="1"/>
        <v>Travel</v>
      </c>
      <c r="H157" s="3" t="str">
        <f t="shared" si="2"/>
        <v>Travel</v>
      </c>
      <c r="I157" s="3" t="str">
        <f>IFERROR(__xludf.DUMMYFUNCTION("split(E157,""/"")"),"February")</f>
        <v>February</v>
      </c>
      <c r="J157" s="3">
        <f>IFERROR(__xludf.DUMMYFUNCTION("""COMPUTED_VALUE"""),5.0)</f>
        <v>5</v>
      </c>
      <c r="K157" s="3" t="str">
        <f t="shared" si="3"/>
        <v>3622/</v>
      </c>
      <c r="L157" s="3" t="str">
        <f t="shared" si="4"/>
        <v>3622</v>
      </c>
      <c r="M157" s="3">
        <f t="shared" si="5"/>
        <v>3622</v>
      </c>
      <c r="N157" s="3" t="str">
        <f>Vlookup(M157,Card_Details!A$2:C$7,2,FALSE)</f>
        <v>Hyderabad</v>
      </c>
    </row>
    <row r="158">
      <c r="A158" s="2" t="s">
        <v>243</v>
      </c>
      <c r="B158" s="2" t="s">
        <v>127</v>
      </c>
      <c r="C158" s="8">
        <v>81000.0</v>
      </c>
      <c r="D158" s="3" t="str">
        <f>IFERROR(__xludf.DUMMYFUNCTION("split(B158,""-"")"),"Maintenance")</f>
        <v>Maintenance</v>
      </c>
      <c r="E158" s="10">
        <f>IFERROR(__xludf.DUMMYFUNCTION("""COMPUTED_VALUE"""),45326.0)</f>
        <v>45326</v>
      </c>
      <c r="F158" s="3" t="str">
        <f>IFERROR(__xludf.DUMMYFUNCTION("""COMPUTED_VALUE"""),"****8370/")</f>
        <v>****8370/</v>
      </c>
      <c r="G158" s="3" t="str">
        <f t="shared" si="1"/>
        <v>Maintenance</v>
      </c>
      <c r="H158" s="3" t="str">
        <f t="shared" si="2"/>
        <v>Maintenance</v>
      </c>
      <c r="I158" s="3" t="str">
        <f>IFERROR(__xludf.DUMMYFUNCTION("split(E158,""/"")"),"February")</f>
        <v>February</v>
      </c>
      <c r="J158" s="3">
        <f>IFERROR(__xludf.DUMMYFUNCTION("""COMPUTED_VALUE"""),4.0)</f>
        <v>4</v>
      </c>
      <c r="K158" s="3" t="str">
        <f t="shared" si="3"/>
        <v>8370/</v>
      </c>
      <c r="L158" s="3" t="str">
        <f t="shared" si="4"/>
        <v>8370</v>
      </c>
      <c r="M158" s="3">
        <f t="shared" si="5"/>
        <v>8370</v>
      </c>
      <c r="N158" s="3" t="str">
        <f>Vlookup(M158,Card_Details!A$2:C$7,2,FALSE)</f>
        <v>Bengaluru</v>
      </c>
    </row>
    <row r="159">
      <c r="A159" s="2" t="s">
        <v>244</v>
      </c>
      <c r="B159" s="2" t="s">
        <v>129</v>
      </c>
      <c r="C159" s="8">
        <v>86000.0</v>
      </c>
      <c r="D159" s="3" t="str">
        <f>IFERROR(__xludf.DUMMYFUNCTION("split(B159,""-"")"),"Maintenance")</f>
        <v>Maintenance</v>
      </c>
      <c r="E159" s="10">
        <f>IFERROR(__xludf.DUMMYFUNCTION("""COMPUTED_VALUE"""),45326.0)</f>
        <v>45326</v>
      </c>
      <c r="F159" s="3" t="str">
        <f>IFERROR(__xludf.DUMMYFUNCTION("""COMPUTED_VALUE"""),"****3622/")</f>
        <v>****3622/</v>
      </c>
      <c r="G159" s="3" t="str">
        <f t="shared" si="1"/>
        <v>Maintenance</v>
      </c>
      <c r="H159" s="3" t="str">
        <f t="shared" si="2"/>
        <v>Maintenance</v>
      </c>
      <c r="I159" s="3" t="str">
        <f>IFERROR(__xludf.DUMMYFUNCTION("split(E159,""/"")"),"February")</f>
        <v>February</v>
      </c>
      <c r="J159" s="3">
        <f>IFERROR(__xludf.DUMMYFUNCTION("""COMPUTED_VALUE"""),4.0)</f>
        <v>4</v>
      </c>
      <c r="K159" s="3" t="str">
        <f t="shared" si="3"/>
        <v>3622/</v>
      </c>
      <c r="L159" s="3" t="str">
        <f t="shared" si="4"/>
        <v>3622</v>
      </c>
      <c r="M159" s="3">
        <f t="shared" si="5"/>
        <v>3622</v>
      </c>
      <c r="N159" s="3" t="str">
        <f>Vlookup(M159,Card_Details!A$2:C$7,2,FALSE)</f>
        <v>Hyderabad</v>
      </c>
    </row>
    <row r="160">
      <c r="A160" s="2" t="s">
        <v>245</v>
      </c>
      <c r="B160" s="2" t="s">
        <v>131</v>
      </c>
      <c r="C160" s="8">
        <v>54000.0</v>
      </c>
      <c r="D160" s="3" t="str">
        <f>IFERROR(__xludf.DUMMYFUNCTION("split(B160,""-"")"),"Maintenance")</f>
        <v>Maintenance</v>
      </c>
      <c r="E160" s="10">
        <f>IFERROR(__xludf.DUMMYFUNCTION("""COMPUTED_VALUE"""),45326.0)</f>
        <v>45326</v>
      </c>
      <c r="F160" s="3" t="str">
        <f>IFERROR(__xludf.DUMMYFUNCTION("""COMPUTED_VALUE"""),"****2232/")</f>
        <v>****2232/</v>
      </c>
      <c r="G160" s="3" t="str">
        <f t="shared" si="1"/>
        <v>Maintenance</v>
      </c>
      <c r="H160" s="3" t="str">
        <f t="shared" si="2"/>
        <v>Maintenance</v>
      </c>
      <c r="I160" s="3" t="str">
        <f>IFERROR(__xludf.DUMMYFUNCTION("split(E160,""/"")"),"February")</f>
        <v>February</v>
      </c>
      <c r="J160" s="3">
        <f>IFERROR(__xludf.DUMMYFUNCTION("""COMPUTED_VALUE"""),4.0)</f>
        <v>4</v>
      </c>
      <c r="K160" s="3" t="str">
        <f t="shared" si="3"/>
        <v>2232/</v>
      </c>
      <c r="L160" s="3" t="str">
        <f t="shared" si="4"/>
        <v>2232</v>
      </c>
      <c r="M160" s="3">
        <f t="shared" si="5"/>
        <v>2232</v>
      </c>
      <c r="N160" s="3" t="str">
        <f>Vlookup(M160,Card_Details!A$2:C$7,2,FALSE)</f>
        <v>Mumbai</v>
      </c>
    </row>
    <row r="161">
      <c r="A161" s="2" t="s">
        <v>246</v>
      </c>
      <c r="B161" s="2" t="s">
        <v>133</v>
      </c>
      <c r="C161" s="8">
        <v>91255.0</v>
      </c>
      <c r="D161" s="3" t="str">
        <f>IFERROR(__xludf.DUMMYFUNCTION("split(B161,""-"")"),"Maintenance")</f>
        <v>Maintenance</v>
      </c>
      <c r="E161" s="10">
        <f>IFERROR(__xludf.DUMMYFUNCTION("""COMPUTED_VALUE"""),45326.0)</f>
        <v>45326</v>
      </c>
      <c r="F161" s="3" t="str">
        <f>IFERROR(__xludf.DUMMYFUNCTION("""COMPUTED_VALUE"""),"****5002/")</f>
        <v>****5002/</v>
      </c>
      <c r="G161" s="3" t="str">
        <f t="shared" si="1"/>
        <v>Maintenance</v>
      </c>
      <c r="H161" s="3" t="str">
        <f t="shared" si="2"/>
        <v>Maintenance</v>
      </c>
      <c r="I161" s="3" t="str">
        <f>IFERROR(__xludf.DUMMYFUNCTION("split(E161,""/"")"),"February")</f>
        <v>February</v>
      </c>
      <c r="J161" s="3">
        <f>IFERROR(__xludf.DUMMYFUNCTION("""COMPUTED_VALUE"""),4.0)</f>
        <v>4</v>
      </c>
      <c r="K161" s="3" t="str">
        <f t="shared" si="3"/>
        <v>5002/</v>
      </c>
      <c r="L161" s="3" t="str">
        <f t="shared" si="4"/>
        <v>5002</v>
      </c>
      <c r="M161" s="3">
        <f t="shared" si="5"/>
        <v>5002</v>
      </c>
      <c r="N161" s="3" t="str">
        <f>Vlookup(M161,Card_Details!A$2:C$7,2,FALSE)</f>
        <v>Bengaluru</v>
      </c>
    </row>
    <row r="162">
      <c r="A162" s="2" t="s">
        <v>247</v>
      </c>
      <c r="B162" s="2" t="s">
        <v>135</v>
      </c>
      <c r="C162" s="8">
        <v>141485.0</v>
      </c>
      <c r="D162" s="3" t="str">
        <f>IFERROR(__xludf.DUMMYFUNCTION("split(B162,""-"")"),"Maintenance")</f>
        <v>Maintenance</v>
      </c>
      <c r="E162" s="10">
        <f>IFERROR(__xludf.DUMMYFUNCTION("""COMPUTED_VALUE"""),45326.0)</f>
        <v>45326</v>
      </c>
      <c r="F162" s="3" t="str">
        <f>IFERROR(__xludf.DUMMYFUNCTION("""COMPUTED_VALUE"""),"****4050/")</f>
        <v>****4050/</v>
      </c>
      <c r="G162" s="3" t="str">
        <f t="shared" si="1"/>
        <v>Maintenance</v>
      </c>
      <c r="H162" s="3" t="str">
        <f t="shared" si="2"/>
        <v>Maintenance</v>
      </c>
      <c r="I162" s="3" t="str">
        <f>IFERROR(__xludf.DUMMYFUNCTION("split(E162,""/"")"),"February")</f>
        <v>February</v>
      </c>
      <c r="J162" s="3">
        <f>IFERROR(__xludf.DUMMYFUNCTION("""COMPUTED_VALUE"""),4.0)</f>
        <v>4</v>
      </c>
      <c r="K162" s="3" t="str">
        <f t="shared" si="3"/>
        <v>4050/</v>
      </c>
      <c r="L162" s="3" t="str">
        <f t="shared" si="4"/>
        <v>4050</v>
      </c>
      <c r="M162" s="3">
        <f t="shared" si="5"/>
        <v>4050</v>
      </c>
      <c r="N162" s="3" t="str">
        <f>Vlookup(M162,Card_Details!A$2:C$7,2,FALSE)</f>
        <v>Hyderabad</v>
      </c>
    </row>
    <row r="163">
      <c r="A163" s="2" t="s">
        <v>248</v>
      </c>
      <c r="B163" s="2" t="s">
        <v>137</v>
      </c>
      <c r="C163" s="8">
        <v>130802.0</v>
      </c>
      <c r="D163" s="3" t="str">
        <f>IFERROR(__xludf.DUMMYFUNCTION("split(B163,""-"")"),"Maintenance")</f>
        <v>Maintenance</v>
      </c>
      <c r="E163" s="10">
        <f>IFERROR(__xludf.DUMMYFUNCTION("""COMPUTED_VALUE"""),45326.0)</f>
        <v>45326</v>
      </c>
      <c r="F163" s="3" t="str">
        <f>IFERROR(__xludf.DUMMYFUNCTION("""COMPUTED_VALUE"""),"****5552/")</f>
        <v>****5552/</v>
      </c>
      <c r="G163" s="3" t="str">
        <f t="shared" si="1"/>
        <v>Maintenance</v>
      </c>
      <c r="H163" s="3" t="str">
        <f t="shared" si="2"/>
        <v>Maintenance</v>
      </c>
      <c r="I163" s="3" t="str">
        <f>IFERROR(__xludf.DUMMYFUNCTION("split(E163,""/"")"),"February")</f>
        <v>February</v>
      </c>
      <c r="J163" s="3">
        <f>IFERROR(__xludf.DUMMYFUNCTION("""COMPUTED_VALUE"""),4.0)</f>
        <v>4</v>
      </c>
      <c r="K163" s="3" t="str">
        <f t="shared" si="3"/>
        <v>5552/</v>
      </c>
      <c r="L163" s="3" t="str">
        <f t="shared" si="4"/>
        <v>5552</v>
      </c>
      <c r="M163" s="3">
        <f t="shared" si="5"/>
        <v>5552</v>
      </c>
      <c r="N163" s="3" t="str">
        <f>Vlookup(M163,Card_Details!A$2:C$7,2,FALSE)</f>
        <v>Mumbai</v>
      </c>
    </row>
    <row r="164">
      <c r="A164" s="2" t="s">
        <v>249</v>
      </c>
      <c r="B164" s="2" t="s">
        <v>129</v>
      </c>
      <c r="C164" s="8">
        <v>30663.0</v>
      </c>
      <c r="D164" s="3" t="str">
        <f>IFERROR(__xludf.DUMMYFUNCTION("split(B164,""-"")"),"Maintenance")</f>
        <v>Maintenance</v>
      </c>
      <c r="E164" s="10">
        <f>IFERROR(__xludf.DUMMYFUNCTION("""COMPUTED_VALUE"""),45326.0)</f>
        <v>45326</v>
      </c>
      <c r="F164" s="3" t="str">
        <f>IFERROR(__xludf.DUMMYFUNCTION("""COMPUTED_VALUE"""),"****3622/")</f>
        <v>****3622/</v>
      </c>
      <c r="G164" s="3" t="str">
        <f t="shared" si="1"/>
        <v>Maintenance</v>
      </c>
      <c r="H164" s="3" t="str">
        <f t="shared" si="2"/>
        <v>Maintenance</v>
      </c>
      <c r="I164" s="3" t="str">
        <f>IFERROR(__xludf.DUMMYFUNCTION("split(E164,""/"")"),"February")</f>
        <v>February</v>
      </c>
      <c r="J164" s="3">
        <f>IFERROR(__xludf.DUMMYFUNCTION("""COMPUTED_VALUE"""),4.0)</f>
        <v>4</v>
      </c>
      <c r="K164" s="3" t="str">
        <f t="shared" si="3"/>
        <v>3622/</v>
      </c>
      <c r="L164" s="3" t="str">
        <f t="shared" si="4"/>
        <v>3622</v>
      </c>
      <c r="M164" s="3">
        <f t="shared" si="5"/>
        <v>3622</v>
      </c>
      <c r="N164" s="3" t="str">
        <f>Vlookup(M164,Card_Details!A$2:C$7,2,FALSE)</f>
        <v>Hyderabad</v>
      </c>
    </row>
    <row r="165">
      <c r="A165" s="2" t="s">
        <v>250</v>
      </c>
      <c r="B165" s="2" t="s">
        <v>129</v>
      </c>
      <c r="C165" s="8">
        <v>108537.0</v>
      </c>
      <c r="D165" s="3" t="str">
        <f>IFERROR(__xludf.DUMMYFUNCTION("split(B165,""-"")"),"Maintenance")</f>
        <v>Maintenance</v>
      </c>
      <c r="E165" s="10">
        <f>IFERROR(__xludf.DUMMYFUNCTION("""COMPUTED_VALUE"""),45326.0)</f>
        <v>45326</v>
      </c>
      <c r="F165" s="3" t="str">
        <f>IFERROR(__xludf.DUMMYFUNCTION("""COMPUTED_VALUE"""),"****3622/")</f>
        <v>****3622/</v>
      </c>
      <c r="G165" s="3" t="str">
        <f t="shared" si="1"/>
        <v>Maintenance</v>
      </c>
      <c r="H165" s="3" t="str">
        <f t="shared" si="2"/>
        <v>Maintenance</v>
      </c>
      <c r="I165" s="3" t="str">
        <f>IFERROR(__xludf.DUMMYFUNCTION("split(E165,""/"")"),"February")</f>
        <v>February</v>
      </c>
      <c r="J165" s="3">
        <f>IFERROR(__xludf.DUMMYFUNCTION("""COMPUTED_VALUE"""),4.0)</f>
        <v>4</v>
      </c>
      <c r="K165" s="3" t="str">
        <f t="shared" si="3"/>
        <v>3622/</v>
      </c>
      <c r="L165" s="3" t="str">
        <f t="shared" si="4"/>
        <v>3622</v>
      </c>
      <c r="M165" s="3">
        <f t="shared" si="5"/>
        <v>3622</v>
      </c>
      <c r="N165" s="3" t="str">
        <f>Vlookup(M165,Card_Details!A$2:C$7,2,FALSE)</f>
        <v>Hyderabad</v>
      </c>
    </row>
    <row r="166">
      <c r="A166" s="2" t="s">
        <v>251</v>
      </c>
      <c r="B166" s="2" t="s">
        <v>129</v>
      </c>
      <c r="C166" s="8">
        <v>25259.0</v>
      </c>
      <c r="D166" s="3" t="str">
        <f>IFERROR(__xludf.DUMMYFUNCTION("split(B166,""-"")"),"Maintenance")</f>
        <v>Maintenance</v>
      </c>
      <c r="E166" s="10">
        <f>IFERROR(__xludf.DUMMYFUNCTION("""COMPUTED_VALUE"""),45326.0)</f>
        <v>45326</v>
      </c>
      <c r="F166" s="3" t="str">
        <f>IFERROR(__xludf.DUMMYFUNCTION("""COMPUTED_VALUE"""),"****3622/")</f>
        <v>****3622/</v>
      </c>
      <c r="G166" s="3" t="str">
        <f t="shared" si="1"/>
        <v>Maintenance</v>
      </c>
      <c r="H166" s="3" t="str">
        <f t="shared" si="2"/>
        <v>Maintenance</v>
      </c>
      <c r="I166" s="3" t="str">
        <f>IFERROR(__xludf.DUMMYFUNCTION("split(E166,""/"")"),"February")</f>
        <v>February</v>
      </c>
      <c r="J166" s="3">
        <f>IFERROR(__xludf.DUMMYFUNCTION("""COMPUTED_VALUE"""),4.0)</f>
        <v>4</v>
      </c>
      <c r="K166" s="3" t="str">
        <f t="shared" si="3"/>
        <v>3622/</v>
      </c>
      <c r="L166" s="3" t="str">
        <f t="shared" si="4"/>
        <v>3622</v>
      </c>
      <c r="M166" s="3">
        <f t="shared" si="5"/>
        <v>3622</v>
      </c>
      <c r="N166" s="3" t="str">
        <f>Vlookup(M166,Card_Details!A$2:C$7,2,FALSE)</f>
        <v>Hyderabad</v>
      </c>
    </row>
    <row r="167">
      <c r="A167" s="2" t="s">
        <v>252</v>
      </c>
      <c r="B167" s="2" t="s">
        <v>142</v>
      </c>
      <c r="C167" s="8">
        <v>98000.0</v>
      </c>
      <c r="D167" s="3" t="str">
        <f>IFERROR(__xludf.DUMMYFUNCTION("split(B167,""-"")"),"Travel")</f>
        <v>Travel</v>
      </c>
      <c r="E167" s="10">
        <f>IFERROR(__xludf.DUMMYFUNCTION("""COMPUTED_VALUE"""),45327.0)</f>
        <v>45327</v>
      </c>
      <c r="F167" s="3" t="str">
        <f>IFERROR(__xludf.DUMMYFUNCTION("""COMPUTED_VALUE"""),"****5552/")</f>
        <v>****5552/</v>
      </c>
      <c r="G167" s="3" t="str">
        <f t="shared" si="1"/>
        <v>Travel</v>
      </c>
      <c r="H167" s="3" t="str">
        <f t="shared" si="2"/>
        <v>Travel</v>
      </c>
      <c r="I167" s="3" t="str">
        <f>IFERROR(__xludf.DUMMYFUNCTION("split(E167,""/"")"),"February")</f>
        <v>February</v>
      </c>
      <c r="J167" s="3">
        <f>IFERROR(__xludf.DUMMYFUNCTION("""COMPUTED_VALUE"""),5.0)</f>
        <v>5</v>
      </c>
      <c r="K167" s="3" t="str">
        <f t="shared" si="3"/>
        <v>5552/</v>
      </c>
      <c r="L167" s="3" t="str">
        <f t="shared" si="4"/>
        <v>5552</v>
      </c>
      <c r="M167" s="3">
        <f t="shared" si="5"/>
        <v>5552</v>
      </c>
      <c r="N167" s="3" t="str">
        <f>Vlookup(M167,Card_Details!A$2:C$7,2,FALSE)</f>
        <v>Mumbai</v>
      </c>
    </row>
    <row r="168">
      <c r="A168" s="2" t="s">
        <v>253</v>
      </c>
      <c r="B168" s="2" t="s">
        <v>144</v>
      </c>
      <c r="C168" s="8">
        <v>72000.0</v>
      </c>
      <c r="D168" s="3" t="str">
        <f>IFERROR(__xludf.DUMMYFUNCTION("split(B168,""-"")"),"Travel")</f>
        <v>Travel</v>
      </c>
      <c r="E168" s="10">
        <f>IFERROR(__xludf.DUMMYFUNCTION("""COMPUTED_VALUE"""),45327.0)</f>
        <v>45327</v>
      </c>
      <c r="F168" s="3" t="str">
        <f>IFERROR(__xludf.DUMMYFUNCTION("""COMPUTED_VALUE"""),"****8370/")</f>
        <v>****8370/</v>
      </c>
      <c r="G168" s="3" t="str">
        <f t="shared" si="1"/>
        <v>Travel</v>
      </c>
      <c r="H168" s="3" t="str">
        <f t="shared" si="2"/>
        <v>Travel</v>
      </c>
      <c r="I168" s="3" t="str">
        <f>IFERROR(__xludf.DUMMYFUNCTION("split(E168,""/"")"),"February")</f>
        <v>February</v>
      </c>
      <c r="J168" s="3">
        <f>IFERROR(__xludf.DUMMYFUNCTION("""COMPUTED_VALUE"""),5.0)</f>
        <v>5</v>
      </c>
      <c r="K168" s="3" t="str">
        <f t="shared" si="3"/>
        <v>8370/</v>
      </c>
      <c r="L168" s="3" t="str">
        <f t="shared" si="4"/>
        <v>8370</v>
      </c>
      <c r="M168" s="3">
        <f t="shared" si="5"/>
        <v>8370</v>
      </c>
      <c r="N168" s="3" t="str">
        <f>Vlookup(M168,Card_Details!A$2:C$7,2,FALSE)</f>
        <v>Bengaluru</v>
      </c>
    </row>
    <row r="169">
      <c r="A169" s="2" t="s">
        <v>254</v>
      </c>
      <c r="B169" s="2" t="s">
        <v>146</v>
      </c>
      <c r="C169" s="8">
        <v>96000.0</v>
      </c>
      <c r="D169" s="3" t="str">
        <f>IFERROR(__xludf.DUMMYFUNCTION("split(B169,""-"")"),"Travel")</f>
        <v>Travel</v>
      </c>
      <c r="E169" s="10">
        <f>IFERROR(__xludf.DUMMYFUNCTION("""COMPUTED_VALUE"""),45327.0)</f>
        <v>45327</v>
      </c>
      <c r="F169" s="3" t="str">
        <f>IFERROR(__xludf.DUMMYFUNCTION("""COMPUTED_VALUE"""),"****3622/")</f>
        <v>****3622/</v>
      </c>
      <c r="G169" s="3" t="str">
        <f t="shared" si="1"/>
        <v>Travel</v>
      </c>
      <c r="H169" s="3" t="str">
        <f t="shared" si="2"/>
        <v>Travel</v>
      </c>
      <c r="I169" s="3" t="str">
        <f>IFERROR(__xludf.DUMMYFUNCTION("split(E169,""/"")"),"February")</f>
        <v>February</v>
      </c>
      <c r="J169" s="3">
        <f>IFERROR(__xludf.DUMMYFUNCTION("""COMPUTED_VALUE"""),5.0)</f>
        <v>5</v>
      </c>
      <c r="K169" s="3" t="str">
        <f t="shared" si="3"/>
        <v>3622/</v>
      </c>
      <c r="L169" s="3" t="str">
        <f t="shared" si="4"/>
        <v>3622</v>
      </c>
      <c r="M169" s="3">
        <f t="shared" si="5"/>
        <v>3622</v>
      </c>
      <c r="N169" s="3" t="str">
        <f>Vlookup(M169,Card_Details!A$2:C$7,2,FALSE)</f>
        <v>Hyderabad</v>
      </c>
    </row>
    <row r="170">
      <c r="A170" s="2" t="s">
        <v>255</v>
      </c>
      <c r="B170" s="2" t="s">
        <v>131</v>
      </c>
      <c r="C170" s="8">
        <v>62500.0</v>
      </c>
      <c r="D170" s="3" t="str">
        <f>IFERROR(__xludf.DUMMYFUNCTION("split(B170,""-"")"),"Maintenance")</f>
        <v>Maintenance</v>
      </c>
      <c r="E170" s="10">
        <f>IFERROR(__xludf.DUMMYFUNCTION("""COMPUTED_VALUE"""),45326.0)</f>
        <v>45326</v>
      </c>
      <c r="F170" s="3" t="str">
        <f>IFERROR(__xludf.DUMMYFUNCTION("""COMPUTED_VALUE"""),"****2232/")</f>
        <v>****2232/</v>
      </c>
      <c r="G170" s="3" t="str">
        <f t="shared" si="1"/>
        <v>Maintenance</v>
      </c>
      <c r="H170" s="3" t="str">
        <f t="shared" si="2"/>
        <v>Maintenance</v>
      </c>
      <c r="I170" s="3" t="str">
        <f>IFERROR(__xludf.DUMMYFUNCTION("split(E170,""/"")"),"February")</f>
        <v>February</v>
      </c>
      <c r="J170" s="3">
        <f>IFERROR(__xludf.DUMMYFUNCTION("""COMPUTED_VALUE"""),4.0)</f>
        <v>4</v>
      </c>
      <c r="K170" s="3" t="str">
        <f t="shared" si="3"/>
        <v>2232/</v>
      </c>
      <c r="L170" s="3" t="str">
        <f t="shared" si="4"/>
        <v>2232</v>
      </c>
      <c r="M170" s="3">
        <f t="shared" si="5"/>
        <v>2232</v>
      </c>
      <c r="N170" s="3" t="str">
        <f>Vlookup(M170,Card_Details!A$2:C$7,2,FALSE)</f>
        <v>Mumbai</v>
      </c>
    </row>
    <row r="171">
      <c r="A171" s="2" t="s">
        <v>256</v>
      </c>
      <c r="B171" s="2" t="s">
        <v>129</v>
      </c>
      <c r="C171" s="8">
        <v>218900.0</v>
      </c>
      <c r="D171" s="3" t="str">
        <f>IFERROR(__xludf.DUMMYFUNCTION("split(B171,""-"")"),"Maintenance")</f>
        <v>Maintenance</v>
      </c>
      <c r="E171" s="10">
        <f>IFERROR(__xludf.DUMMYFUNCTION("""COMPUTED_VALUE"""),45326.0)</f>
        <v>45326</v>
      </c>
      <c r="F171" s="3" t="str">
        <f>IFERROR(__xludf.DUMMYFUNCTION("""COMPUTED_VALUE"""),"****3622/")</f>
        <v>****3622/</v>
      </c>
      <c r="G171" s="3" t="str">
        <f t="shared" si="1"/>
        <v>Maintenance</v>
      </c>
      <c r="H171" s="3" t="str">
        <f t="shared" si="2"/>
        <v>Maintenance</v>
      </c>
      <c r="I171" s="3" t="str">
        <f>IFERROR(__xludf.DUMMYFUNCTION("split(E171,""/"")"),"February")</f>
        <v>February</v>
      </c>
      <c r="J171" s="3">
        <f>IFERROR(__xludf.DUMMYFUNCTION("""COMPUTED_VALUE"""),4.0)</f>
        <v>4</v>
      </c>
      <c r="K171" s="3" t="str">
        <f t="shared" si="3"/>
        <v>3622/</v>
      </c>
      <c r="L171" s="3" t="str">
        <f t="shared" si="4"/>
        <v>3622</v>
      </c>
      <c r="M171" s="3">
        <f t="shared" si="5"/>
        <v>3622</v>
      </c>
      <c r="N171" s="3" t="str">
        <f>Vlookup(M171,Card_Details!A$2:C$7,2,FALSE)</f>
        <v>Hyderabad</v>
      </c>
    </row>
    <row r="172">
      <c r="A172" s="2" t="s">
        <v>257</v>
      </c>
      <c r="B172" s="2" t="s">
        <v>129</v>
      </c>
      <c r="C172" s="8">
        <v>23870.0</v>
      </c>
      <c r="D172" s="3" t="str">
        <f>IFERROR(__xludf.DUMMYFUNCTION("split(B172,""-"")"),"Maintenance")</f>
        <v>Maintenance</v>
      </c>
      <c r="E172" s="10">
        <f>IFERROR(__xludf.DUMMYFUNCTION("""COMPUTED_VALUE"""),45326.0)</f>
        <v>45326</v>
      </c>
      <c r="F172" s="3" t="str">
        <f>IFERROR(__xludf.DUMMYFUNCTION("""COMPUTED_VALUE"""),"****3622/")</f>
        <v>****3622/</v>
      </c>
      <c r="G172" s="3" t="str">
        <f t="shared" si="1"/>
        <v>Maintenance</v>
      </c>
      <c r="H172" s="3" t="str">
        <f t="shared" si="2"/>
        <v>Maintenance</v>
      </c>
      <c r="I172" s="3" t="str">
        <f>IFERROR(__xludf.DUMMYFUNCTION("split(E172,""/"")"),"February")</f>
        <v>February</v>
      </c>
      <c r="J172" s="3">
        <f>IFERROR(__xludf.DUMMYFUNCTION("""COMPUTED_VALUE"""),4.0)</f>
        <v>4</v>
      </c>
      <c r="K172" s="3" t="str">
        <f t="shared" si="3"/>
        <v>3622/</v>
      </c>
      <c r="L172" s="3" t="str">
        <f t="shared" si="4"/>
        <v>3622</v>
      </c>
      <c r="M172" s="3">
        <f t="shared" si="5"/>
        <v>3622</v>
      </c>
      <c r="N172" s="3" t="str">
        <f>Vlookup(M172,Card_Details!A$2:C$7,2,FALSE)</f>
        <v>Hyderabad</v>
      </c>
    </row>
    <row r="173">
      <c r="A173" s="2" t="s">
        <v>258</v>
      </c>
      <c r="B173" s="2" t="s">
        <v>129</v>
      </c>
      <c r="C173" s="8">
        <v>108000.0</v>
      </c>
      <c r="D173" s="3" t="str">
        <f>IFERROR(__xludf.DUMMYFUNCTION("split(B173,""-"")"),"Maintenance")</f>
        <v>Maintenance</v>
      </c>
      <c r="E173" s="10">
        <f>IFERROR(__xludf.DUMMYFUNCTION("""COMPUTED_VALUE"""),45326.0)</f>
        <v>45326</v>
      </c>
      <c r="F173" s="3" t="str">
        <f>IFERROR(__xludf.DUMMYFUNCTION("""COMPUTED_VALUE"""),"****3622/")</f>
        <v>****3622/</v>
      </c>
      <c r="G173" s="3" t="str">
        <f t="shared" si="1"/>
        <v>Maintenance</v>
      </c>
      <c r="H173" s="3" t="str">
        <f t="shared" si="2"/>
        <v>Maintenance</v>
      </c>
      <c r="I173" s="3" t="str">
        <f>IFERROR(__xludf.DUMMYFUNCTION("split(E173,""/"")"),"February")</f>
        <v>February</v>
      </c>
      <c r="J173" s="3">
        <f>IFERROR(__xludf.DUMMYFUNCTION("""COMPUTED_VALUE"""),4.0)</f>
        <v>4</v>
      </c>
      <c r="K173" s="3" t="str">
        <f t="shared" si="3"/>
        <v>3622/</v>
      </c>
      <c r="L173" s="3" t="str">
        <f t="shared" si="4"/>
        <v>3622</v>
      </c>
      <c r="M173" s="3">
        <f t="shared" si="5"/>
        <v>3622</v>
      </c>
      <c r="N173" s="3" t="str">
        <f>Vlookup(M173,Card_Details!A$2:C$7,2,FALSE)</f>
        <v>Hyderabad</v>
      </c>
    </row>
    <row r="174">
      <c r="A174" s="2" t="s">
        <v>259</v>
      </c>
      <c r="B174" s="2" t="s">
        <v>129</v>
      </c>
      <c r="C174" s="8">
        <v>23000.0</v>
      </c>
      <c r="D174" s="3" t="str">
        <f>IFERROR(__xludf.DUMMYFUNCTION("split(B174,""-"")"),"Maintenance")</f>
        <v>Maintenance</v>
      </c>
      <c r="E174" s="10">
        <f>IFERROR(__xludf.DUMMYFUNCTION("""COMPUTED_VALUE"""),45326.0)</f>
        <v>45326</v>
      </c>
      <c r="F174" s="3" t="str">
        <f>IFERROR(__xludf.DUMMYFUNCTION("""COMPUTED_VALUE"""),"****3622/")</f>
        <v>****3622/</v>
      </c>
      <c r="G174" s="3" t="str">
        <f t="shared" si="1"/>
        <v>Maintenance</v>
      </c>
      <c r="H174" s="3" t="str">
        <f t="shared" si="2"/>
        <v>Maintenance</v>
      </c>
      <c r="I174" s="3" t="str">
        <f>IFERROR(__xludf.DUMMYFUNCTION("split(E174,""/"")"),"February")</f>
        <v>February</v>
      </c>
      <c r="J174" s="3">
        <f>IFERROR(__xludf.DUMMYFUNCTION("""COMPUTED_VALUE"""),4.0)</f>
        <v>4</v>
      </c>
      <c r="K174" s="3" t="str">
        <f t="shared" si="3"/>
        <v>3622/</v>
      </c>
      <c r="L174" s="3" t="str">
        <f t="shared" si="4"/>
        <v>3622</v>
      </c>
      <c r="M174" s="3">
        <f t="shared" si="5"/>
        <v>3622</v>
      </c>
      <c r="N174" s="3" t="str">
        <f>Vlookup(M174,Card_Details!A$2:C$7,2,FALSE)</f>
        <v>Hyderabad</v>
      </c>
    </row>
    <row r="175">
      <c r="A175" s="2" t="s">
        <v>260</v>
      </c>
      <c r="B175" s="2" t="s">
        <v>129</v>
      </c>
      <c r="C175" s="8">
        <v>52350.0</v>
      </c>
      <c r="D175" s="3" t="str">
        <f>IFERROR(__xludf.DUMMYFUNCTION("split(B175,""-"")"),"Maintenance")</f>
        <v>Maintenance</v>
      </c>
      <c r="E175" s="10">
        <f>IFERROR(__xludf.DUMMYFUNCTION("""COMPUTED_VALUE"""),45326.0)</f>
        <v>45326</v>
      </c>
      <c r="F175" s="3" t="str">
        <f>IFERROR(__xludf.DUMMYFUNCTION("""COMPUTED_VALUE"""),"****3622/")</f>
        <v>****3622/</v>
      </c>
      <c r="G175" s="3" t="str">
        <f t="shared" si="1"/>
        <v>Maintenance</v>
      </c>
      <c r="H175" s="3" t="str">
        <f t="shared" si="2"/>
        <v>Maintenance</v>
      </c>
      <c r="I175" s="3" t="str">
        <f>IFERROR(__xludf.DUMMYFUNCTION("split(E175,""/"")"),"February")</f>
        <v>February</v>
      </c>
      <c r="J175" s="3">
        <f>IFERROR(__xludf.DUMMYFUNCTION("""COMPUTED_VALUE"""),4.0)</f>
        <v>4</v>
      </c>
      <c r="K175" s="3" t="str">
        <f t="shared" si="3"/>
        <v>3622/</v>
      </c>
      <c r="L175" s="3" t="str">
        <f t="shared" si="4"/>
        <v>3622</v>
      </c>
      <c r="M175" s="3">
        <f t="shared" si="5"/>
        <v>3622</v>
      </c>
      <c r="N175" s="3" t="str">
        <f>Vlookup(M175,Card_Details!A$2:C$7,2,FALSE)</f>
        <v>Hyderabad</v>
      </c>
    </row>
    <row r="176">
      <c r="A176" s="2" t="s">
        <v>261</v>
      </c>
      <c r="B176" s="2" t="s">
        <v>129</v>
      </c>
      <c r="C176" s="8">
        <v>12550.0</v>
      </c>
      <c r="D176" s="3" t="str">
        <f>IFERROR(__xludf.DUMMYFUNCTION("split(B176,""-"")"),"Maintenance")</f>
        <v>Maintenance</v>
      </c>
      <c r="E176" s="10">
        <f>IFERROR(__xludf.DUMMYFUNCTION("""COMPUTED_VALUE"""),45326.0)</f>
        <v>45326</v>
      </c>
      <c r="F176" s="3" t="str">
        <f>IFERROR(__xludf.DUMMYFUNCTION("""COMPUTED_VALUE"""),"****3622/")</f>
        <v>****3622/</v>
      </c>
      <c r="G176" s="3" t="str">
        <f t="shared" si="1"/>
        <v>Maintenance</v>
      </c>
      <c r="H176" s="3" t="str">
        <f t="shared" si="2"/>
        <v>Maintenance</v>
      </c>
      <c r="I176" s="3" t="str">
        <f>IFERROR(__xludf.DUMMYFUNCTION("split(E176,""/"")"),"February")</f>
        <v>February</v>
      </c>
      <c r="J176" s="3">
        <f>IFERROR(__xludf.DUMMYFUNCTION("""COMPUTED_VALUE"""),4.0)</f>
        <v>4</v>
      </c>
      <c r="K176" s="3" t="str">
        <f t="shared" si="3"/>
        <v>3622/</v>
      </c>
      <c r="L176" s="3" t="str">
        <f t="shared" si="4"/>
        <v>3622</v>
      </c>
      <c r="M176" s="3">
        <f t="shared" si="5"/>
        <v>3622</v>
      </c>
      <c r="N176" s="3" t="str">
        <f>Vlookup(M176,Card_Details!A$2:C$7,2,FALSE)</f>
        <v>Hyderabad</v>
      </c>
    </row>
    <row r="177">
      <c r="A177" s="2" t="s">
        <v>262</v>
      </c>
      <c r="B177" s="2" t="s">
        <v>129</v>
      </c>
      <c r="C177" s="8">
        <v>29700.0</v>
      </c>
      <c r="D177" s="3" t="str">
        <f>IFERROR(__xludf.DUMMYFUNCTION("split(B177,""-"")"),"Maintenance")</f>
        <v>Maintenance</v>
      </c>
      <c r="E177" s="10">
        <f>IFERROR(__xludf.DUMMYFUNCTION("""COMPUTED_VALUE"""),45326.0)</f>
        <v>45326</v>
      </c>
      <c r="F177" s="3" t="str">
        <f>IFERROR(__xludf.DUMMYFUNCTION("""COMPUTED_VALUE"""),"****3622/")</f>
        <v>****3622/</v>
      </c>
      <c r="G177" s="3" t="str">
        <f t="shared" si="1"/>
        <v>Maintenance</v>
      </c>
      <c r="H177" s="3" t="str">
        <f t="shared" si="2"/>
        <v>Maintenance</v>
      </c>
      <c r="I177" s="3" t="str">
        <f>IFERROR(__xludf.DUMMYFUNCTION("split(E177,""/"")"),"February")</f>
        <v>February</v>
      </c>
      <c r="J177" s="3">
        <f>IFERROR(__xludf.DUMMYFUNCTION("""COMPUTED_VALUE"""),4.0)</f>
        <v>4</v>
      </c>
      <c r="K177" s="3" t="str">
        <f t="shared" si="3"/>
        <v>3622/</v>
      </c>
      <c r="L177" s="3" t="str">
        <f t="shared" si="4"/>
        <v>3622</v>
      </c>
      <c r="M177" s="3">
        <f t="shared" si="5"/>
        <v>3622</v>
      </c>
      <c r="N177" s="3" t="str">
        <f>Vlookup(M177,Card_Details!A$2:C$7,2,FALSE)</f>
        <v>Hyderabad</v>
      </c>
    </row>
    <row r="178">
      <c r="A178" s="2" t="s">
        <v>263</v>
      </c>
      <c r="B178" s="2" t="s">
        <v>129</v>
      </c>
      <c r="C178" s="8">
        <v>28750.0</v>
      </c>
      <c r="D178" s="3" t="str">
        <f>IFERROR(__xludf.DUMMYFUNCTION("split(B178,""-"")"),"Maintenance")</f>
        <v>Maintenance</v>
      </c>
      <c r="E178" s="10">
        <f>IFERROR(__xludf.DUMMYFUNCTION("""COMPUTED_VALUE"""),45326.0)</f>
        <v>45326</v>
      </c>
      <c r="F178" s="3" t="str">
        <f>IFERROR(__xludf.DUMMYFUNCTION("""COMPUTED_VALUE"""),"****3622/")</f>
        <v>****3622/</v>
      </c>
      <c r="G178" s="3" t="str">
        <f t="shared" si="1"/>
        <v>Maintenance</v>
      </c>
      <c r="H178" s="3" t="str">
        <f t="shared" si="2"/>
        <v>Maintenance</v>
      </c>
      <c r="I178" s="3" t="str">
        <f>IFERROR(__xludf.DUMMYFUNCTION("split(E178,""/"")"),"February")</f>
        <v>February</v>
      </c>
      <c r="J178" s="3">
        <f>IFERROR(__xludf.DUMMYFUNCTION("""COMPUTED_VALUE"""),4.0)</f>
        <v>4</v>
      </c>
      <c r="K178" s="3" t="str">
        <f t="shared" si="3"/>
        <v>3622/</v>
      </c>
      <c r="L178" s="3" t="str">
        <f t="shared" si="4"/>
        <v>3622</v>
      </c>
      <c r="M178" s="3">
        <f t="shared" si="5"/>
        <v>3622</v>
      </c>
      <c r="N178" s="3" t="str">
        <f>Vlookup(M178,Card_Details!A$2:C$7,2,FALSE)</f>
        <v>Hyderabad</v>
      </c>
    </row>
    <row r="179">
      <c r="A179" s="2" t="s">
        <v>264</v>
      </c>
      <c r="B179" s="2" t="s">
        <v>129</v>
      </c>
      <c r="C179" s="8">
        <v>20800.0</v>
      </c>
      <c r="D179" s="3" t="str">
        <f>IFERROR(__xludf.DUMMYFUNCTION("split(B179,""-"")"),"Maintenance")</f>
        <v>Maintenance</v>
      </c>
      <c r="E179" s="10">
        <f>IFERROR(__xludf.DUMMYFUNCTION("""COMPUTED_VALUE"""),45326.0)</f>
        <v>45326</v>
      </c>
      <c r="F179" s="3" t="str">
        <f>IFERROR(__xludf.DUMMYFUNCTION("""COMPUTED_VALUE"""),"****3622/")</f>
        <v>****3622/</v>
      </c>
      <c r="G179" s="3" t="str">
        <f t="shared" si="1"/>
        <v>Maintenance</v>
      </c>
      <c r="H179" s="3" t="str">
        <f t="shared" si="2"/>
        <v>Maintenance</v>
      </c>
      <c r="I179" s="3" t="str">
        <f>IFERROR(__xludf.DUMMYFUNCTION("split(E179,""/"")"),"February")</f>
        <v>February</v>
      </c>
      <c r="J179" s="3">
        <f>IFERROR(__xludf.DUMMYFUNCTION("""COMPUTED_VALUE"""),4.0)</f>
        <v>4</v>
      </c>
      <c r="K179" s="3" t="str">
        <f t="shared" si="3"/>
        <v>3622/</v>
      </c>
      <c r="L179" s="3" t="str">
        <f t="shared" si="4"/>
        <v>3622</v>
      </c>
      <c r="M179" s="3">
        <f t="shared" si="5"/>
        <v>3622</v>
      </c>
      <c r="N179" s="3" t="str">
        <f>Vlookup(M179,Card_Details!A$2:C$7,2,FALSE)</f>
        <v>Hyderabad</v>
      </c>
    </row>
    <row r="180">
      <c r="A180" s="2" t="s">
        <v>265</v>
      </c>
      <c r="B180" s="2" t="s">
        <v>129</v>
      </c>
      <c r="C180" s="8">
        <v>56000.0</v>
      </c>
      <c r="D180" s="3" t="str">
        <f>IFERROR(__xludf.DUMMYFUNCTION("split(B180,""-"")"),"Maintenance")</f>
        <v>Maintenance</v>
      </c>
      <c r="E180" s="10">
        <f>IFERROR(__xludf.DUMMYFUNCTION("""COMPUTED_VALUE"""),45326.0)</f>
        <v>45326</v>
      </c>
      <c r="F180" s="3" t="str">
        <f>IFERROR(__xludf.DUMMYFUNCTION("""COMPUTED_VALUE"""),"****3622/")</f>
        <v>****3622/</v>
      </c>
      <c r="G180" s="3" t="str">
        <f t="shared" si="1"/>
        <v>Maintenance</v>
      </c>
      <c r="H180" s="3" t="str">
        <f t="shared" si="2"/>
        <v>Maintenance</v>
      </c>
      <c r="I180" s="3" t="str">
        <f>IFERROR(__xludf.DUMMYFUNCTION("split(E180,""/"")"),"February")</f>
        <v>February</v>
      </c>
      <c r="J180" s="3">
        <f>IFERROR(__xludf.DUMMYFUNCTION("""COMPUTED_VALUE"""),4.0)</f>
        <v>4</v>
      </c>
      <c r="K180" s="3" t="str">
        <f t="shared" si="3"/>
        <v>3622/</v>
      </c>
      <c r="L180" s="3" t="str">
        <f t="shared" si="4"/>
        <v>3622</v>
      </c>
      <c r="M180" s="3">
        <f t="shared" si="5"/>
        <v>3622</v>
      </c>
      <c r="N180" s="3" t="str">
        <f>Vlookup(M180,Card_Details!A$2:C$7,2,FALSE)</f>
        <v>Hyderabad</v>
      </c>
    </row>
    <row r="181">
      <c r="A181" s="2" t="s">
        <v>266</v>
      </c>
      <c r="B181" s="2" t="s">
        <v>159</v>
      </c>
      <c r="C181" s="8">
        <v>125346.0</v>
      </c>
      <c r="D181" s="3" t="str">
        <f>IFERROR(__xludf.DUMMYFUNCTION("split(B181,""-"")"),"Offline Advertising")</f>
        <v>Offline Advertising</v>
      </c>
      <c r="E181" s="10">
        <f>IFERROR(__xludf.DUMMYFUNCTION("""COMPUTED_VALUE"""),45330.0)</f>
        <v>45330</v>
      </c>
      <c r="F181" s="3" t="str">
        <f>IFERROR(__xludf.DUMMYFUNCTION("""COMPUTED_VALUE"""),"****8370/")</f>
        <v>****8370/</v>
      </c>
      <c r="G181" s="3" t="str">
        <f t="shared" si="1"/>
        <v>Offline Advertising</v>
      </c>
      <c r="H181" s="3" t="str">
        <f t="shared" si="2"/>
        <v>Offline Advertising</v>
      </c>
      <c r="I181" s="3" t="str">
        <f>IFERROR(__xludf.DUMMYFUNCTION("split(E181,""/"")"),"February")</f>
        <v>February</v>
      </c>
      <c r="J181" s="3">
        <f>IFERROR(__xludf.DUMMYFUNCTION("""COMPUTED_VALUE"""),8.0)</f>
        <v>8</v>
      </c>
      <c r="K181" s="3" t="str">
        <f t="shared" si="3"/>
        <v>8370/</v>
      </c>
      <c r="L181" s="3" t="str">
        <f t="shared" si="4"/>
        <v>8370</v>
      </c>
      <c r="M181" s="3">
        <f t="shared" si="5"/>
        <v>8370</v>
      </c>
      <c r="N181" s="3" t="str">
        <f>Vlookup(M181,Card_Details!A$2:C$7,2,FALSE)</f>
        <v>Bengaluru</v>
      </c>
    </row>
    <row r="182">
      <c r="A182" s="2" t="s">
        <v>267</v>
      </c>
      <c r="B182" s="2" t="s">
        <v>161</v>
      </c>
      <c r="C182" s="8">
        <v>138005.0</v>
      </c>
      <c r="D182" s="3" t="str">
        <f>IFERROR(__xludf.DUMMYFUNCTION("split(B182,""-"")"),"Offline Advertising")</f>
        <v>Offline Advertising</v>
      </c>
      <c r="E182" s="10">
        <f>IFERROR(__xludf.DUMMYFUNCTION("""COMPUTED_VALUE"""),45299.0)</f>
        <v>45299</v>
      </c>
      <c r="F182" s="3" t="str">
        <f>IFERROR(__xludf.DUMMYFUNCTION("""COMPUTED_VALUE"""),"****3622/")</f>
        <v>****3622/</v>
      </c>
      <c r="G182" s="3" t="str">
        <f t="shared" si="1"/>
        <v>Offline Advertising</v>
      </c>
      <c r="H182" s="3" t="str">
        <f t="shared" si="2"/>
        <v>Offline Advertising</v>
      </c>
      <c r="I182" s="3" t="str">
        <f>IFERROR(__xludf.DUMMYFUNCTION("split(E182,""/"")"),"January")</f>
        <v>January</v>
      </c>
      <c r="J182" s="3">
        <f>IFERROR(__xludf.DUMMYFUNCTION("""COMPUTED_VALUE"""),8.0)</f>
        <v>8</v>
      </c>
      <c r="K182" s="3" t="str">
        <f t="shared" si="3"/>
        <v>3622/</v>
      </c>
      <c r="L182" s="3" t="str">
        <f t="shared" si="4"/>
        <v>3622</v>
      </c>
      <c r="M182" s="3">
        <f t="shared" si="5"/>
        <v>3622</v>
      </c>
      <c r="N182" s="3" t="str">
        <f>Vlookup(M182,Card_Details!A$2:C$7,2,FALSE)</f>
        <v>Hyderabad</v>
      </c>
    </row>
    <row r="183">
      <c r="A183" s="2" t="s">
        <v>268</v>
      </c>
      <c r="B183" s="2" t="s">
        <v>163</v>
      </c>
      <c r="C183" s="8">
        <v>127227.0</v>
      </c>
      <c r="D183" s="3" t="str">
        <f>IFERROR(__xludf.DUMMYFUNCTION("split(B183,""-"")"),"Salary")</f>
        <v>Salary</v>
      </c>
      <c r="E183" s="10">
        <f>IFERROR(__xludf.DUMMYFUNCTION("""COMPUTED_VALUE"""),45331.0)</f>
        <v>45331</v>
      </c>
      <c r="F183" s="3" t="str">
        <f>IFERROR(__xludf.DUMMYFUNCTION("""COMPUTED_VALUE"""),"****2232/")</f>
        <v>****2232/</v>
      </c>
      <c r="G183" s="3" t="str">
        <f t="shared" si="1"/>
        <v>Salary</v>
      </c>
      <c r="H183" s="3" t="str">
        <f t="shared" si="2"/>
        <v>Salary</v>
      </c>
      <c r="I183" s="3" t="str">
        <f>IFERROR(__xludf.DUMMYFUNCTION("split(E183,""/"")"),"February")</f>
        <v>February</v>
      </c>
      <c r="J183" s="3">
        <f>IFERROR(__xludf.DUMMYFUNCTION("""COMPUTED_VALUE"""),9.0)</f>
        <v>9</v>
      </c>
      <c r="K183" s="3" t="str">
        <f t="shared" si="3"/>
        <v>2232/</v>
      </c>
      <c r="L183" s="3" t="str">
        <f t="shared" si="4"/>
        <v>2232</v>
      </c>
      <c r="M183" s="3">
        <f t="shared" si="5"/>
        <v>2232</v>
      </c>
      <c r="N183" s="3" t="str">
        <f>Vlookup(M183,Card_Details!A$2:C$7,2,FALSE)</f>
        <v>Mumbai</v>
      </c>
    </row>
    <row r="184">
      <c r="A184" s="2" t="s">
        <v>269</v>
      </c>
      <c r="B184" s="2" t="s">
        <v>163</v>
      </c>
      <c r="C184" s="8">
        <v>14533.0</v>
      </c>
      <c r="D184" s="3" t="str">
        <f>IFERROR(__xludf.DUMMYFUNCTION("split(B184,""-"")"),"Salary")</f>
        <v>Salary</v>
      </c>
      <c r="E184" s="10">
        <f>IFERROR(__xludf.DUMMYFUNCTION("""COMPUTED_VALUE"""),45331.0)</f>
        <v>45331</v>
      </c>
      <c r="F184" s="3" t="str">
        <f>IFERROR(__xludf.DUMMYFUNCTION("""COMPUTED_VALUE"""),"****2232/")</f>
        <v>****2232/</v>
      </c>
      <c r="G184" s="3" t="str">
        <f t="shared" si="1"/>
        <v>Salary</v>
      </c>
      <c r="H184" s="3" t="str">
        <f t="shared" si="2"/>
        <v>Salary</v>
      </c>
      <c r="I184" s="3" t="str">
        <f>IFERROR(__xludf.DUMMYFUNCTION("split(E184,""/"")"),"February")</f>
        <v>February</v>
      </c>
      <c r="J184" s="3">
        <f>IFERROR(__xludf.DUMMYFUNCTION("""COMPUTED_VALUE"""),9.0)</f>
        <v>9</v>
      </c>
      <c r="K184" s="3" t="str">
        <f t="shared" si="3"/>
        <v>2232/</v>
      </c>
      <c r="L184" s="3" t="str">
        <f t="shared" si="4"/>
        <v>2232</v>
      </c>
      <c r="M184" s="3">
        <f t="shared" si="5"/>
        <v>2232</v>
      </c>
      <c r="N184" s="3" t="str">
        <f>Vlookup(M184,Card_Details!A$2:C$7,2,FALSE)</f>
        <v>Mumbai</v>
      </c>
    </row>
    <row r="185">
      <c r="A185" s="2" t="s">
        <v>270</v>
      </c>
      <c r="B185" s="2" t="s">
        <v>114</v>
      </c>
      <c r="C185" s="8">
        <v>123309.0</v>
      </c>
      <c r="D185" s="3" t="str">
        <f>IFERROR(__xludf.DUMMYFUNCTION("split(B185,""-"")"),"Offline Advertising")</f>
        <v>Offline Advertising</v>
      </c>
      <c r="E185" s="10">
        <f>IFERROR(__xludf.DUMMYFUNCTION("""COMPUTED_VALUE"""),45300.0)</f>
        <v>45300</v>
      </c>
      <c r="F185" s="3" t="str">
        <f>IFERROR(__xludf.DUMMYFUNCTION("""COMPUTED_VALUE"""),"****4050/")</f>
        <v>****4050/</v>
      </c>
      <c r="G185" s="3" t="str">
        <f t="shared" si="1"/>
        <v>Offline Advertising</v>
      </c>
      <c r="H185" s="3" t="str">
        <f t="shared" si="2"/>
        <v>Offline Advertising</v>
      </c>
      <c r="I185" s="3" t="str">
        <f>IFERROR(__xludf.DUMMYFUNCTION("split(E185,""/"")"),"January")</f>
        <v>January</v>
      </c>
      <c r="J185" s="3">
        <f>IFERROR(__xludf.DUMMYFUNCTION("""COMPUTED_VALUE"""),9.0)</f>
        <v>9</v>
      </c>
      <c r="K185" s="3" t="str">
        <f t="shared" si="3"/>
        <v>4050/</v>
      </c>
      <c r="L185" s="3" t="str">
        <f t="shared" si="4"/>
        <v>4050</v>
      </c>
      <c r="M185" s="3">
        <f t="shared" si="5"/>
        <v>4050</v>
      </c>
      <c r="N185" s="3" t="str">
        <f>Vlookup(M185,Card_Details!A$2:C$7,2,FALSE)</f>
        <v>Hyderabad</v>
      </c>
    </row>
    <row r="186">
      <c r="A186" s="2" t="s">
        <v>271</v>
      </c>
      <c r="B186" s="2" t="s">
        <v>116</v>
      </c>
      <c r="C186" s="8">
        <v>94485.0</v>
      </c>
      <c r="D186" s="3" t="str">
        <f>IFERROR(__xludf.DUMMYFUNCTION("split(B186,""-"")"),"Offline Advertising")</f>
        <v>Offline Advertising</v>
      </c>
      <c r="E186" s="9">
        <f>IFERROR(__xludf.DUMMYFUNCTION("""COMPUTED_VALUE"""),45301.0)</f>
        <v>45301</v>
      </c>
      <c r="F186" s="3" t="str">
        <f>IFERROR(__xludf.DUMMYFUNCTION("""COMPUTED_VALUE"""),"****5552/")</f>
        <v>****5552/</v>
      </c>
      <c r="G186" s="3" t="str">
        <f t="shared" si="1"/>
        <v>Offline Advertising</v>
      </c>
      <c r="H186" s="3" t="str">
        <f t="shared" si="2"/>
        <v>Offline Advertising</v>
      </c>
      <c r="I186" s="3" t="str">
        <f>IFERROR(__xludf.DUMMYFUNCTION("split(E186,""/"")"),"January")</f>
        <v>January</v>
      </c>
      <c r="J186" s="3">
        <f>IFERROR(__xludf.DUMMYFUNCTION("""COMPUTED_VALUE"""),10.0)</f>
        <v>10</v>
      </c>
      <c r="K186" s="3" t="str">
        <f t="shared" si="3"/>
        <v>5552/</v>
      </c>
      <c r="L186" s="3" t="str">
        <f t="shared" si="4"/>
        <v>5552</v>
      </c>
      <c r="M186" s="3">
        <f t="shared" si="5"/>
        <v>5552</v>
      </c>
      <c r="N186" s="3" t="str">
        <f>Vlookup(M186,Card_Details!A$2:C$7,2,FALSE)</f>
        <v>Mumbai</v>
      </c>
    </row>
    <row r="187">
      <c r="A187" s="2" t="s">
        <v>272</v>
      </c>
      <c r="B187" s="2" t="s">
        <v>118</v>
      </c>
      <c r="C187" s="8">
        <v>56314.0</v>
      </c>
      <c r="D187" s="3" t="str">
        <f>IFERROR(__xludf.DUMMYFUNCTION("split(B187,""-"")"),"Offline Advertising")</f>
        <v>Offline Advertising</v>
      </c>
      <c r="E187" s="9">
        <f>IFERROR(__xludf.DUMMYFUNCTION("""COMPUTED_VALUE"""),45302.0)</f>
        <v>45302</v>
      </c>
      <c r="F187" s="3" t="str">
        <f>IFERROR(__xludf.DUMMYFUNCTION("""COMPUTED_VALUE"""),"****3622/")</f>
        <v>****3622/</v>
      </c>
      <c r="G187" s="3" t="str">
        <f t="shared" si="1"/>
        <v>Offline Advertising</v>
      </c>
      <c r="H187" s="3" t="str">
        <f t="shared" si="2"/>
        <v>Offline Advertising</v>
      </c>
      <c r="I187" s="3" t="str">
        <f>IFERROR(__xludf.DUMMYFUNCTION("split(E187,""/"")"),"January")</f>
        <v>January</v>
      </c>
      <c r="J187" s="3">
        <f>IFERROR(__xludf.DUMMYFUNCTION("""COMPUTED_VALUE"""),11.0)</f>
        <v>11</v>
      </c>
      <c r="K187" s="3" t="str">
        <f t="shared" si="3"/>
        <v>3622/</v>
      </c>
      <c r="L187" s="3" t="str">
        <f t="shared" si="4"/>
        <v>3622</v>
      </c>
      <c r="M187" s="3">
        <f t="shared" si="5"/>
        <v>3622</v>
      </c>
      <c r="N187" s="3" t="str">
        <f>Vlookup(M187,Card_Details!A$2:C$7,2,FALSE)</f>
        <v>Hyderabad</v>
      </c>
    </row>
    <row r="188">
      <c r="A188" s="2" t="s">
        <v>273</v>
      </c>
      <c r="B188" s="2" t="s">
        <v>120</v>
      </c>
      <c r="C188" s="8">
        <v>113056.0</v>
      </c>
      <c r="D188" s="3" t="str">
        <f>IFERROR(__xludf.DUMMYFUNCTION("split(B188,""-"")"),"Offline Advertising")</f>
        <v>Offline Advertising</v>
      </c>
      <c r="E188" s="9">
        <f>IFERROR(__xludf.DUMMYFUNCTION("""COMPUTED_VALUE"""),45303.0)</f>
        <v>45303</v>
      </c>
      <c r="F188" s="3" t="str">
        <f>IFERROR(__xludf.DUMMYFUNCTION("""COMPUTED_VALUE"""),"****8370/")</f>
        <v>****8370/</v>
      </c>
      <c r="G188" s="3" t="str">
        <f t="shared" si="1"/>
        <v>Offline Advertising</v>
      </c>
      <c r="H188" s="3" t="str">
        <f t="shared" si="2"/>
        <v>Offline Advertising</v>
      </c>
      <c r="I188" s="3" t="str">
        <f>IFERROR(__xludf.DUMMYFUNCTION("split(E188,""/"")"),"January")</f>
        <v>January</v>
      </c>
      <c r="J188" s="3">
        <f>IFERROR(__xludf.DUMMYFUNCTION("""COMPUTED_VALUE"""),12.0)</f>
        <v>12</v>
      </c>
      <c r="K188" s="3" t="str">
        <f t="shared" si="3"/>
        <v>8370/</v>
      </c>
      <c r="L188" s="3" t="str">
        <f t="shared" si="4"/>
        <v>8370</v>
      </c>
      <c r="M188" s="3">
        <f t="shared" si="5"/>
        <v>8370</v>
      </c>
      <c r="N188" s="3" t="str">
        <f>Vlookup(M188,Card_Details!A$2:C$7,2,FALSE)</f>
        <v>Bengaluru</v>
      </c>
    </row>
    <row r="189">
      <c r="A189" s="2" t="s">
        <v>274</v>
      </c>
      <c r="B189" s="2" t="s">
        <v>122</v>
      </c>
      <c r="C189" s="8">
        <v>53771.0</v>
      </c>
      <c r="D189" s="3" t="str">
        <f>IFERROR(__xludf.DUMMYFUNCTION("split(B189,""-"")"),"Offline Advertising")</f>
        <v>Offline Advertising</v>
      </c>
      <c r="E189" s="9">
        <f>IFERROR(__xludf.DUMMYFUNCTION("""COMPUTED_VALUE"""),45304.0)</f>
        <v>45304</v>
      </c>
      <c r="F189" s="3" t="str">
        <f>IFERROR(__xludf.DUMMYFUNCTION("""COMPUTED_VALUE"""),"****3622/")</f>
        <v>****3622/</v>
      </c>
      <c r="G189" s="3" t="str">
        <f t="shared" si="1"/>
        <v>Offline Advertising</v>
      </c>
      <c r="H189" s="3" t="str">
        <f t="shared" si="2"/>
        <v>Offline Advertising</v>
      </c>
      <c r="I189" s="3" t="str">
        <f>IFERROR(__xludf.DUMMYFUNCTION("split(E189,""/"")"),"January")</f>
        <v>January</v>
      </c>
      <c r="J189" s="3">
        <f>IFERROR(__xludf.DUMMYFUNCTION("""COMPUTED_VALUE"""),13.0)</f>
        <v>13</v>
      </c>
      <c r="K189" s="3" t="str">
        <f t="shared" si="3"/>
        <v>3622/</v>
      </c>
      <c r="L189" s="3" t="str">
        <f t="shared" si="4"/>
        <v>3622</v>
      </c>
      <c r="M189" s="3">
        <f t="shared" si="5"/>
        <v>3622</v>
      </c>
      <c r="N189" s="3" t="str">
        <f>Vlookup(M189,Card_Details!A$2:C$7,2,FALSE)</f>
        <v>Hyderabad</v>
      </c>
    </row>
    <row r="190">
      <c r="A190" s="2" t="s">
        <v>275</v>
      </c>
      <c r="B190" s="2" t="s">
        <v>142</v>
      </c>
      <c r="C190" s="8">
        <v>98000.0</v>
      </c>
      <c r="D190" s="3" t="str">
        <f>IFERROR(__xludf.DUMMYFUNCTION("split(B190,""-"")"),"Travel")</f>
        <v>Travel</v>
      </c>
      <c r="E190" s="10">
        <f>IFERROR(__xludf.DUMMYFUNCTION("""COMPUTED_VALUE"""),45327.0)</f>
        <v>45327</v>
      </c>
      <c r="F190" s="3" t="str">
        <f>IFERROR(__xludf.DUMMYFUNCTION("""COMPUTED_VALUE"""),"****5552/")</f>
        <v>****5552/</v>
      </c>
      <c r="G190" s="3" t="str">
        <f t="shared" si="1"/>
        <v>Travel</v>
      </c>
      <c r="H190" s="3" t="str">
        <f t="shared" si="2"/>
        <v>Travel</v>
      </c>
      <c r="I190" s="3" t="str">
        <f>IFERROR(__xludf.DUMMYFUNCTION("split(E190,""/"")"),"February")</f>
        <v>February</v>
      </c>
      <c r="J190" s="3">
        <f>IFERROR(__xludf.DUMMYFUNCTION("""COMPUTED_VALUE"""),5.0)</f>
        <v>5</v>
      </c>
      <c r="K190" s="3" t="str">
        <f t="shared" si="3"/>
        <v>5552/</v>
      </c>
      <c r="L190" s="3" t="str">
        <f t="shared" si="4"/>
        <v>5552</v>
      </c>
      <c r="M190" s="3">
        <f t="shared" si="5"/>
        <v>5552</v>
      </c>
      <c r="N190" s="3" t="str">
        <f>Vlookup(M190,Card_Details!A$2:C$7,2,FALSE)</f>
        <v>Mumbai</v>
      </c>
    </row>
    <row r="191">
      <c r="A191" s="2" t="s">
        <v>276</v>
      </c>
      <c r="B191" s="2" t="s">
        <v>144</v>
      </c>
      <c r="C191" s="8">
        <v>72000.0</v>
      </c>
      <c r="D191" s="3" t="str">
        <f>IFERROR(__xludf.DUMMYFUNCTION("split(B191,""-"")"),"Travel")</f>
        <v>Travel</v>
      </c>
      <c r="E191" s="10">
        <f>IFERROR(__xludf.DUMMYFUNCTION("""COMPUTED_VALUE"""),45327.0)</f>
        <v>45327</v>
      </c>
      <c r="F191" s="3" t="str">
        <f>IFERROR(__xludf.DUMMYFUNCTION("""COMPUTED_VALUE"""),"****8370/")</f>
        <v>****8370/</v>
      </c>
      <c r="G191" s="3" t="str">
        <f t="shared" si="1"/>
        <v>Travel</v>
      </c>
      <c r="H191" s="3" t="str">
        <f t="shared" si="2"/>
        <v>Travel</v>
      </c>
      <c r="I191" s="3" t="str">
        <f>IFERROR(__xludf.DUMMYFUNCTION("split(E191,""/"")"),"February")</f>
        <v>February</v>
      </c>
      <c r="J191" s="3">
        <f>IFERROR(__xludf.DUMMYFUNCTION("""COMPUTED_VALUE"""),5.0)</f>
        <v>5</v>
      </c>
      <c r="K191" s="3" t="str">
        <f t="shared" si="3"/>
        <v>8370/</v>
      </c>
      <c r="L191" s="3" t="str">
        <f t="shared" si="4"/>
        <v>8370</v>
      </c>
      <c r="M191" s="3">
        <f t="shared" si="5"/>
        <v>8370</v>
      </c>
      <c r="N191" s="3" t="str">
        <f>Vlookup(M191,Card_Details!A$2:C$7,2,FALSE)</f>
        <v>Bengaluru</v>
      </c>
    </row>
    <row r="192">
      <c r="A192" s="2" t="s">
        <v>277</v>
      </c>
      <c r="B192" s="2" t="s">
        <v>146</v>
      </c>
      <c r="C192" s="8">
        <v>96000.0</v>
      </c>
      <c r="D192" s="3" t="str">
        <f>IFERROR(__xludf.DUMMYFUNCTION("split(B192,""-"")"),"Travel")</f>
        <v>Travel</v>
      </c>
      <c r="E192" s="10">
        <f>IFERROR(__xludf.DUMMYFUNCTION("""COMPUTED_VALUE"""),45327.0)</f>
        <v>45327</v>
      </c>
      <c r="F192" s="3" t="str">
        <f>IFERROR(__xludf.DUMMYFUNCTION("""COMPUTED_VALUE"""),"****3622/")</f>
        <v>****3622/</v>
      </c>
      <c r="G192" s="3" t="str">
        <f t="shared" si="1"/>
        <v>Travel</v>
      </c>
      <c r="H192" s="3" t="str">
        <f t="shared" si="2"/>
        <v>Travel</v>
      </c>
      <c r="I192" s="3" t="str">
        <f>IFERROR(__xludf.DUMMYFUNCTION("split(E192,""/"")"),"February")</f>
        <v>February</v>
      </c>
      <c r="J192" s="3">
        <f>IFERROR(__xludf.DUMMYFUNCTION("""COMPUTED_VALUE"""),5.0)</f>
        <v>5</v>
      </c>
      <c r="K192" s="3" t="str">
        <f t="shared" si="3"/>
        <v>3622/</v>
      </c>
      <c r="L192" s="3" t="str">
        <f t="shared" si="4"/>
        <v>3622</v>
      </c>
      <c r="M192" s="3">
        <f t="shared" si="5"/>
        <v>3622</v>
      </c>
      <c r="N192" s="3" t="str">
        <f>Vlookup(M192,Card_Details!A$2:C$7,2,FALSE)</f>
        <v>Hyderabad</v>
      </c>
    </row>
    <row r="193">
      <c r="A193" s="2" t="s">
        <v>278</v>
      </c>
      <c r="B193" s="2" t="s">
        <v>127</v>
      </c>
      <c r="C193" s="8">
        <v>81000.0</v>
      </c>
      <c r="D193" s="3" t="str">
        <f>IFERROR(__xludf.DUMMYFUNCTION("split(B193,""-"")"),"Maintenance")</f>
        <v>Maintenance</v>
      </c>
      <c r="E193" s="10">
        <f>IFERROR(__xludf.DUMMYFUNCTION("""COMPUTED_VALUE"""),45326.0)</f>
        <v>45326</v>
      </c>
      <c r="F193" s="3" t="str">
        <f>IFERROR(__xludf.DUMMYFUNCTION("""COMPUTED_VALUE"""),"****8370/")</f>
        <v>****8370/</v>
      </c>
      <c r="G193" s="3" t="str">
        <f t="shared" si="1"/>
        <v>Maintenance</v>
      </c>
      <c r="H193" s="3" t="str">
        <f t="shared" si="2"/>
        <v>Maintenance</v>
      </c>
      <c r="I193" s="3" t="str">
        <f>IFERROR(__xludf.DUMMYFUNCTION("split(E193,""/"")"),"February")</f>
        <v>February</v>
      </c>
      <c r="J193" s="3">
        <f>IFERROR(__xludf.DUMMYFUNCTION("""COMPUTED_VALUE"""),4.0)</f>
        <v>4</v>
      </c>
      <c r="K193" s="3" t="str">
        <f t="shared" si="3"/>
        <v>8370/</v>
      </c>
      <c r="L193" s="3" t="str">
        <f t="shared" si="4"/>
        <v>8370</v>
      </c>
      <c r="M193" s="3">
        <f t="shared" si="5"/>
        <v>8370</v>
      </c>
      <c r="N193" s="3" t="str">
        <f>Vlookup(M193,Card_Details!A$2:C$7,2,FALSE)</f>
        <v>Bengaluru</v>
      </c>
    </row>
    <row r="194">
      <c r="A194" s="2" t="s">
        <v>279</v>
      </c>
      <c r="B194" s="2" t="s">
        <v>129</v>
      </c>
      <c r="C194" s="8">
        <v>86000.0</v>
      </c>
      <c r="D194" s="3" t="str">
        <f>IFERROR(__xludf.DUMMYFUNCTION("split(B194,""-"")"),"Maintenance")</f>
        <v>Maintenance</v>
      </c>
      <c r="E194" s="10">
        <f>IFERROR(__xludf.DUMMYFUNCTION("""COMPUTED_VALUE"""),45326.0)</f>
        <v>45326</v>
      </c>
      <c r="F194" s="3" t="str">
        <f>IFERROR(__xludf.DUMMYFUNCTION("""COMPUTED_VALUE"""),"****3622/")</f>
        <v>****3622/</v>
      </c>
      <c r="G194" s="3" t="str">
        <f t="shared" si="1"/>
        <v>Maintenance</v>
      </c>
      <c r="H194" s="3" t="str">
        <f t="shared" si="2"/>
        <v>Maintenance</v>
      </c>
      <c r="I194" s="3" t="str">
        <f>IFERROR(__xludf.DUMMYFUNCTION("split(E194,""/"")"),"February")</f>
        <v>February</v>
      </c>
      <c r="J194" s="3">
        <f>IFERROR(__xludf.DUMMYFUNCTION("""COMPUTED_VALUE"""),4.0)</f>
        <v>4</v>
      </c>
      <c r="K194" s="3" t="str">
        <f t="shared" si="3"/>
        <v>3622/</v>
      </c>
      <c r="L194" s="3" t="str">
        <f t="shared" si="4"/>
        <v>3622</v>
      </c>
      <c r="M194" s="3">
        <f t="shared" si="5"/>
        <v>3622</v>
      </c>
      <c r="N194" s="3" t="str">
        <f>Vlookup(M194,Card_Details!A$2:C$7,2,FALSE)</f>
        <v>Hyderabad</v>
      </c>
    </row>
    <row r="195">
      <c r="A195" s="2" t="s">
        <v>280</v>
      </c>
      <c r="B195" s="2" t="s">
        <v>131</v>
      </c>
      <c r="C195" s="8">
        <v>54000.0</v>
      </c>
      <c r="D195" s="3" t="str">
        <f>IFERROR(__xludf.DUMMYFUNCTION("split(B195,""-"")"),"Maintenance")</f>
        <v>Maintenance</v>
      </c>
      <c r="E195" s="10">
        <f>IFERROR(__xludf.DUMMYFUNCTION("""COMPUTED_VALUE"""),45326.0)</f>
        <v>45326</v>
      </c>
      <c r="F195" s="3" t="str">
        <f>IFERROR(__xludf.DUMMYFUNCTION("""COMPUTED_VALUE"""),"****2232/")</f>
        <v>****2232/</v>
      </c>
      <c r="G195" s="3" t="str">
        <f t="shared" si="1"/>
        <v>Maintenance</v>
      </c>
      <c r="H195" s="3" t="str">
        <f t="shared" si="2"/>
        <v>Maintenance</v>
      </c>
      <c r="I195" s="3" t="str">
        <f>IFERROR(__xludf.DUMMYFUNCTION("split(E195,""/"")"),"February")</f>
        <v>February</v>
      </c>
      <c r="J195" s="3">
        <f>IFERROR(__xludf.DUMMYFUNCTION("""COMPUTED_VALUE"""),4.0)</f>
        <v>4</v>
      </c>
      <c r="K195" s="3" t="str">
        <f t="shared" si="3"/>
        <v>2232/</v>
      </c>
      <c r="L195" s="3" t="str">
        <f t="shared" si="4"/>
        <v>2232</v>
      </c>
      <c r="M195" s="3">
        <f t="shared" si="5"/>
        <v>2232</v>
      </c>
      <c r="N195" s="3" t="str">
        <f>Vlookup(M195,Card_Details!A$2:C$7,2,FALSE)</f>
        <v>Mumbai</v>
      </c>
    </row>
    <row r="196">
      <c r="A196" s="2" t="s">
        <v>281</v>
      </c>
      <c r="B196" s="2" t="s">
        <v>133</v>
      </c>
      <c r="C196" s="8">
        <v>91255.0</v>
      </c>
      <c r="D196" s="3" t="str">
        <f>IFERROR(__xludf.DUMMYFUNCTION("split(B196,""-"")"),"Maintenance")</f>
        <v>Maintenance</v>
      </c>
      <c r="E196" s="10">
        <f>IFERROR(__xludf.DUMMYFUNCTION("""COMPUTED_VALUE"""),45326.0)</f>
        <v>45326</v>
      </c>
      <c r="F196" s="3" t="str">
        <f>IFERROR(__xludf.DUMMYFUNCTION("""COMPUTED_VALUE"""),"****5002/")</f>
        <v>****5002/</v>
      </c>
      <c r="G196" s="3" t="str">
        <f t="shared" si="1"/>
        <v>Maintenance</v>
      </c>
      <c r="H196" s="3" t="str">
        <f t="shared" si="2"/>
        <v>Maintenance</v>
      </c>
      <c r="I196" s="3" t="str">
        <f>IFERROR(__xludf.DUMMYFUNCTION("split(E196,""/"")"),"February")</f>
        <v>February</v>
      </c>
      <c r="J196" s="3">
        <f>IFERROR(__xludf.DUMMYFUNCTION("""COMPUTED_VALUE"""),4.0)</f>
        <v>4</v>
      </c>
      <c r="K196" s="3" t="str">
        <f t="shared" si="3"/>
        <v>5002/</v>
      </c>
      <c r="L196" s="3" t="str">
        <f t="shared" si="4"/>
        <v>5002</v>
      </c>
      <c r="M196" s="3">
        <f t="shared" si="5"/>
        <v>5002</v>
      </c>
      <c r="N196" s="3" t="str">
        <f>Vlookup(M196,Card_Details!A$2:C$7,2,FALSE)</f>
        <v>Bengaluru</v>
      </c>
    </row>
    <row r="197">
      <c r="A197" s="2" t="s">
        <v>282</v>
      </c>
      <c r="B197" s="2" t="s">
        <v>135</v>
      </c>
      <c r="C197" s="8">
        <v>141485.0</v>
      </c>
      <c r="D197" s="3" t="str">
        <f>IFERROR(__xludf.DUMMYFUNCTION("split(B197,""-"")"),"Maintenance")</f>
        <v>Maintenance</v>
      </c>
      <c r="E197" s="10">
        <f>IFERROR(__xludf.DUMMYFUNCTION("""COMPUTED_VALUE"""),45326.0)</f>
        <v>45326</v>
      </c>
      <c r="F197" s="3" t="str">
        <f>IFERROR(__xludf.DUMMYFUNCTION("""COMPUTED_VALUE"""),"****4050/")</f>
        <v>****4050/</v>
      </c>
      <c r="G197" s="3" t="str">
        <f t="shared" si="1"/>
        <v>Maintenance</v>
      </c>
      <c r="H197" s="3" t="str">
        <f t="shared" si="2"/>
        <v>Maintenance</v>
      </c>
      <c r="I197" s="3" t="str">
        <f>IFERROR(__xludf.DUMMYFUNCTION("split(E197,""/"")"),"February")</f>
        <v>February</v>
      </c>
      <c r="J197" s="3">
        <f>IFERROR(__xludf.DUMMYFUNCTION("""COMPUTED_VALUE"""),4.0)</f>
        <v>4</v>
      </c>
      <c r="K197" s="3" t="str">
        <f t="shared" si="3"/>
        <v>4050/</v>
      </c>
      <c r="L197" s="3" t="str">
        <f t="shared" si="4"/>
        <v>4050</v>
      </c>
      <c r="M197" s="3">
        <f t="shared" si="5"/>
        <v>4050</v>
      </c>
      <c r="N197" s="3" t="str">
        <f>Vlookup(M197,Card_Details!A$2:C$7,2,FALSE)</f>
        <v>Hyderabad</v>
      </c>
    </row>
    <row r="198">
      <c r="A198" s="2" t="s">
        <v>283</v>
      </c>
      <c r="B198" s="2" t="s">
        <v>137</v>
      </c>
      <c r="C198" s="8">
        <v>130802.0</v>
      </c>
      <c r="D198" s="3" t="str">
        <f>IFERROR(__xludf.DUMMYFUNCTION("split(B198,""-"")"),"Maintenance")</f>
        <v>Maintenance</v>
      </c>
      <c r="E198" s="10">
        <f>IFERROR(__xludf.DUMMYFUNCTION("""COMPUTED_VALUE"""),45326.0)</f>
        <v>45326</v>
      </c>
      <c r="F198" s="3" t="str">
        <f>IFERROR(__xludf.DUMMYFUNCTION("""COMPUTED_VALUE"""),"****5552/")</f>
        <v>****5552/</v>
      </c>
      <c r="G198" s="3" t="str">
        <f t="shared" si="1"/>
        <v>Maintenance</v>
      </c>
      <c r="H198" s="3" t="str">
        <f t="shared" si="2"/>
        <v>Maintenance</v>
      </c>
      <c r="I198" s="3" t="str">
        <f>IFERROR(__xludf.DUMMYFUNCTION("split(E198,""/"")"),"February")</f>
        <v>February</v>
      </c>
      <c r="J198" s="3">
        <f>IFERROR(__xludf.DUMMYFUNCTION("""COMPUTED_VALUE"""),4.0)</f>
        <v>4</v>
      </c>
      <c r="K198" s="3" t="str">
        <f t="shared" si="3"/>
        <v>5552/</v>
      </c>
      <c r="L198" s="3" t="str">
        <f t="shared" si="4"/>
        <v>5552</v>
      </c>
      <c r="M198" s="3">
        <f t="shared" si="5"/>
        <v>5552</v>
      </c>
      <c r="N198" s="3" t="str">
        <f>Vlookup(M198,Card_Details!A$2:C$7,2,FALSE)</f>
        <v>Mumbai</v>
      </c>
    </row>
    <row r="199">
      <c r="A199" s="2" t="s">
        <v>284</v>
      </c>
      <c r="B199" s="2" t="s">
        <v>129</v>
      </c>
      <c r="C199" s="8">
        <v>30663.0</v>
      </c>
      <c r="D199" s="3" t="str">
        <f>IFERROR(__xludf.DUMMYFUNCTION("split(B199,""-"")"),"Maintenance")</f>
        <v>Maintenance</v>
      </c>
      <c r="E199" s="10">
        <f>IFERROR(__xludf.DUMMYFUNCTION("""COMPUTED_VALUE"""),45326.0)</f>
        <v>45326</v>
      </c>
      <c r="F199" s="3" t="str">
        <f>IFERROR(__xludf.DUMMYFUNCTION("""COMPUTED_VALUE"""),"****3622/")</f>
        <v>****3622/</v>
      </c>
      <c r="G199" s="3" t="str">
        <f t="shared" si="1"/>
        <v>Maintenance</v>
      </c>
      <c r="H199" s="3" t="str">
        <f t="shared" si="2"/>
        <v>Maintenance</v>
      </c>
      <c r="I199" s="3" t="str">
        <f>IFERROR(__xludf.DUMMYFUNCTION("split(E199,""/"")"),"February")</f>
        <v>February</v>
      </c>
      <c r="J199" s="3">
        <f>IFERROR(__xludf.DUMMYFUNCTION("""COMPUTED_VALUE"""),4.0)</f>
        <v>4</v>
      </c>
      <c r="K199" s="3" t="str">
        <f t="shared" si="3"/>
        <v>3622/</v>
      </c>
      <c r="L199" s="3" t="str">
        <f t="shared" si="4"/>
        <v>3622</v>
      </c>
      <c r="M199" s="3">
        <f t="shared" si="5"/>
        <v>3622</v>
      </c>
      <c r="N199" s="3" t="str">
        <f>Vlookup(M199,Card_Details!A$2:C$7,2,FALSE)</f>
        <v>Hyderabad</v>
      </c>
    </row>
    <row r="200">
      <c r="A200" s="2" t="s">
        <v>285</v>
      </c>
      <c r="B200" s="2" t="s">
        <v>129</v>
      </c>
      <c r="C200" s="8">
        <v>108537.0</v>
      </c>
      <c r="D200" s="3" t="str">
        <f>IFERROR(__xludf.DUMMYFUNCTION("split(B200,""-"")"),"Maintenance")</f>
        <v>Maintenance</v>
      </c>
      <c r="E200" s="10">
        <f>IFERROR(__xludf.DUMMYFUNCTION("""COMPUTED_VALUE"""),45326.0)</f>
        <v>45326</v>
      </c>
      <c r="F200" s="3" t="str">
        <f>IFERROR(__xludf.DUMMYFUNCTION("""COMPUTED_VALUE"""),"****3622/")</f>
        <v>****3622/</v>
      </c>
      <c r="G200" s="3" t="str">
        <f t="shared" si="1"/>
        <v>Maintenance</v>
      </c>
      <c r="H200" s="3" t="str">
        <f t="shared" si="2"/>
        <v>Maintenance</v>
      </c>
      <c r="I200" s="3" t="str">
        <f>IFERROR(__xludf.DUMMYFUNCTION("split(E200,""/"")"),"February")</f>
        <v>February</v>
      </c>
      <c r="J200" s="3">
        <f>IFERROR(__xludf.DUMMYFUNCTION("""COMPUTED_VALUE"""),4.0)</f>
        <v>4</v>
      </c>
      <c r="K200" s="3" t="str">
        <f t="shared" si="3"/>
        <v>3622/</v>
      </c>
      <c r="L200" s="3" t="str">
        <f t="shared" si="4"/>
        <v>3622</v>
      </c>
      <c r="M200" s="3">
        <f t="shared" si="5"/>
        <v>3622</v>
      </c>
      <c r="N200" s="3" t="str">
        <f>Vlookup(M200,Card_Details!A$2:C$7,2,FALSE)</f>
        <v>Hyderabad</v>
      </c>
    </row>
    <row r="201">
      <c r="A201" s="2" t="s">
        <v>286</v>
      </c>
      <c r="B201" s="2" t="s">
        <v>129</v>
      </c>
      <c r="C201" s="8">
        <v>25259.0</v>
      </c>
      <c r="D201" s="3" t="str">
        <f>IFERROR(__xludf.DUMMYFUNCTION("split(B201,""-"")"),"Maintenance")</f>
        <v>Maintenance</v>
      </c>
      <c r="E201" s="10">
        <f>IFERROR(__xludf.DUMMYFUNCTION("""COMPUTED_VALUE"""),45326.0)</f>
        <v>45326</v>
      </c>
      <c r="F201" s="3" t="str">
        <f>IFERROR(__xludf.DUMMYFUNCTION("""COMPUTED_VALUE"""),"****3622/")</f>
        <v>****3622/</v>
      </c>
      <c r="G201" s="3" t="str">
        <f t="shared" si="1"/>
        <v>Maintenance</v>
      </c>
      <c r="H201" s="3" t="str">
        <f t="shared" si="2"/>
        <v>Maintenance</v>
      </c>
      <c r="I201" s="3" t="str">
        <f>IFERROR(__xludf.DUMMYFUNCTION("split(E201,""/"")"),"February")</f>
        <v>February</v>
      </c>
      <c r="J201" s="3">
        <f>IFERROR(__xludf.DUMMYFUNCTION("""COMPUTED_VALUE"""),4.0)</f>
        <v>4</v>
      </c>
      <c r="K201" s="3" t="str">
        <f t="shared" si="3"/>
        <v>3622/</v>
      </c>
      <c r="L201" s="3" t="str">
        <f t="shared" si="4"/>
        <v>3622</v>
      </c>
      <c r="M201" s="3">
        <f t="shared" si="5"/>
        <v>3622</v>
      </c>
      <c r="N201" s="3" t="str">
        <f>Vlookup(M201,Card_Details!A$2:C$7,2,FALSE)</f>
        <v>Hyderabad</v>
      </c>
    </row>
    <row r="202">
      <c r="A202" s="2" t="s">
        <v>287</v>
      </c>
      <c r="B202" s="2" t="s">
        <v>142</v>
      </c>
      <c r="C202" s="8">
        <v>98000.0</v>
      </c>
      <c r="D202" s="3" t="str">
        <f>IFERROR(__xludf.DUMMYFUNCTION("split(B202,""-"")"),"Travel")</f>
        <v>Travel</v>
      </c>
      <c r="E202" s="10">
        <f>IFERROR(__xludf.DUMMYFUNCTION("""COMPUTED_VALUE"""),45327.0)</f>
        <v>45327</v>
      </c>
      <c r="F202" s="3" t="str">
        <f>IFERROR(__xludf.DUMMYFUNCTION("""COMPUTED_VALUE"""),"****5552/")</f>
        <v>****5552/</v>
      </c>
      <c r="G202" s="3" t="str">
        <f t="shared" si="1"/>
        <v>Travel</v>
      </c>
      <c r="H202" s="3" t="str">
        <f t="shared" si="2"/>
        <v>Travel</v>
      </c>
      <c r="I202" s="3" t="str">
        <f>IFERROR(__xludf.DUMMYFUNCTION("split(E202,""/"")"),"February")</f>
        <v>February</v>
      </c>
      <c r="J202" s="3">
        <f>IFERROR(__xludf.DUMMYFUNCTION("""COMPUTED_VALUE"""),5.0)</f>
        <v>5</v>
      </c>
      <c r="K202" s="3" t="str">
        <f t="shared" si="3"/>
        <v>5552/</v>
      </c>
      <c r="L202" s="3" t="str">
        <f t="shared" si="4"/>
        <v>5552</v>
      </c>
      <c r="M202" s="3">
        <f t="shared" si="5"/>
        <v>5552</v>
      </c>
      <c r="N202" s="3" t="str">
        <f>Vlookup(M202,Card_Details!A$2:C$7,2,FALSE)</f>
        <v>Mumbai</v>
      </c>
    </row>
    <row r="203">
      <c r="A203" s="2" t="s">
        <v>288</v>
      </c>
      <c r="B203" s="2" t="s">
        <v>144</v>
      </c>
      <c r="C203" s="8">
        <v>72000.0</v>
      </c>
      <c r="D203" s="3" t="str">
        <f>IFERROR(__xludf.DUMMYFUNCTION("split(B203,""-"")"),"Travel")</f>
        <v>Travel</v>
      </c>
      <c r="E203" s="10">
        <f>IFERROR(__xludf.DUMMYFUNCTION("""COMPUTED_VALUE"""),45327.0)</f>
        <v>45327</v>
      </c>
      <c r="F203" s="3" t="str">
        <f>IFERROR(__xludf.DUMMYFUNCTION("""COMPUTED_VALUE"""),"****8370/")</f>
        <v>****8370/</v>
      </c>
      <c r="G203" s="3" t="str">
        <f t="shared" si="1"/>
        <v>Travel</v>
      </c>
      <c r="H203" s="3" t="str">
        <f t="shared" si="2"/>
        <v>Travel</v>
      </c>
      <c r="I203" s="3" t="str">
        <f>IFERROR(__xludf.DUMMYFUNCTION("split(E203,""/"")"),"February")</f>
        <v>February</v>
      </c>
      <c r="J203" s="3">
        <f>IFERROR(__xludf.DUMMYFUNCTION("""COMPUTED_VALUE"""),5.0)</f>
        <v>5</v>
      </c>
      <c r="K203" s="3" t="str">
        <f t="shared" si="3"/>
        <v>8370/</v>
      </c>
      <c r="L203" s="3" t="str">
        <f t="shared" si="4"/>
        <v>8370</v>
      </c>
      <c r="M203" s="3">
        <f t="shared" si="5"/>
        <v>8370</v>
      </c>
      <c r="N203" s="3" t="str">
        <f>Vlookup(M203,Card_Details!A$2:C$7,2,FALSE)</f>
        <v>Bengaluru</v>
      </c>
    </row>
    <row r="204">
      <c r="A204" s="2" t="s">
        <v>289</v>
      </c>
      <c r="B204" s="2" t="s">
        <v>146</v>
      </c>
      <c r="C204" s="8">
        <v>96000.0</v>
      </c>
      <c r="D204" s="3" t="str">
        <f>IFERROR(__xludf.DUMMYFUNCTION("split(B204,""-"")"),"Travel")</f>
        <v>Travel</v>
      </c>
      <c r="E204" s="10">
        <f>IFERROR(__xludf.DUMMYFUNCTION("""COMPUTED_VALUE"""),45327.0)</f>
        <v>45327</v>
      </c>
      <c r="F204" s="3" t="str">
        <f>IFERROR(__xludf.DUMMYFUNCTION("""COMPUTED_VALUE"""),"****3622/")</f>
        <v>****3622/</v>
      </c>
      <c r="G204" s="3" t="str">
        <f t="shared" si="1"/>
        <v>Travel</v>
      </c>
      <c r="H204" s="3" t="str">
        <f t="shared" si="2"/>
        <v>Travel</v>
      </c>
      <c r="I204" s="3" t="str">
        <f>IFERROR(__xludf.DUMMYFUNCTION("split(E204,""/"")"),"February")</f>
        <v>February</v>
      </c>
      <c r="J204" s="3">
        <f>IFERROR(__xludf.DUMMYFUNCTION("""COMPUTED_VALUE"""),5.0)</f>
        <v>5</v>
      </c>
      <c r="K204" s="3" t="str">
        <f t="shared" si="3"/>
        <v>3622/</v>
      </c>
      <c r="L204" s="3" t="str">
        <f t="shared" si="4"/>
        <v>3622</v>
      </c>
      <c r="M204" s="3">
        <f t="shared" si="5"/>
        <v>3622</v>
      </c>
      <c r="N204" s="3" t="str">
        <f>Vlookup(M204,Card_Details!A$2:C$7,2,FALSE)</f>
        <v>Hyderabad</v>
      </c>
    </row>
    <row r="205">
      <c r="A205" s="2" t="s">
        <v>290</v>
      </c>
      <c r="B205" s="2" t="s">
        <v>131</v>
      </c>
      <c r="C205" s="8">
        <v>62500.0</v>
      </c>
      <c r="D205" s="3" t="str">
        <f>IFERROR(__xludf.DUMMYFUNCTION("split(B205,""-"")"),"Maintenance")</f>
        <v>Maintenance</v>
      </c>
      <c r="E205" s="10">
        <f>IFERROR(__xludf.DUMMYFUNCTION("""COMPUTED_VALUE"""),45326.0)</f>
        <v>45326</v>
      </c>
      <c r="F205" s="3" t="str">
        <f>IFERROR(__xludf.DUMMYFUNCTION("""COMPUTED_VALUE"""),"****2232/")</f>
        <v>****2232/</v>
      </c>
      <c r="G205" s="3" t="str">
        <f t="shared" si="1"/>
        <v>Maintenance</v>
      </c>
      <c r="H205" s="3" t="str">
        <f t="shared" si="2"/>
        <v>Maintenance</v>
      </c>
      <c r="I205" s="3" t="str">
        <f>IFERROR(__xludf.DUMMYFUNCTION("split(E205,""/"")"),"February")</f>
        <v>February</v>
      </c>
      <c r="J205" s="3">
        <f>IFERROR(__xludf.DUMMYFUNCTION("""COMPUTED_VALUE"""),4.0)</f>
        <v>4</v>
      </c>
      <c r="K205" s="3" t="str">
        <f t="shared" si="3"/>
        <v>2232/</v>
      </c>
      <c r="L205" s="3" t="str">
        <f t="shared" si="4"/>
        <v>2232</v>
      </c>
      <c r="M205" s="3">
        <f t="shared" si="5"/>
        <v>2232</v>
      </c>
      <c r="N205" s="3" t="str">
        <f>Vlookup(M205,Card_Details!A$2:C$7,2,FALSE)</f>
        <v>Mumbai</v>
      </c>
    </row>
    <row r="206">
      <c r="A206" s="2" t="s">
        <v>291</v>
      </c>
      <c r="B206" s="2" t="s">
        <v>129</v>
      </c>
      <c r="C206" s="8">
        <v>218900.0</v>
      </c>
      <c r="D206" s="3" t="str">
        <f>IFERROR(__xludf.DUMMYFUNCTION("split(B206,""-"")"),"Maintenance")</f>
        <v>Maintenance</v>
      </c>
      <c r="E206" s="10">
        <f>IFERROR(__xludf.DUMMYFUNCTION("""COMPUTED_VALUE"""),45326.0)</f>
        <v>45326</v>
      </c>
      <c r="F206" s="3" t="str">
        <f>IFERROR(__xludf.DUMMYFUNCTION("""COMPUTED_VALUE"""),"****3622/")</f>
        <v>****3622/</v>
      </c>
      <c r="G206" s="3" t="str">
        <f t="shared" si="1"/>
        <v>Maintenance</v>
      </c>
      <c r="H206" s="3" t="str">
        <f t="shared" si="2"/>
        <v>Maintenance</v>
      </c>
      <c r="I206" s="3" t="str">
        <f>IFERROR(__xludf.DUMMYFUNCTION("split(E206,""/"")"),"February")</f>
        <v>February</v>
      </c>
      <c r="J206" s="3">
        <f>IFERROR(__xludf.DUMMYFUNCTION("""COMPUTED_VALUE"""),4.0)</f>
        <v>4</v>
      </c>
      <c r="K206" s="3" t="str">
        <f t="shared" si="3"/>
        <v>3622/</v>
      </c>
      <c r="L206" s="3" t="str">
        <f t="shared" si="4"/>
        <v>3622</v>
      </c>
      <c r="M206" s="3">
        <f t="shared" si="5"/>
        <v>3622</v>
      </c>
      <c r="N206" s="3" t="str">
        <f>Vlookup(M206,Card_Details!A$2:C$7,2,FALSE)</f>
        <v>Hyderabad</v>
      </c>
    </row>
    <row r="207">
      <c r="A207" s="2" t="s">
        <v>292</v>
      </c>
      <c r="B207" s="2" t="s">
        <v>129</v>
      </c>
      <c r="C207" s="8">
        <v>23870.0</v>
      </c>
      <c r="D207" s="3" t="str">
        <f>IFERROR(__xludf.DUMMYFUNCTION("split(B207,""-"")"),"Maintenance")</f>
        <v>Maintenance</v>
      </c>
      <c r="E207" s="10">
        <f>IFERROR(__xludf.DUMMYFUNCTION("""COMPUTED_VALUE"""),45326.0)</f>
        <v>45326</v>
      </c>
      <c r="F207" s="3" t="str">
        <f>IFERROR(__xludf.DUMMYFUNCTION("""COMPUTED_VALUE"""),"****3622/")</f>
        <v>****3622/</v>
      </c>
      <c r="G207" s="3" t="str">
        <f t="shared" si="1"/>
        <v>Maintenance</v>
      </c>
      <c r="H207" s="3" t="str">
        <f t="shared" si="2"/>
        <v>Maintenance</v>
      </c>
      <c r="I207" s="3" t="str">
        <f>IFERROR(__xludf.DUMMYFUNCTION("split(E207,""/"")"),"February")</f>
        <v>February</v>
      </c>
      <c r="J207" s="3">
        <f>IFERROR(__xludf.DUMMYFUNCTION("""COMPUTED_VALUE"""),4.0)</f>
        <v>4</v>
      </c>
      <c r="K207" s="3" t="str">
        <f t="shared" si="3"/>
        <v>3622/</v>
      </c>
      <c r="L207" s="3" t="str">
        <f t="shared" si="4"/>
        <v>3622</v>
      </c>
      <c r="M207" s="3">
        <f t="shared" si="5"/>
        <v>3622</v>
      </c>
      <c r="N207" s="3" t="str">
        <f>Vlookup(M207,Card_Details!A$2:C$7,2,FALSE)</f>
        <v>Hyderabad</v>
      </c>
    </row>
    <row r="208">
      <c r="A208" s="2" t="s">
        <v>293</v>
      </c>
      <c r="B208" s="2" t="s">
        <v>129</v>
      </c>
      <c r="C208" s="8">
        <v>108000.0</v>
      </c>
      <c r="D208" s="3" t="str">
        <f>IFERROR(__xludf.DUMMYFUNCTION("split(B208,""-"")"),"Maintenance")</f>
        <v>Maintenance</v>
      </c>
      <c r="E208" s="10">
        <f>IFERROR(__xludf.DUMMYFUNCTION("""COMPUTED_VALUE"""),45326.0)</f>
        <v>45326</v>
      </c>
      <c r="F208" s="3" t="str">
        <f>IFERROR(__xludf.DUMMYFUNCTION("""COMPUTED_VALUE"""),"****3622/")</f>
        <v>****3622/</v>
      </c>
      <c r="G208" s="3" t="str">
        <f t="shared" si="1"/>
        <v>Maintenance</v>
      </c>
      <c r="H208" s="3" t="str">
        <f t="shared" si="2"/>
        <v>Maintenance</v>
      </c>
      <c r="I208" s="3" t="str">
        <f>IFERROR(__xludf.DUMMYFUNCTION("split(E208,""/"")"),"February")</f>
        <v>February</v>
      </c>
      <c r="J208" s="3">
        <f>IFERROR(__xludf.DUMMYFUNCTION("""COMPUTED_VALUE"""),4.0)</f>
        <v>4</v>
      </c>
      <c r="K208" s="3" t="str">
        <f t="shared" si="3"/>
        <v>3622/</v>
      </c>
      <c r="L208" s="3" t="str">
        <f t="shared" si="4"/>
        <v>3622</v>
      </c>
      <c r="M208" s="3">
        <f t="shared" si="5"/>
        <v>3622</v>
      </c>
      <c r="N208" s="3" t="str">
        <f>Vlookup(M208,Card_Details!A$2:C$7,2,FALSE)</f>
        <v>Hyderabad</v>
      </c>
    </row>
    <row r="209">
      <c r="A209" s="2" t="s">
        <v>294</v>
      </c>
      <c r="B209" s="2" t="s">
        <v>129</v>
      </c>
      <c r="C209" s="8">
        <v>23000.0</v>
      </c>
      <c r="D209" s="3" t="str">
        <f>IFERROR(__xludf.DUMMYFUNCTION("split(B209,""-"")"),"Maintenance")</f>
        <v>Maintenance</v>
      </c>
      <c r="E209" s="10">
        <f>IFERROR(__xludf.DUMMYFUNCTION("""COMPUTED_VALUE"""),45326.0)</f>
        <v>45326</v>
      </c>
      <c r="F209" s="3" t="str">
        <f>IFERROR(__xludf.DUMMYFUNCTION("""COMPUTED_VALUE"""),"****3622/")</f>
        <v>****3622/</v>
      </c>
      <c r="G209" s="3" t="str">
        <f t="shared" si="1"/>
        <v>Maintenance</v>
      </c>
      <c r="H209" s="3" t="str">
        <f t="shared" si="2"/>
        <v>Maintenance</v>
      </c>
      <c r="I209" s="3" t="str">
        <f>IFERROR(__xludf.DUMMYFUNCTION("split(E209,""/"")"),"February")</f>
        <v>February</v>
      </c>
      <c r="J209" s="3">
        <f>IFERROR(__xludf.DUMMYFUNCTION("""COMPUTED_VALUE"""),4.0)</f>
        <v>4</v>
      </c>
      <c r="K209" s="3" t="str">
        <f t="shared" si="3"/>
        <v>3622/</v>
      </c>
      <c r="L209" s="3" t="str">
        <f t="shared" si="4"/>
        <v>3622</v>
      </c>
      <c r="M209" s="3">
        <f t="shared" si="5"/>
        <v>3622</v>
      </c>
      <c r="N209" s="3" t="str">
        <f>Vlookup(M209,Card_Details!A$2:C$7,2,FALSE)</f>
        <v>Hyderabad</v>
      </c>
    </row>
    <row r="210">
      <c r="A210" s="2" t="s">
        <v>295</v>
      </c>
      <c r="B210" s="2" t="s">
        <v>129</v>
      </c>
      <c r="C210" s="8">
        <v>52350.0</v>
      </c>
      <c r="D210" s="3" t="str">
        <f>IFERROR(__xludf.DUMMYFUNCTION("split(B210,""-"")"),"Maintenance")</f>
        <v>Maintenance</v>
      </c>
      <c r="E210" s="10">
        <f>IFERROR(__xludf.DUMMYFUNCTION("""COMPUTED_VALUE"""),45326.0)</f>
        <v>45326</v>
      </c>
      <c r="F210" s="3" t="str">
        <f>IFERROR(__xludf.DUMMYFUNCTION("""COMPUTED_VALUE"""),"****3622/")</f>
        <v>****3622/</v>
      </c>
      <c r="G210" s="3" t="str">
        <f t="shared" si="1"/>
        <v>Maintenance</v>
      </c>
      <c r="H210" s="3" t="str">
        <f t="shared" si="2"/>
        <v>Maintenance</v>
      </c>
      <c r="I210" s="3" t="str">
        <f>IFERROR(__xludf.DUMMYFUNCTION("split(E210,""/"")"),"February")</f>
        <v>February</v>
      </c>
      <c r="J210" s="3">
        <f>IFERROR(__xludf.DUMMYFUNCTION("""COMPUTED_VALUE"""),4.0)</f>
        <v>4</v>
      </c>
      <c r="K210" s="3" t="str">
        <f t="shared" si="3"/>
        <v>3622/</v>
      </c>
      <c r="L210" s="3" t="str">
        <f t="shared" si="4"/>
        <v>3622</v>
      </c>
      <c r="M210" s="3">
        <f t="shared" si="5"/>
        <v>3622</v>
      </c>
      <c r="N210" s="3" t="str">
        <f>Vlookup(M210,Card_Details!A$2:C$7,2,FALSE)</f>
        <v>Hyderabad</v>
      </c>
    </row>
    <row r="211">
      <c r="A211" s="2" t="s">
        <v>296</v>
      </c>
      <c r="B211" s="2" t="s">
        <v>129</v>
      </c>
      <c r="C211" s="8">
        <v>12550.0</v>
      </c>
      <c r="D211" s="3" t="str">
        <f>IFERROR(__xludf.DUMMYFUNCTION("split(B211,""-"")"),"Maintenance")</f>
        <v>Maintenance</v>
      </c>
      <c r="E211" s="10">
        <f>IFERROR(__xludf.DUMMYFUNCTION("""COMPUTED_VALUE"""),45326.0)</f>
        <v>45326</v>
      </c>
      <c r="F211" s="3" t="str">
        <f>IFERROR(__xludf.DUMMYFUNCTION("""COMPUTED_VALUE"""),"****3622/")</f>
        <v>****3622/</v>
      </c>
      <c r="G211" s="3" t="str">
        <f t="shared" si="1"/>
        <v>Maintenance</v>
      </c>
      <c r="H211" s="3" t="str">
        <f t="shared" si="2"/>
        <v>Maintenance</v>
      </c>
      <c r="I211" s="3" t="str">
        <f>IFERROR(__xludf.DUMMYFUNCTION("split(E211,""/"")"),"February")</f>
        <v>February</v>
      </c>
      <c r="J211" s="3">
        <f>IFERROR(__xludf.DUMMYFUNCTION("""COMPUTED_VALUE"""),4.0)</f>
        <v>4</v>
      </c>
      <c r="K211" s="3" t="str">
        <f t="shared" si="3"/>
        <v>3622/</v>
      </c>
      <c r="L211" s="3" t="str">
        <f t="shared" si="4"/>
        <v>3622</v>
      </c>
      <c r="M211" s="3">
        <f t="shared" si="5"/>
        <v>3622</v>
      </c>
      <c r="N211" s="3" t="str">
        <f>Vlookup(M211,Card_Details!A$2:C$7,2,FALSE)</f>
        <v>Hyderabad</v>
      </c>
    </row>
    <row r="212">
      <c r="A212" s="2" t="s">
        <v>297</v>
      </c>
      <c r="B212" s="2" t="s">
        <v>129</v>
      </c>
      <c r="C212" s="8">
        <v>29700.0</v>
      </c>
      <c r="D212" s="3" t="str">
        <f>IFERROR(__xludf.DUMMYFUNCTION("split(B212,""-"")"),"Maintenance")</f>
        <v>Maintenance</v>
      </c>
      <c r="E212" s="10">
        <f>IFERROR(__xludf.DUMMYFUNCTION("""COMPUTED_VALUE"""),45326.0)</f>
        <v>45326</v>
      </c>
      <c r="F212" s="3" t="str">
        <f>IFERROR(__xludf.DUMMYFUNCTION("""COMPUTED_VALUE"""),"****3622/")</f>
        <v>****3622/</v>
      </c>
      <c r="G212" s="3" t="str">
        <f t="shared" si="1"/>
        <v>Maintenance</v>
      </c>
      <c r="H212" s="3" t="str">
        <f t="shared" si="2"/>
        <v>Maintenance</v>
      </c>
      <c r="I212" s="3" t="str">
        <f>IFERROR(__xludf.DUMMYFUNCTION("split(E212,""/"")"),"February")</f>
        <v>February</v>
      </c>
      <c r="J212" s="3">
        <f>IFERROR(__xludf.DUMMYFUNCTION("""COMPUTED_VALUE"""),4.0)</f>
        <v>4</v>
      </c>
      <c r="K212" s="3" t="str">
        <f t="shared" si="3"/>
        <v>3622/</v>
      </c>
      <c r="L212" s="3" t="str">
        <f t="shared" si="4"/>
        <v>3622</v>
      </c>
      <c r="M212" s="3">
        <f t="shared" si="5"/>
        <v>3622</v>
      </c>
      <c r="N212" s="3" t="str">
        <f>Vlookup(M212,Card_Details!A$2:C$7,2,FALSE)</f>
        <v>Hyderabad</v>
      </c>
    </row>
    <row r="213">
      <c r="A213" s="2" t="s">
        <v>298</v>
      </c>
      <c r="B213" s="2" t="s">
        <v>129</v>
      </c>
      <c r="C213" s="8">
        <v>28750.0</v>
      </c>
      <c r="D213" s="3" t="str">
        <f>IFERROR(__xludf.DUMMYFUNCTION("split(B213,""-"")"),"Maintenance")</f>
        <v>Maintenance</v>
      </c>
      <c r="E213" s="10">
        <f>IFERROR(__xludf.DUMMYFUNCTION("""COMPUTED_VALUE"""),45326.0)</f>
        <v>45326</v>
      </c>
      <c r="F213" s="3" t="str">
        <f>IFERROR(__xludf.DUMMYFUNCTION("""COMPUTED_VALUE"""),"****3622/")</f>
        <v>****3622/</v>
      </c>
      <c r="G213" s="3" t="str">
        <f t="shared" si="1"/>
        <v>Maintenance</v>
      </c>
      <c r="H213" s="3" t="str">
        <f t="shared" si="2"/>
        <v>Maintenance</v>
      </c>
      <c r="I213" s="3" t="str">
        <f>IFERROR(__xludf.DUMMYFUNCTION("split(E213,""/"")"),"February")</f>
        <v>February</v>
      </c>
      <c r="J213" s="3">
        <f>IFERROR(__xludf.DUMMYFUNCTION("""COMPUTED_VALUE"""),4.0)</f>
        <v>4</v>
      </c>
      <c r="K213" s="3" t="str">
        <f t="shared" si="3"/>
        <v>3622/</v>
      </c>
      <c r="L213" s="3" t="str">
        <f t="shared" si="4"/>
        <v>3622</v>
      </c>
      <c r="M213" s="3">
        <f t="shared" si="5"/>
        <v>3622</v>
      </c>
      <c r="N213" s="3" t="str">
        <f>Vlookup(M213,Card_Details!A$2:C$7,2,FALSE)</f>
        <v>Hyderabad</v>
      </c>
    </row>
    <row r="214">
      <c r="A214" s="2" t="s">
        <v>299</v>
      </c>
      <c r="B214" s="2" t="s">
        <v>129</v>
      </c>
      <c r="C214" s="8">
        <v>20800.0</v>
      </c>
      <c r="D214" s="3" t="str">
        <f>IFERROR(__xludf.DUMMYFUNCTION("split(B214,""-"")"),"Maintenance")</f>
        <v>Maintenance</v>
      </c>
      <c r="E214" s="10">
        <f>IFERROR(__xludf.DUMMYFUNCTION("""COMPUTED_VALUE"""),45326.0)</f>
        <v>45326</v>
      </c>
      <c r="F214" s="3" t="str">
        <f>IFERROR(__xludf.DUMMYFUNCTION("""COMPUTED_VALUE"""),"****3622/")</f>
        <v>****3622/</v>
      </c>
      <c r="G214" s="3" t="str">
        <f t="shared" si="1"/>
        <v>Maintenance</v>
      </c>
      <c r="H214" s="3" t="str">
        <f t="shared" si="2"/>
        <v>Maintenance</v>
      </c>
      <c r="I214" s="3" t="str">
        <f>IFERROR(__xludf.DUMMYFUNCTION("split(E214,""/"")"),"February")</f>
        <v>February</v>
      </c>
      <c r="J214" s="3">
        <f>IFERROR(__xludf.DUMMYFUNCTION("""COMPUTED_VALUE"""),4.0)</f>
        <v>4</v>
      </c>
      <c r="K214" s="3" t="str">
        <f t="shared" si="3"/>
        <v>3622/</v>
      </c>
      <c r="L214" s="3" t="str">
        <f t="shared" si="4"/>
        <v>3622</v>
      </c>
      <c r="M214" s="3">
        <f t="shared" si="5"/>
        <v>3622</v>
      </c>
      <c r="N214" s="3" t="str">
        <f>Vlookup(M214,Card_Details!A$2:C$7,2,FALSE)</f>
        <v>Hyderabad</v>
      </c>
    </row>
    <row r="215">
      <c r="A215" s="2" t="s">
        <v>300</v>
      </c>
      <c r="B215" s="2" t="s">
        <v>129</v>
      </c>
      <c r="C215" s="8">
        <v>56000.0</v>
      </c>
      <c r="D215" s="3" t="str">
        <f>IFERROR(__xludf.DUMMYFUNCTION("split(B215,""-"")"),"Maintenance")</f>
        <v>Maintenance</v>
      </c>
      <c r="E215" s="10">
        <f>IFERROR(__xludf.DUMMYFUNCTION("""COMPUTED_VALUE"""),45326.0)</f>
        <v>45326</v>
      </c>
      <c r="F215" s="3" t="str">
        <f>IFERROR(__xludf.DUMMYFUNCTION("""COMPUTED_VALUE"""),"****3622/")</f>
        <v>****3622/</v>
      </c>
      <c r="G215" s="3" t="str">
        <f t="shared" si="1"/>
        <v>Maintenance</v>
      </c>
      <c r="H215" s="3" t="str">
        <f t="shared" si="2"/>
        <v>Maintenance</v>
      </c>
      <c r="I215" s="3" t="str">
        <f>IFERROR(__xludf.DUMMYFUNCTION("split(E215,""/"")"),"February")</f>
        <v>February</v>
      </c>
      <c r="J215" s="3">
        <f>IFERROR(__xludf.DUMMYFUNCTION("""COMPUTED_VALUE"""),4.0)</f>
        <v>4</v>
      </c>
      <c r="K215" s="3" t="str">
        <f t="shared" si="3"/>
        <v>3622/</v>
      </c>
      <c r="L215" s="3" t="str">
        <f t="shared" si="4"/>
        <v>3622</v>
      </c>
      <c r="M215" s="3">
        <f t="shared" si="5"/>
        <v>3622</v>
      </c>
      <c r="N215" s="3" t="str">
        <f>Vlookup(M215,Card_Details!A$2:C$7,2,FALSE)</f>
        <v>Hyderabad</v>
      </c>
    </row>
    <row r="216">
      <c r="A216" s="2" t="s">
        <v>301</v>
      </c>
      <c r="B216" s="2" t="s">
        <v>159</v>
      </c>
      <c r="C216" s="8">
        <v>125346.0</v>
      </c>
      <c r="D216" s="3" t="str">
        <f>IFERROR(__xludf.DUMMYFUNCTION("split(B216,""-"")"),"Offline Advertising")</f>
        <v>Offline Advertising</v>
      </c>
      <c r="E216" s="10">
        <f>IFERROR(__xludf.DUMMYFUNCTION("""COMPUTED_VALUE"""),45330.0)</f>
        <v>45330</v>
      </c>
      <c r="F216" s="3" t="str">
        <f>IFERROR(__xludf.DUMMYFUNCTION("""COMPUTED_VALUE"""),"****8370/")</f>
        <v>****8370/</v>
      </c>
      <c r="G216" s="3" t="str">
        <f t="shared" si="1"/>
        <v>Offline Advertising</v>
      </c>
      <c r="H216" s="3" t="str">
        <f t="shared" si="2"/>
        <v>Offline Advertising</v>
      </c>
      <c r="I216" s="3" t="str">
        <f>IFERROR(__xludf.DUMMYFUNCTION("split(E216,""/"")"),"February")</f>
        <v>February</v>
      </c>
      <c r="J216" s="3">
        <f>IFERROR(__xludf.DUMMYFUNCTION("""COMPUTED_VALUE"""),8.0)</f>
        <v>8</v>
      </c>
      <c r="K216" s="3" t="str">
        <f t="shared" si="3"/>
        <v>8370/</v>
      </c>
      <c r="L216" s="3" t="str">
        <f t="shared" si="4"/>
        <v>8370</v>
      </c>
      <c r="M216" s="3">
        <f t="shared" si="5"/>
        <v>8370</v>
      </c>
      <c r="N216" s="3" t="str">
        <f>Vlookup(M216,Card_Details!A$2:C$7,2,FALSE)</f>
        <v>Bengaluru</v>
      </c>
    </row>
    <row r="217">
      <c r="A217" s="2" t="s">
        <v>302</v>
      </c>
      <c r="B217" s="2" t="s">
        <v>161</v>
      </c>
      <c r="C217" s="8">
        <v>138005.0</v>
      </c>
      <c r="D217" s="3" t="str">
        <f>IFERROR(__xludf.DUMMYFUNCTION("split(B217,""-"")"),"Offline Advertising")</f>
        <v>Offline Advertising</v>
      </c>
      <c r="E217" s="10">
        <f>IFERROR(__xludf.DUMMYFUNCTION("""COMPUTED_VALUE"""),45299.0)</f>
        <v>45299</v>
      </c>
      <c r="F217" s="3" t="str">
        <f>IFERROR(__xludf.DUMMYFUNCTION("""COMPUTED_VALUE"""),"****3622/")</f>
        <v>****3622/</v>
      </c>
      <c r="G217" s="3" t="str">
        <f t="shared" si="1"/>
        <v>Offline Advertising</v>
      </c>
      <c r="H217" s="3" t="str">
        <f t="shared" si="2"/>
        <v>Offline Advertising</v>
      </c>
      <c r="I217" s="3" t="str">
        <f>IFERROR(__xludf.DUMMYFUNCTION("split(E217,""/"")"),"January")</f>
        <v>January</v>
      </c>
      <c r="J217" s="3">
        <f>IFERROR(__xludf.DUMMYFUNCTION("""COMPUTED_VALUE"""),8.0)</f>
        <v>8</v>
      </c>
      <c r="K217" s="3" t="str">
        <f t="shared" si="3"/>
        <v>3622/</v>
      </c>
      <c r="L217" s="3" t="str">
        <f t="shared" si="4"/>
        <v>3622</v>
      </c>
      <c r="M217" s="3">
        <f t="shared" si="5"/>
        <v>3622</v>
      </c>
      <c r="N217" s="3" t="str">
        <f>Vlookup(M217,Card_Details!A$2:C$7,2,FALSE)</f>
        <v>Hyderabad</v>
      </c>
    </row>
    <row r="218">
      <c r="A218" s="2" t="s">
        <v>303</v>
      </c>
      <c r="B218" s="2" t="s">
        <v>163</v>
      </c>
      <c r="C218" s="8">
        <v>127227.0</v>
      </c>
      <c r="D218" s="3" t="str">
        <f>IFERROR(__xludf.DUMMYFUNCTION("split(B218,""-"")"),"Salary")</f>
        <v>Salary</v>
      </c>
      <c r="E218" s="10">
        <f>IFERROR(__xludf.DUMMYFUNCTION("""COMPUTED_VALUE"""),45331.0)</f>
        <v>45331</v>
      </c>
      <c r="F218" s="3" t="str">
        <f>IFERROR(__xludf.DUMMYFUNCTION("""COMPUTED_VALUE"""),"****2232/")</f>
        <v>****2232/</v>
      </c>
      <c r="G218" s="3" t="str">
        <f t="shared" si="1"/>
        <v>Salary</v>
      </c>
      <c r="H218" s="3" t="str">
        <f t="shared" si="2"/>
        <v>Salary</v>
      </c>
      <c r="I218" s="3" t="str">
        <f>IFERROR(__xludf.DUMMYFUNCTION("split(E218,""/"")"),"February")</f>
        <v>February</v>
      </c>
      <c r="J218" s="3">
        <f>IFERROR(__xludf.DUMMYFUNCTION("""COMPUTED_VALUE"""),9.0)</f>
        <v>9</v>
      </c>
      <c r="K218" s="3" t="str">
        <f t="shared" si="3"/>
        <v>2232/</v>
      </c>
      <c r="L218" s="3" t="str">
        <f t="shared" si="4"/>
        <v>2232</v>
      </c>
      <c r="M218" s="3">
        <f t="shared" si="5"/>
        <v>2232</v>
      </c>
      <c r="N218" s="3" t="str">
        <f>Vlookup(M218,Card_Details!A$2:C$7,2,FALSE)</f>
        <v>Mumbai</v>
      </c>
    </row>
    <row r="219">
      <c r="A219" s="2" t="s">
        <v>304</v>
      </c>
      <c r="B219" s="2" t="s">
        <v>163</v>
      </c>
      <c r="C219" s="8">
        <v>14533.0</v>
      </c>
      <c r="D219" s="3" t="str">
        <f>IFERROR(__xludf.DUMMYFUNCTION("split(B219,""-"")"),"Salary")</f>
        <v>Salary</v>
      </c>
      <c r="E219" s="10">
        <f>IFERROR(__xludf.DUMMYFUNCTION("""COMPUTED_VALUE"""),45331.0)</f>
        <v>45331</v>
      </c>
      <c r="F219" s="3" t="str">
        <f>IFERROR(__xludf.DUMMYFUNCTION("""COMPUTED_VALUE"""),"****2232/")</f>
        <v>****2232/</v>
      </c>
      <c r="G219" s="3" t="str">
        <f t="shared" si="1"/>
        <v>Salary</v>
      </c>
      <c r="H219" s="3" t="str">
        <f t="shared" si="2"/>
        <v>Salary</v>
      </c>
      <c r="I219" s="3" t="str">
        <f>IFERROR(__xludf.DUMMYFUNCTION("split(E219,""/"")"),"February")</f>
        <v>February</v>
      </c>
      <c r="J219" s="3">
        <f>IFERROR(__xludf.DUMMYFUNCTION("""COMPUTED_VALUE"""),9.0)</f>
        <v>9</v>
      </c>
      <c r="K219" s="3" t="str">
        <f t="shared" si="3"/>
        <v>2232/</v>
      </c>
      <c r="L219" s="3" t="str">
        <f t="shared" si="4"/>
        <v>2232</v>
      </c>
      <c r="M219" s="3">
        <f t="shared" si="5"/>
        <v>2232</v>
      </c>
      <c r="N219" s="3" t="str">
        <f>Vlookup(M219,Card_Details!A$2:C$7,2,FALSE)</f>
        <v>Mumbai</v>
      </c>
    </row>
    <row r="220">
      <c r="A220" s="2" t="s">
        <v>305</v>
      </c>
      <c r="B220" s="2" t="s">
        <v>114</v>
      </c>
      <c r="C220" s="8">
        <v>123309.0</v>
      </c>
      <c r="D220" s="3" t="str">
        <f>IFERROR(__xludf.DUMMYFUNCTION("split(B220,""-"")"),"Offline Advertising")</f>
        <v>Offline Advertising</v>
      </c>
      <c r="E220" s="10">
        <f>IFERROR(__xludf.DUMMYFUNCTION("""COMPUTED_VALUE"""),45300.0)</f>
        <v>45300</v>
      </c>
      <c r="F220" s="3" t="str">
        <f>IFERROR(__xludf.DUMMYFUNCTION("""COMPUTED_VALUE"""),"****4050/")</f>
        <v>****4050/</v>
      </c>
      <c r="G220" s="3" t="str">
        <f t="shared" si="1"/>
        <v>Offline Advertising</v>
      </c>
      <c r="H220" s="3" t="str">
        <f t="shared" si="2"/>
        <v>Offline Advertising</v>
      </c>
      <c r="I220" s="3" t="str">
        <f>IFERROR(__xludf.DUMMYFUNCTION("split(E220,""/"")"),"January")</f>
        <v>January</v>
      </c>
      <c r="J220" s="3">
        <f>IFERROR(__xludf.DUMMYFUNCTION("""COMPUTED_VALUE"""),9.0)</f>
        <v>9</v>
      </c>
      <c r="K220" s="3" t="str">
        <f t="shared" si="3"/>
        <v>4050/</v>
      </c>
      <c r="L220" s="3" t="str">
        <f t="shared" si="4"/>
        <v>4050</v>
      </c>
      <c r="M220" s="3">
        <f t="shared" si="5"/>
        <v>4050</v>
      </c>
      <c r="N220" s="3" t="str">
        <f>Vlookup(M220,Card_Details!A$2:C$7,2,FALSE)</f>
        <v>Hyderabad</v>
      </c>
    </row>
    <row r="221">
      <c r="A221" s="2" t="s">
        <v>306</v>
      </c>
      <c r="B221" s="2" t="s">
        <v>116</v>
      </c>
      <c r="C221" s="8">
        <v>94485.0</v>
      </c>
      <c r="D221" s="3" t="str">
        <f>IFERROR(__xludf.DUMMYFUNCTION("split(B221,""-"")"),"Offline Advertising")</f>
        <v>Offline Advertising</v>
      </c>
      <c r="E221" s="9">
        <f>IFERROR(__xludf.DUMMYFUNCTION("""COMPUTED_VALUE"""),45301.0)</f>
        <v>45301</v>
      </c>
      <c r="F221" s="3" t="str">
        <f>IFERROR(__xludf.DUMMYFUNCTION("""COMPUTED_VALUE"""),"****5552/")</f>
        <v>****5552/</v>
      </c>
      <c r="G221" s="3" t="str">
        <f t="shared" si="1"/>
        <v>Offline Advertising</v>
      </c>
      <c r="H221" s="3" t="str">
        <f t="shared" si="2"/>
        <v>Offline Advertising</v>
      </c>
      <c r="I221" s="3" t="str">
        <f>IFERROR(__xludf.DUMMYFUNCTION("split(E221,""/"")"),"January")</f>
        <v>January</v>
      </c>
      <c r="J221" s="3">
        <f>IFERROR(__xludf.DUMMYFUNCTION("""COMPUTED_VALUE"""),10.0)</f>
        <v>10</v>
      </c>
      <c r="K221" s="3" t="str">
        <f t="shared" si="3"/>
        <v>5552/</v>
      </c>
      <c r="L221" s="3" t="str">
        <f t="shared" si="4"/>
        <v>5552</v>
      </c>
      <c r="M221" s="3">
        <f t="shared" si="5"/>
        <v>5552</v>
      </c>
      <c r="N221" s="3" t="str">
        <f>Vlookup(M221,Card_Details!A$2:C$7,2,FALSE)</f>
        <v>Mumbai</v>
      </c>
    </row>
    <row r="222">
      <c r="A222" s="2" t="s">
        <v>307</v>
      </c>
      <c r="B222" s="2" t="s">
        <v>118</v>
      </c>
      <c r="C222" s="8">
        <v>56314.0</v>
      </c>
      <c r="D222" s="3" t="str">
        <f>IFERROR(__xludf.DUMMYFUNCTION("split(B222,""-"")"),"Offline Advertising")</f>
        <v>Offline Advertising</v>
      </c>
      <c r="E222" s="9">
        <f>IFERROR(__xludf.DUMMYFUNCTION("""COMPUTED_VALUE"""),45302.0)</f>
        <v>45302</v>
      </c>
      <c r="F222" s="3" t="str">
        <f>IFERROR(__xludf.DUMMYFUNCTION("""COMPUTED_VALUE"""),"****3622/")</f>
        <v>****3622/</v>
      </c>
      <c r="G222" s="3" t="str">
        <f t="shared" si="1"/>
        <v>Offline Advertising</v>
      </c>
      <c r="H222" s="3" t="str">
        <f t="shared" si="2"/>
        <v>Offline Advertising</v>
      </c>
      <c r="I222" s="3" t="str">
        <f>IFERROR(__xludf.DUMMYFUNCTION("split(E222,""/"")"),"January")</f>
        <v>January</v>
      </c>
      <c r="J222" s="3">
        <f>IFERROR(__xludf.DUMMYFUNCTION("""COMPUTED_VALUE"""),11.0)</f>
        <v>11</v>
      </c>
      <c r="K222" s="3" t="str">
        <f t="shared" si="3"/>
        <v>3622/</v>
      </c>
      <c r="L222" s="3" t="str">
        <f t="shared" si="4"/>
        <v>3622</v>
      </c>
      <c r="M222" s="3">
        <f t="shared" si="5"/>
        <v>3622</v>
      </c>
      <c r="N222" s="3" t="str">
        <f>Vlookup(M222,Card_Details!A$2:C$7,2,FALSE)</f>
        <v>Hyderabad</v>
      </c>
    </row>
    <row r="223">
      <c r="A223" s="2" t="s">
        <v>308</v>
      </c>
      <c r="B223" s="2" t="s">
        <v>120</v>
      </c>
      <c r="C223" s="8">
        <v>113056.0</v>
      </c>
      <c r="D223" s="3" t="str">
        <f>IFERROR(__xludf.DUMMYFUNCTION("split(B223,""-"")"),"Offline Advertising")</f>
        <v>Offline Advertising</v>
      </c>
      <c r="E223" s="9">
        <f>IFERROR(__xludf.DUMMYFUNCTION("""COMPUTED_VALUE"""),45303.0)</f>
        <v>45303</v>
      </c>
      <c r="F223" s="3" t="str">
        <f>IFERROR(__xludf.DUMMYFUNCTION("""COMPUTED_VALUE"""),"****8370/")</f>
        <v>****8370/</v>
      </c>
      <c r="G223" s="3" t="str">
        <f t="shared" si="1"/>
        <v>Offline Advertising</v>
      </c>
      <c r="H223" s="3" t="str">
        <f t="shared" si="2"/>
        <v>Offline Advertising</v>
      </c>
      <c r="I223" s="3" t="str">
        <f>IFERROR(__xludf.DUMMYFUNCTION("split(E223,""/"")"),"January")</f>
        <v>January</v>
      </c>
      <c r="J223" s="3">
        <f>IFERROR(__xludf.DUMMYFUNCTION("""COMPUTED_VALUE"""),12.0)</f>
        <v>12</v>
      </c>
      <c r="K223" s="3" t="str">
        <f t="shared" si="3"/>
        <v>8370/</v>
      </c>
      <c r="L223" s="3" t="str">
        <f t="shared" si="4"/>
        <v>8370</v>
      </c>
      <c r="M223" s="3">
        <f t="shared" si="5"/>
        <v>8370</v>
      </c>
      <c r="N223" s="3" t="str">
        <f>Vlookup(M223,Card_Details!A$2:C$7,2,FALSE)</f>
        <v>Bengaluru</v>
      </c>
    </row>
    <row r="224">
      <c r="A224" s="2" t="s">
        <v>309</v>
      </c>
      <c r="B224" s="2" t="s">
        <v>122</v>
      </c>
      <c r="C224" s="8">
        <v>53771.0</v>
      </c>
      <c r="D224" s="3" t="str">
        <f>IFERROR(__xludf.DUMMYFUNCTION("split(B224,""-"")"),"Offline Advertising")</f>
        <v>Offline Advertising</v>
      </c>
      <c r="E224" s="9">
        <f>IFERROR(__xludf.DUMMYFUNCTION("""COMPUTED_VALUE"""),45304.0)</f>
        <v>45304</v>
      </c>
      <c r="F224" s="3" t="str">
        <f>IFERROR(__xludf.DUMMYFUNCTION("""COMPUTED_VALUE"""),"****3622/")</f>
        <v>****3622/</v>
      </c>
      <c r="G224" s="3" t="str">
        <f t="shared" si="1"/>
        <v>Offline Advertising</v>
      </c>
      <c r="H224" s="3" t="str">
        <f t="shared" si="2"/>
        <v>Offline Advertising</v>
      </c>
      <c r="I224" s="3" t="str">
        <f>IFERROR(__xludf.DUMMYFUNCTION("split(E224,""/"")"),"January")</f>
        <v>January</v>
      </c>
      <c r="J224" s="3">
        <f>IFERROR(__xludf.DUMMYFUNCTION("""COMPUTED_VALUE"""),13.0)</f>
        <v>13</v>
      </c>
      <c r="K224" s="3" t="str">
        <f t="shared" si="3"/>
        <v>3622/</v>
      </c>
      <c r="L224" s="3" t="str">
        <f t="shared" si="4"/>
        <v>3622</v>
      </c>
      <c r="M224" s="3">
        <f t="shared" si="5"/>
        <v>3622</v>
      </c>
      <c r="N224" s="3" t="str">
        <f>Vlookup(M224,Card_Details!A$2:C$7,2,FALSE)</f>
        <v>Hyderabad</v>
      </c>
    </row>
    <row r="225">
      <c r="A225" s="2" t="s">
        <v>310</v>
      </c>
      <c r="B225" s="2" t="s">
        <v>142</v>
      </c>
      <c r="C225" s="8">
        <v>98000.0</v>
      </c>
      <c r="D225" s="3" t="str">
        <f>IFERROR(__xludf.DUMMYFUNCTION("split(B225,""-"")"),"Travel")</f>
        <v>Travel</v>
      </c>
      <c r="E225" s="10">
        <f>IFERROR(__xludf.DUMMYFUNCTION("""COMPUTED_VALUE"""),45327.0)</f>
        <v>45327</v>
      </c>
      <c r="F225" s="3" t="str">
        <f>IFERROR(__xludf.DUMMYFUNCTION("""COMPUTED_VALUE"""),"****5552/")</f>
        <v>****5552/</v>
      </c>
      <c r="G225" s="3" t="str">
        <f t="shared" si="1"/>
        <v>Travel</v>
      </c>
      <c r="H225" s="3" t="str">
        <f t="shared" si="2"/>
        <v>Travel</v>
      </c>
      <c r="I225" s="3" t="str">
        <f>IFERROR(__xludf.DUMMYFUNCTION("split(E225,""/"")"),"February")</f>
        <v>February</v>
      </c>
      <c r="J225" s="3">
        <f>IFERROR(__xludf.DUMMYFUNCTION("""COMPUTED_VALUE"""),5.0)</f>
        <v>5</v>
      </c>
      <c r="K225" s="3" t="str">
        <f t="shared" si="3"/>
        <v>5552/</v>
      </c>
      <c r="L225" s="3" t="str">
        <f t="shared" si="4"/>
        <v>5552</v>
      </c>
      <c r="M225" s="3">
        <f t="shared" si="5"/>
        <v>5552</v>
      </c>
      <c r="N225" s="3" t="str">
        <f>Vlookup(M225,Card_Details!A$2:C$7,2,FALSE)</f>
        <v>Mumbai</v>
      </c>
    </row>
    <row r="226">
      <c r="A226" s="2" t="s">
        <v>311</v>
      </c>
      <c r="B226" s="2" t="s">
        <v>144</v>
      </c>
      <c r="C226" s="8">
        <v>72000.0</v>
      </c>
      <c r="D226" s="3" t="str">
        <f>IFERROR(__xludf.DUMMYFUNCTION("split(B226,""-"")"),"Travel")</f>
        <v>Travel</v>
      </c>
      <c r="E226" s="10">
        <f>IFERROR(__xludf.DUMMYFUNCTION("""COMPUTED_VALUE"""),45327.0)</f>
        <v>45327</v>
      </c>
      <c r="F226" s="3" t="str">
        <f>IFERROR(__xludf.DUMMYFUNCTION("""COMPUTED_VALUE"""),"****8370/")</f>
        <v>****8370/</v>
      </c>
      <c r="G226" s="3" t="str">
        <f t="shared" si="1"/>
        <v>Travel</v>
      </c>
      <c r="H226" s="3" t="str">
        <f t="shared" si="2"/>
        <v>Travel</v>
      </c>
      <c r="I226" s="3" t="str">
        <f>IFERROR(__xludf.DUMMYFUNCTION("split(E226,""/"")"),"February")</f>
        <v>February</v>
      </c>
      <c r="J226" s="3">
        <f>IFERROR(__xludf.DUMMYFUNCTION("""COMPUTED_VALUE"""),5.0)</f>
        <v>5</v>
      </c>
      <c r="K226" s="3" t="str">
        <f t="shared" si="3"/>
        <v>8370/</v>
      </c>
      <c r="L226" s="3" t="str">
        <f t="shared" si="4"/>
        <v>8370</v>
      </c>
      <c r="M226" s="3">
        <f t="shared" si="5"/>
        <v>8370</v>
      </c>
      <c r="N226" s="3" t="str">
        <f>Vlookup(M226,Card_Details!A$2:C$7,2,FALSE)</f>
        <v>Bengaluru</v>
      </c>
    </row>
    <row r="227">
      <c r="A227" s="2" t="s">
        <v>312</v>
      </c>
      <c r="B227" s="2" t="s">
        <v>146</v>
      </c>
      <c r="C227" s="8">
        <v>96000.0</v>
      </c>
      <c r="D227" s="3" t="str">
        <f>IFERROR(__xludf.DUMMYFUNCTION("split(B227,""-"")"),"Travel")</f>
        <v>Travel</v>
      </c>
      <c r="E227" s="10">
        <f>IFERROR(__xludf.DUMMYFUNCTION("""COMPUTED_VALUE"""),45327.0)</f>
        <v>45327</v>
      </c>
      <c r="F227" s="3" t="str">
        <f>IFERROR(__xludf.DUMMYFUNCTION("""COMPUTED_VALUE"""),"****3622/")</f>
        <v>****3622/</v>
      </c>
      <c r="G227" s="3" t="str">
        <f t="shared" si="1"/>
        <v>Travel</v>
      </c>
      <c r="H227" s="3" t="str">
        <f t="shared" si="2"/>
        <v>Travel</v>
      </c>
      <c r="I227" s="3" t="str">
        <f>IFERROR(__xludf.DUMMYFUNCTION("split(E227,""/"")"),"February")</f>
        <v>February</v>
      </c>
      <c r="J227" s="3">
        <f>IFERROR(__xludf.DUMMYFUNCTION("""COMPUTED_VALUE"""),5.0)</f>
        <v>5</v>
      </c>
      <c r="K227" s="3" t="str">
        <f t="shared" si="3"/>
        <v>3622/</v>
      </c>
      <c r="L227" s="3" t="str">
        <f t="shared" si="4"/>
        <v>3622</v>
      </c>
      <c r="M227" s="3">
        <f t="shared" si="5"/>
        <v>3622</v>
      </c>
      <c r="N227" s="3" t="str">
        <f>Vlookup(M227,Card_Details!A$2:C$7,2,FALSE)</f>
        <v>Hyderabad</v>
      </c>
    </row>
    <row r="228">
      <c r="A228" s="2" t="s">
        <v>313</v>
      </c>
      <c r="B228" s="2" t="s">
        <v>127</v>
      </c>
      <c r="C228" s="8">
        <v>81000.0</v>
      </c>
      <c r="D228" s="3" t="str">
        <f>IFERROR(__xludf.DUMMYFUNCTION("split(B228,""-"")"),"Maintenance")</f>
        <v>Maintenance</v>
      </c>
      <c r="E228" s="10">
        <f>IFERROR(__xludf.DUMMYFUNCTION("""COMPUTED_VALUE"""),45326.0)</f>
        <v>45326</v>
      </c>
      <c r="F228" s="3" t="str">
        <f>IFERROR(__xludf.DUMMYFUNCTION("""COMPUTED_VALUE"""),"****8370/")</f>
        <v>****8370/</v>
      </c>
      <c r="G228" s="3" t="str">
        <f t="shared" si="1"/>
        <v>Maintenance</v>
      </c>
      <c r="H228" s="3" t="str">
        <f t="shared" si="2"/>
        <v>Maintenance</v>
      </c>
      <c r="I228" s="3" t="str">
        <f>IFERROR(__xludf.DUMMYFUNCTION("split(E228,""/"")"),"February")</f>
        <v>February</v>
      </c>
      <c r="J228" s="3">
        <f>IFERROR(__xludf.DUMMYFUNCTION("""COMPUTED_VALUE"""),4.0)</f>
        <v>4</v>
      </c>
      <c r="K228" s="3" t="str">
        <f t="shared" si="3"/>
        <v>8370/</v>
      </c>
      <c r="L228" s="3" t="str">
        <f t="shared" si="4"/>
        <v>8370</v>
      </c>
      <c r="M228" s="3">
        <f t="shared" si="5"/>
        <v>8370</v>
      </c>
      <c r="N228" s="3" t="str">
        <f>Vlookup(M228,Card_Details!A$2:C$7,2,FALSE)</f>
        <v>Bengaluru</v>
      </c>
    </row>
    <row r="229">
      <c r="A229" s="2" t="s">
        <v>314</v>
      </c>
      <c r="B229" s="2" t="s">
        <v>129</v>
      </c>
      <c r="C229" s="8">
        <v>86000.0</v>
      </c>
      <c r="D229" s="3" t="str">
        <f>IFERROR(__xludf.DUMMYFUNCTION("split(B229,""-"")"),"Maintenance")</f>
        <v>Maintenance</v>
      </c>
      <c r="E229" s="10">
        <f>IFERROR(__xludf.DUMMYFUNCTION("""COMPUTED_VALUE"""),45326.0)</f>
        <v>45326</v>
      </c>
      <c r="F229" s="3" t="str">
        <f>IFERROR(__xludf.DUMMYFUNCTION("""COMPUTED_VALUE"""),"****3622/")</f>
        <v>****3622/</v>
      </c>
      <c r="G229" s="3" t="str">
        <f t="shared" si="1"/>
        <v>Maintenance</v>
      </c>
      <c r="H229" s="3" t="str">
        <f t="shared" si="2"/>
        <v>Maintenance</v>
      </c>
      <c r="I229" s="3" t="str">
        <f>IFERROR(__xludf.DUMMYFUNCTION("split(E229,""/"")"),"February")</f>
        <v>February</v>
      </c>
      <c r="J229" s="3">
        <f>IFERROR(__xludf.DUMMYFUNCTION("""COMPUTED_VALUE"""),4.0)</f>
        <v>4</v>
      </c>
      <c r="K229" s="3" t="str">
        <f t="shared" si="3"/>
        <v>3622/</v>
      </c>
      <c r="L229" s="3" t="str">
        <f t="shared" si="4"/>
        <v>3622</v>
      </c>
      <c r="M229" s="3">
        <f t="shared" si="5"/>
        <v>3622</v>
      </c>
      <c r="N229" s="3" t="str">
        <f>Vlookup(M229,Card_Details!A$2:C$7,2,FALSE)</f>
        <v>Hyderabad</v>
      </c>
    </row>
    <row r="230">
      <c r="A230" s="2" t="s">
        <v>315</v>
      </c>
      <c r="B230" s="2" t="s">
        <v>131</v>
      </c>
      <c r="C230" s="8">
        <v>54000.0</v>
      </c>
      <c r="D230" s="3" t="str">
        <f>IFERROR(__xludf.DUMMYFUNCTION("split(B230,""-"")"),"Maintenance")</f>
        <v>Maintenance</v>
      </c>
      <c r="E230" s="10">
        <f>IFERROR(__xludf.DUMMYFUNCTION("""COMPUTED_VALUE"""),45326.0)</f>
        <v>45326</v>
      </c>
      <c r="F230" s="3" t="str">
        <f>IFERROR(__xludf.DUMMYFUNCTION("""COMPUTED_VALUE"""),"****2232/")</f>
        <v>****2232/</v>
      </c>
      <c r="G230" s="3" t="str">
        <f t="shared" si="1"/>
        <v>Maintenance</v>
      </c>
      <c r="H230" s="3" t="str">
        <f t="shared" si="2"/>
        <v>Maintenance</v>
      </c>
      <c r="I230" s="3" t="str">
        <f>IFERROR(__xludf.DUMMYFUNCTION("split(E230,""/"")"),"February")</f>
        <v>February</v>
      </c>
      <c r="J230" s="3">
        <f>IFERROR(__xludf.DUMMYFUNCTION("""COMPUTED_VALUE"""),4.0)</f>
        <v>4</v>
      </c>
      <c r="K230" s="3" t="str">
        <f t="shared" si="3"/>
        <v>2232/</v>
      </c>
      <c r="L230" s="3" t="str">
        <f t="shared" si="4"/>
        <v>2232</v>
      </c>
      <c r="M230" s="3">
        <f t="shared" si="5"/>
        <v>2232</v>
      </c>
      <c r="N230" s="3" t="str">
        <f>Vlookup(M230,Card_Details!A$2:C$7,2,FALSE)</f>
        <v>Mumbai</v>
      </c>
    </row>
    <row r="231">
      <c r="A231" s="2" t="s">
        <v>316</v>
      </c>
      <c r="B231" s="2" t="s">
        <v>133</v>
      </c>
      <c r="C231" s="8">
        <v>91255.0</v>
      </c>
      <c r="D231" s="3" t="str">
        <f>IFERROR(__xludf.DUMMYFUNCTION("split(B231,""-"")"),"Maintenance")</f>
        <v>Maintenance</v>
      </c>
      <c r="E231" s="10">
        <f>IFERROR(__xludf.DUMMYFUNCTION("""COMPUTED_VALUE"""),45326.0)</f>
        <v>45326</v>
      </c>
      <c r="F231" s="3" t="str">
        <f>IFERROR(__xludf.DUMMYFUNCTION("""COMPUTED_VALUE"""),"****5002/")</f>
        <v>****5002/</v>
      </c>
      <c r="G231" s="3" t="str">
        <f t="shared" si="1"/>
        <v>Maintenance</v>
      </c>
      <c r="H231" s="3" t="str">
        <f t="shared" si="2"/>
        <v>Maintenance</v>
      </c>
      <c r="I231" s="3" t="str">
        <f>IFERROR(__xludf.DUMMYFUNCTION("split(E231,""/"")"),"February")</f>
        <v>February</v>
      </c>
      <c r="J231" s="3">
        <f>IFERROR(__xludf.DUMMYFUNCTION("""COMPUTED_VALUE"""),4.0)</f>
        <v>4</v>
      </c>
      <c r="K231" s="3" t="str">
        <f t="shared" si="3"/>
        <v>5002/</v>
      </c>
      <c r="L231" s="3" t="str">
        <f t="shared" si="4"/>
        <v>5002</v>
      </c>
      <c r="M231" s="3">
        <f t="shared" si="5"/>
        <v>5002</v>
      </c>
      <c r="N231" s="3" t="str">
        <f>Vlookup(M231,Card_Details!A$2:C$7,2,FALSE)</f>
        <v>Bengaluru</v>
      </c>
    </row>
    <row r="232">
      <c r="A232" s="2" t="s">
        <v>317</v>
      </c>
      <c r="B232" s="2" t="s">
        <v>135</v>
      </c>
      <c r="C232" s="8">
        <v>141485.0</v>
      </c>
      <c r="D232" s="3" t="str">
        <f>IFERROR(__xludf.DUMMYFUNCTION("split(B232,""-"")"),"Maintenance")</f>
        <v>Maintenance</v>
      </c>
      <c r="E232" s="10">
        <f>IFERROR(__xludf.DUMMYFUNCTION("""COMPUTED_VALUE"""),45326.0)</f>
        <v>45326</v>
      </c>
      <c r="F232" s="3" t="str">
        <f>IFERROR(__xludf.DUMMYFUNCTION("""COMPUTED_VALUE"""),"****4050/")</f>
        <v>****4050/</v>
      </c>
      <c r="G232" s="3" t="str">
        <f t="shared" si="1"/>
        <v>Maintenance</v>
      </c>
      <c r="H232" s="3" t="str">
        <f t="shared" si="2"/>
        <v>Maintenance</v>
      </c>
      <c r="I232" s="3" t="str">
        <f>IFERROR(__xludf.DUMMYFUNCTION("split(E232,""/"")"),"February")</f>
        <v>February</v>
      </c>
      <c r="J232" s="3">
        <f>IFERROR(__xludf.DUMMYFUNCTION("""COMPUTED_VALUE"""),4.0)</f>
        <v>4</v>
      </c>
      <c r="K232" s="3" t="str">
        <f t="shared" si="3"/>
        <v>4050/</v>
      </c>
      <c r="L232" s="3" t="str">
        <f t="shared" si="4"/>
        <v>4050</v>
      </c>
      <c r="M232" s="3">
        <f t="shared" si="5"/>
        <v>4050</v>
      </c>
      <c r="N232" s="3" t="str">
        <f>Vlookup(M232,Card_Details!A$2:C$7,2,FALSE)</f>
        <v>Hyderabad</v>
      </c>
    </row>
    <row r="233">
      <c r="A233" s="2" t="s">
        <v>318</v>
      </c>
      <c r="B233" s="2" t="s">
        <v>137</v>
      </c>
      <c r="C233" s="8">
        <v>130802.0</v>
      </c>
      <c r="D233" s="3" t="str">
        <f>IFERROR(__xludf.DUMMYFUNCTION("split(B233,""-"")"),"Maintenance")</f>
        <v>Maintenance</v>
      </c>
      <c r="E233" s="10">
        <f>IFERROR(__xludf.DUMMYFUNCTION("""COMPUTED_VALUE"""),45326.0)</f>
        <v>45326</v>
      </c>
      <c r="F233" s="3" t="str">
        <f>IFERROR(__xludf.DUMMYFUNCTION("""COMPUTED_VALUE"""),"****5552/")</f>
        <v>****5552/</v>
      </c>
      <c r="G233" s="3" t="str">
        <f t="shared" si="1"/>
        <v>Maintenance</v>
      </c>
      <c r="H233" s="3" t="str">
        <f t="shared" si="2"/>
        <v>Maintenance</v>
      </c>
      <c r="I233" s="3" t="str">
        <f>IFERROR(__xludf.DUMMYFUNCTION("split(E233,""/"")"),"February")</f>
        <v>February</v>
      </c>
      <c r="J233" s="3">
        <f>IFERROR(__xludf.DUMMYFUNCTION("""COMPUTED_VALUE"""),4.0)</f>
        <v>4</v>
      </c>
      <c r="K233" s="3" t="str">
        <f t="shared" si="3"/>
        <v>5552/</v>
      </c>
      <c r="L233" s="3" t="str">
        <f t="shared" si="4"/>
        <v>5552</v>
      </c>
      <c r="M233" s="3">
        <f t="shared" si="5"/>
        <v>5552</v>
      </c>
      <c r="N233" s="3" t="str">
        <f>Vlookup(M233,Card_Details!A$2:C$7,2,FALSE)</f>
        <v>Mumbai</v>
      </c>
    </row>
    <row r="234">
      <c r="A234" s="2" t="s">
        <v>319</v>
      </c>
      <c r="B234" s="2" t="s">
        <v>129</v>
      </c>
      <c r="C234" s="8">
        <v>30663.0</v>
      </c>
      <c r="D234" s="3" t="str">
        <f>IFERROR(__xludf.DUMMYFUNCTION("split(B234,""-"")"),"Maintenance")</f>
        <v>Maintenance</v>
      </c>
      <c r="E234" s="10">
        <f>IFERROR(__xludf.DUMMYFUNCTION("""COMPUTED_VALUE"""),45326.0)</f>
        <v>45326</v>
      </c>
      <c r="F234" s="3" t="str">
        <f>IFERROR(__xludf.DUMMYFUNCTION("""COMPUTED_VALUE"""),"****3622/")</f>
        <v>****3622/</v>
      </c>
      <c r="G234" s="3" t="str">
        <f t="shared" si="1"/>
        <v>Maintenance</v>
      </c>
      <c r="H234" s="3" t="str">
        <f t="shared" si="2"/>
        <v>Maintenance</v>
      </c>
      <c r="I234" s="3" t="str">
        <f>IFERROR(__xludf.DUMMYFUNCTION("split(E234,""/"")"),"February")</f>
        <v>February</v>
      </c>
      <c r="J234" s="3">
        <f>IFERROR(__xludf.DUMMYFUNCTION("""COMPUTED_VALUE"""),4.0)</f>
        <v>4</v>
      </c>
      <c r="K234" s="3" t="str">
        <f t="shared" si="3"/>
        <v>3622/</v>
      </c>
      <c r="L234" s="3" t="str">
        <f t="shared" si="4"/>
        <v>3622</v>
      </c>
      <c r="M234" s="3">
        <f t="shared" si="5"/>
        <v>3622</v>
      </c>
      <c r="N234" s="3" t="str">
        <f>Vlookup(M234,Card_Details!A$2:C$7,2,FALSE)</f>
        <v>Hyderabad</v>
      </c>
    </row>
    <row r="235">
      <c r="A235" s="2" t="s">
        <v>320</v>
      </c>
      <c r="B235" s="2" t="s">
        <v>129</v>
      </c>
      <c r="C235" s="8">
        <v>108537.0</v>
      </c>
      <c r="D235" s="3" t="str">
        <f>IFERROR(__xludf.DUMMYFUNCTION("split(B235,""-"")"),"Maintenance")</f>
        <v>Maintenance</v>
      </c>
      <c r="E235" s="10">
        <f>IFERROR(__xludf.DUMMYFUNCTION("""COMPUTED_VALUE"""),45326.0)</f>
        <v>45326</v>
      </c>
      <c r="F235" s="3" t="str">
        <f>IFERROR(__xludf.DUMMYFUNCTION("""COMPUTED_VALUE"""),"****3622/")</f>
        <v>****3622/</v>
      </c>
      <c r="G235" s="3" t="str">
        <f t="shared" si="1"/>
        <v>Maintenance</v>
      </c>
      <c r="H235" s="3" t="str">
        <f t="shared" si="2"/>
        <v>Maintenance</v>
      </c>
      <c r="I235" s="3" t="str">
        <f>IFERROR(__xludf.DUMMYFUNCTION("split(E235,""/"")"),"February")</f>
        <v>February</v>
      </c>
      <c r="J235" s="3">
        <f>IFERROR(__xludf.DUMMYFUNCTION("""COMPUTED_VALUE"""),4.0)</f>
        <v>4</v>
      </c>
      <c r="K235" s="3" t="str">
        <f t="shared" si="3"/>
        <v>3622/</v>
      </c>
      <c r="L235" s="3" t="str">
        <f t="shared" si="4"/>
        <v>3622</v>
      </c>
      <c r="M235" s="3">
        <f t="shared" si="5"/>
        <v>3622</v>
      </c>
      <c r="N235" s="3" t="str">
        <f>Vlookup(M235,Card_Details!A$2:C$7,2,FALSE)</f>
        <v>Hyderabad</v>
      </c>
    </row>
    <row r="236">
      <c r="A236" s="2" t="s">
        <v>321</v>
      </c>
      <c r="B236" s="2" t="s">
        <v>129</v>
      </c>
      <c r="C236" s="8">
        <v>25259.0</v>
      </c>
      <c r="D236" s="3" t="str">
        <f>IFERROR(__xludf.DUMMYFUNCTION("split(B236,""-"")"),"Maintenance")</f>
        <v>Maintenance</v>
      </c>
      <c r="E236" s="10">
        <f>IFERROR(__xludf.DUMMYFUNCTION("""COMPUTED_VALUE"""),45326.0)</f>
        <v>45326</v>
      </c>
      <c r="F236" s="3" t="str">
        <f>IFERROR(__xludf.DUMMYFUNCTION("""COMPUTED_VALUE"""),"****3622/")</f>
        <v>****3622/</v>
      </c>
      <c r="G236" s="3" t="str">
        <f t="shared" si="1"/>
        <v>Maintenance</v>
      </c>
      <c r="H236" s="3" t="str">
        <f t="shared" si="2"/>
        <v>Maintenance</v>
      </c>
      <c r="I236" s="3" t="str">
        <f>IFERROR(__xludf.DUMMYFUNCTION("split(E236,""/"")"),"February")</f>
        <v>February</v>
      </c>
      <c r="J236" s="3">
        <f>IFERROR(__xludf.DUMMYFUNCTION("""COMPUTED_VALUE"""),4.0)</f>
        <v>4</v>
      </c>
      <c r="K236" s="3" t="str">
        <f t="shared" si="3"/>
        <v>3622/</v>
      </c>
      <c r="L236" s="3" t="str">
        <f t="shared" si="4"/>
        <v>3622</v>
      </c>
      <c r="M236" s="3">
        <f t="shared" si="5"/>
        <v>3622</v>
      </c>
      <c r="N236" s="3" t="str">
        <f>Vlookup(M236,Card_Details!A$2:C$7,2,FALSE)</f>
        <v>Hyderabad</v>
      </c>
    </row>
    <row r="237">
      <c r="A237" s="2" t="s">
        <v>322</v>
      </c>
      <c r="B237" s="2" t="s">
        <v>142</v>
      </c>
      <c r="C237" s="8">
        <v>98000.0</v>
      </c>
      <c r="D237" s="3" t="str">
        <f>IFERROR(__xludf.DUMMYFUNCTION("split(B237,""-"")"),"Travel")</f>
        <v>Travel</v>
      </c>
      <c r="E237" s="10">
        <f>IFERROR(__xludf.DUMMYFUNCTION("""COMPUTED_VALUE"""),45327.0)</f>
        <v>45327</v>
      </c>
      <c r="F237" s="3" t="str">
        <f>IFERROR(__xludf.DUMMYFUNCTION("""COMPUTED_VALUE"""),"****5552/")</f>
        <v>****5552/</v>
      </c>
      <c r="G237" s="3" t="str">
        <f t="shared" si="1"/>
        <v>Travel</v>
      </c>
      <c r="H237" s="3" t="str">
        <f t="shared" si="2"/>
        <v>Travel</v>
      </c>
      <c r="I237" s="3" t="str">
        <f>IFERROR(__xludf.DUMMYFUNCTION("split(E237,""/"")"),"February")</f>
        <v>February</v>
      </c>
      <c r="J237" s="3">
        <f>IFERROR(__xludf.DUMMYFUNCTION("""COMPUTED_VALUE"""),5.0)</f>
        <v>5</v>
      </c>
      <c r="K237" s="3" t="str">
        <f t="shared" si="3"/>
        <v>5552/</v>
      </c>
      <c r="L237" s="3" t="str">
        <f t="shared" si="4"/>
        <v>5552</v>
      </c>
      <c r="M237" s="3">
        <f t="shared" si="5"/>
        <v>5552</v>
      </c>
      <c r="N237" s="3" t="str">
        <f>Vlookup(M237,Card_Details!A$2:C$7,2,FALSE)</f>
        <v>Mumbai</v>
      </c>
    </row>
    <row r="238">
      <c r="A238" s="2" t="s">
        <v>323</v>
      </c>
      <c r="B238" s="2" t="s">
        <v>144</v>
      </c>
      <c r="C238" s="8">
        <v>72000.0</v>
      </c>
      <c r="D238" s="3" t="str">
        <f>IFERROR(__xludf.DUMMYFUNCTION("split(B238,""-"")"),"Travel")</f>
        <v>Travel</v>
      </c>
      <c r="E238" s="10">
        <f>IFERROR(__xludf.DUMMYFUNCTION("""COMPUTED_VALUE"""),45327.0)</f>
        <v>45327</v>
      </c>
      <c r="F238" s="3" t="str">
        <f>IFERROR(__xludf.DUMMYFUNCTION("""COMPUTED_VALUE"""),"****8370/")</f>
        <v>****8370/</v>
      </c>
      <c r="G238" s="3" t="str">
        <f t="shared" si="1"/>
        <v>Travel</v>
      </c>
      <c r="H238" s="3" t="str">
        <f t="shared" si="2"/>
        <v>Travel</v>
      </c>
      <c r="I238" s="3" t="str">
        <f>IFERROR(__xludf.DUMMYFUNCTION("split(E238,""/"")"),"February")</f>
        <v>February</v>
      </c>
      <c r="J238" s="3">
        <f>IFERROR(__xludf.DUMMYFUNCTION("""COMPUTED_VALUE"""),5.0)</f>
        <v>5</v>
      </c>
      <c r="K238" s="3" t="str">
        <f t="shared" si="3"/>
        <v>8370/</v>
      </c>
      <c r="L238" s="3" t="str">
        <f t="shared" si="4"/>
        <v>8370</v>
      </c>
      <c r="M238" s="3">
        <f t="shared" si="5"/>
        <v>8370</v>
      </c>
      <c r="N238" s="3" t="str">
        <f>Vlookup(M238,Card_Details!A$2:C$7,2,FALSE)</f>
        <v>Bengaluru</v>
      </c>
    </row>
    <row r="239">
      <c r="A239" s="2" t="s">
        <v>324</v>
      </c>
      <c r="B239" s="2" t="s">
        <v>146</v>
      </c>
      <c r="C239" s="8">
        <v>96000.0</v>
      </c>
      <c r="D239" s="3" t="str">
        <f>IFERROR(__xludf.DUMMYFUNCTION("split(B239,""-"")"),"Travel")</f>
        <v>Travel</v>
      </c>
      <c r="E239" s="10">
        <f>IFERROR(__xludf.DUMMYFUNCTION("""COMPUTED_VALUE"""),45327.0)</f>
        <v>45327</v>
      </c>
      <c r="F239" s="3" t="str">
        <f>IFERROR(__xludf.DUMMYFUNCTION("""COMPUTED_VALUE"""),"****3622/")</f>
        <v>****3622/</v>
      </c>
      <c r="G239" s="3" t="str">
        <f t="shared" si="1"/>
        <v>Travel</v>
      </c>
      <c r="H239" s="3" t="str">
        <f t="shared" si="2"/>
        <v>Travel</v>
      </c>
      <c r="I239" s="3" t="str">
        <f>IFERROR(__xludf.DUMMYFUNCTION("split(E239,""/"")"),"February")</f>
        <v>February</v>
      </c>
      <c r="J239" s="3">
        <f>IFERROR(__xludf.DUMMYFUNCTION("""COMPUTED_VALUE"""),5.0)</f>
        <v>5</v>
      </c>
      <c r="K239" s="3" t="str">
        <f t="shared" si="3"/>
        <v>3622/</v>
      </c>
      <c r="L239" s="3" t="str">
        <f t="shared" si="4"/>
        <v>3622</v>
      </c>
      <c r="M239" s="3">
        <f t="shared" si="5"/>
        <v>3622</v>
      </c>
      <c r="N239" s="3" t="str">
        <f>Vlookup(M239,Card_Details!A$2:C$7,2,FALSE)</f>
        <v>Hyderabad</v>
      </c>
    </row>
    <row r="240">
      <c r="A240" s="2" t="s">
        <v>325</v>
      </c>
      <c r="B240" s="2" t="s">
        <v>131</v>
      </c>
      <c r="C240" s="8">
        <v>62500.0</v>
      </c>
      <c r="D240" s="3" t="str">
        <f>IFERROR(__xludf.DUMMYFUNCTION("split(B240,""-"")"),"Maintenance")</f>
        <v>Maintenance</v>
      </c>
      <c r="E240" s="10">
        <f>IFERROR(__xludf.DUMMYFUNCTION("""COMPUTED_VALUE"""),45326.0)</f>
        <v>45326</v>
      </c>
      <c r="F240" s="3" t="str">
        <f>IFERROR(__xludf.DUMMYFUNCTION("""COMPUTED_VALUE"""),"****2232/")</f>
        <v>****2232/</v>
      </c>
      <c r="G240" s="3" t="str">
        <f t="shared" si="1"/>
        <v>Maintenance</v>
      </c>
      <c r="H240" s="3" t="str">
        <f t="shared" si="2"/>
        <v>Maintenance</v>
      </c>
      <c r="I240" s="3" t="str">
        <f>IFERROR(__xludf.DUMMYFUNCTION("split(E240,""/"")"),"February")</f>
        <v>February</v>
      </c>
      <c r="J240" s="3">
        <f>IFERROR(__xludf.DUMMYFUNCTION("""COMPUTED_VALUE"""),4.0)</f>
        <v>4</v>
      </c>
      <c r="K240" s="3" t="str">
        <f t="shared" si="3"/>
        <v>2232/</v>
      </c>
      <c r="L240" s="3" t="str">
        <f t="shared" si="4"/>
        <v>2232</v>
      </c>
      <c r="M240" s="3">
        <f t="shared" si="5"/>
        <v>2232</v>
      </c>
      <c r="N240" s="3" t="str">
        <f>Vlookup(M240,Card_Details!A$2:C$7,2,FALSE)</f>
        <v>Mumbai</v>
      </c>
    </row>
    <row r="241">
      <c r="A241" s="2" t="s">
        <v>326</v>
      </c>
      <c r="B241" s="2" t="s">
        <v>129</v>
      </c>
      <c r="C241" s="8">
        <v>218900.0</v>
      </c>
      <c r="D241" s="3" t="str">
        <f>IFERROR(__xludf.DUMMYFUNCTION("split(B241,""-"")"),"Maintenance")</f>
        <v>Maintenance</v>
      </c>
      <c r="E241" s="10">
        <f>IFERROR(__xludf.DUMMYFUNCTION("""COMPUTED_VALUE"""),45326.0)</f>
        <v>45326</v>
      </c>
      <c r="F241" s="3" t="str">
        <f>IFERROR(__xludf.DUMMYFUNCTION("""COMPUTED_VALUE"""),"****3622/")</f>
        <v>****3622/</v>
      </c>
      <c r="G241" s="3" t="str">
        <f t="shared" si="1"/>
        <v>Maintenance</v>
      </c>
      <c r="H241" s="3" t="str">
        <f t="shared" si="2"/>
        <v>Maintenance</v>
      </c>
      <c r="I241" s="3" t="str">
        <f>IFERROR(__xludf.DUMMYFUNCTION("split(E241,""/"")"),"February")</f>
        <v>February</v>
      </c>
      <c r="J241" s="3">
        <f>IFERROR(__xludf.DUMMYFUNCTION("""COMPUTED_VALUE"""),4.0)</f>
        <v>4</v>
      </c>
      <c r="K241" s="3" t="str">
        <f t="shared" si="3"/>
        <v>3622/</v>
      </c>
      <c r="L241" s="3" t="str">
        <f t="shared" si="4"/>
        <v>3622</v>
      </c>
      <c r="M241" s="3">
        <f t="shared" si="5"/>
        <v>3622</v>
      </c>
      <c r="N241" s="3" t="str">
        <f>Vlookup(M241,Card_Details!A$2:C$7,2,FALSE)</f>
        <v>Hyderabad</v>
      </c>
    </row>
    <row r="242">
      <c r="A242" s="2" t="s">
        <v>327</v>
      </c>
      <c r="B242" s="2" t="s">
        <v>129</v>
      </c>
      <c r="C242" s="8">
        <v>23870.0</v>
      </c>
      <c r="D242" s="3" t="str">
        <f>IFERROR(__xludf.DUMMYFUNCTION("split(B242,""-"")"),"Maintenance")</f>
        <v>Maintenance</v>
      </c>
      <c r="E242" s="10">
        <f>IFERROR(__xludf.DUMMYFUNCTION("""COMPUTED_VALUE"""),45326.0)</f>
        <v>45326</v>
      </c>
      <c r="F242" s="3" t="str">
        <f>IFERROR(__xludf.DUMMYFUNCTION("""COMPUTED_VALUE"""),"****3622/")</f>
        <v>****3622/</v>
      </c>
      <c r="G242" s="3" t="str">
        <f t="shared" si="1"/>
        <v>Maintenance</v>
      </c>
      <c r="H242" s="3" t="str">
        <f t="shared" si="2"/>
        <v>Maintenance</v>
      </c>
      <c r="I242" s="3" t="str">
        <f>IFERROR(__xludf.DUMMYFUNCTION("split(E242,""/"")"),"February")</f>
        <v>February</v>
      </c>
      <c r="J242" s="3">
        <f>IFERROR(__xludf.DUMMYFUNCTION("""COMPUTED_VALUE"""),4.0)</f>
        <v>4</v>
      </c>
      <c r="K242" s="3" t="str">
        <f t="shared" si="3"/>
        <v>3622/</v>
      </c>
      <c r="L242" s="3" t="str">
        <f t="shared" si="4"/>
        <v>3622</v>
      </c>
      <c r="M242" s="3">
        <f t="shared" si="5"/>
        <v>3622</v>
      </c>
      <c r="N242" s="3" t="str">
        <f>Vlookup(M242,Card_Details!A$2:C$7,2,FALSE)</f>
        <v>Hyderabad</v>
      </c>
    </row>
    <row r="243">
      <c r="A243" s="2" t="s">
        <v>328</v>
      </c>
      <c r="B243" s="2" t="s">
        <v>129</v>
      </c>
      <c r="C243" s="8">
        <v>108000.0</v>
      </c>
      <c r="D243" s="3" t="str">
        <f>IFERROR(__xludf.DUMMYFUNCTION("split(B243,""-"")"),"Maintenance")</f>
        <v>Maintenance</v>
      </c>
      <c r="E243" s="10">
        <f>IFERROR(__xludf.DUMMYFUNCTION("""COMPUTED_VALUE"""),45326.0)</f>
        <v>45326</v>
      </c>
      <c r="F243" s="3" t="str">
        <f>IFERROR(__xludf.DUMMYFUNCTION("""COMPUTED_VALUE"""),"****3622/")</f>
        <v>****3622/</v>
      </c>
      <c r="G243" s="3" t="str">
        <f t="shared" si="1"/>
        <v>Maintenance</v>
      </c>
      <c r="H243" s="3" t="str">
        <f t="shared" si="2"/>
        <v>Maintenance</v>
      </c>
      <c r="I243" s="3" t="str">
        <f>IFERROR(__xludf.DUMMYFUNCTION("split(E243,""/"")"),"February")</f>
        <v>February</v>
      </c>
      <c r="J243" s="3">
        <f>IFERROR(__xludf.DUMMYFUNCTION("""COMPUTED_VALUE"""),4.0)</f>
        <v>4</v>
      </c>
      <c r="K243" s="3" t="str">
        <f t="shared" si="3"/>
        <v>3622/</v>
      </c>
      <c r="L243" s="3" t="str">
        <f t="shared" si="4"/>
        <v>3622</v>
      </c>
      <c r="M243" s="3">
        <f t="shared" si="5"/>
        <v>3622</v>
      </c>
      <c r="N243" s="3" t="str">
        <f>Vlookup(M243,Card_Details!A$2:C$7,2,FALSE)</f>
        <v>Hyderabad</v>
      </c>
    </row>
    <row r="244">
      <c r="A244" s="2" t="s">
        <v>329</v>
      </c>
      <c r="B244" s="2" t="s">
        <v>129</v>
      </c>
      <c r="C244" s="8">
        <v>23000.0</v>
      </c>
      <c r="D244" s="3" t="str">
        <f>IFERROR(__xludf.DUMMYFUNCTION("split(B244,""-"")"),"Maintenance")</f>
        <v>Maintenance</v>
      </c>
      <c r="E244" s="10">
        <f>IFERROR(__xludf.DUMMYFUNCTION("""COMPUTED_VALUE"""),45326.0)</f>
        <v>45326</v>
      </c>
      <c r="F244" s="3" t="str">
        <f>IFERROR(__xludf.DUMMYFUNCTION("""COMPUTED_VALUE"""),"****3622/")</f>
        <v>****3622/</v>
      </c>
      <c r="G244" s="3" t="str">
        <f t="shared" si="1"/>
        <v>Maintenance</v>
      </c>
      <c r="H244" s="3" t="str">
        <f t="shared" si="2"/>
        <v>Maintenance</v>
      </c>
      <c r="I244" s="3" t="str">
        <f>IFERROR(__xludf.DUMMYFUNCTION("split(E244,""/"")"),"February")</f>
        <v>February</v>
      </c>
      <c r="J244" s="3">
        <f>IFERROR(__xludf.DUMMYFUNCTION("""COMPUTED_VALUE"""),4.0)</f>
        <v>4</v>
      </c>
      <c r="K244" s="3" t="str">
        <f t="shared" si="3"/>
        <v>3622/</v>
      </c>
      <c r="L244" s="3" t="str">
        <f t="shared" si="4"/>
        <v>3622</v>
      </c>
      <c r="M244" s="3">
        <f t="shared" si="5"/>
        <v>3622</v>
      </c>
      <c r="N244" s="3" t="str">
        <f>Vlookup(M244,Card_Details!A$2:C$7,2,FALSE)</f>
        <v>Hyderabad</v>
      </c>
    </row>
    <row r="245">
      <c r="A245" s="2" t="s">
        <v>330</v>
      </c>
      <c r="B245" s="2" t="s">
        <v>129</v>
      </c>
      <c r="C245" s="8">
        <v>52350.0</v>
      </c>
      <c r="D245" s="3" t="str">
        <f>IFERROR(__xludf.DUMMYFUNCTION("split(B245,""-"")"),"Maintenance")</f>
        <v>Maintenance</v>
      </c>
      <c r="E245" s="10">
        <f>IFERROR(__xludf.DUMMYFUNCTION("""COMPUTED_VALUE"""),45326.0)</f>
        <v>45326</v>
      </c>
      <c r="F245" s="3" t="str">
        <f>IFERROR(__xludf.DUMMYFUNCTION("""COMPUTED_VALUE"""),"****3622/")</f>
        <v>****3622/</v>
      </c>
      <c r="G245" s="3" t="str">
        <f t="shared" si="1"/>
        <v>Maintenance</v>
      </c>
      <c r="H245" s="3" t="str">
        <f t="shared" si="2"/>
        <v>Maintenance</v>
      </c>
      <c r="I245" s="3" t="str">
        <f>IFERROR(__xludf.DUMMYFUNCTION("split(E245,""/"")"),"February")</f>
        <v>February</v>
      </c>
      <c r="J245" s="3">
        <f>IFERROR(__xludf.DUMMYFUNCTION("""COMPUTED_VALUE"""),4.0)</f>
        <v>4</v>
      </c>
      <c r="K245" s="3" t="str">
        <f t="shared" si="3"/>
        <v>3622/</v>
      </c>
      <c r="L245" s="3" t="str">
        <f t="shared" si="4"/>
        <v>3622</v>
      </c>
      <c r="M245" s="3">
        <f t="shared" si="5"/>
        <v>3622</v>
      </c>
      <c r="N245" s="3" t="str">
        <f>Vlookup(M245,Card_Details!A$2:C$7,2,FALSE)</f>
        <v>Hyderabad</v>
      </c>
    </row>
    <row r="246">
      <c r="A246" s="2" t="s">
        <v>331</v>
      </c>
      <c r="B246" s="2" t="s">
        <v>129</v>
      </c>
      <c r="C246" s="8">
        <v>12550.0</v>
      </c>
      <c r="D246" s="3" t="str">
        <f>IFERROR(__xludf.DUMMYFUNCTION("split(B246,""-"")"),"Maintenance")</f>
        <v>Maintenance</v>
      </c>
      <c r="E246" s="10">
        <f>IFERROR(__xludf.DUMMYFUNCTION("""COMPUTED_VALUE"""),45326.0)</f>
        <v>45326</v>
      </c>
      <c r="F246" s="3" t="str">
        <f>IFERROR(__xludf.DUMMYFUNCTION("""COMPUTED_VALUE"""),"****3622/")</f>
        <v>****3622/</v>
      </c>
      <c r="G246" s="3" t="str">
        <f t="shared" si="1"/>
        <v>Maintenance</v>
      </c>
      <c r="H246" s="3" t="str">
        <f t="shared" si="2"/>
        <v>Maintenance</v>
      </c>
      <c r="I246" s="3" t="str">
        <f>IFERROR(__xludf.DUMMYFUNCTION("split(E246,""/"")"),"February")</f>
        <v>February</v>
      </c>
      <c r="J246" s="3">
        <f>IFERROR(__xludf.DUMMYFUNCTION("""COMPUTED_VALUE"""),4.0)</f>
        <v>4</v>
      </c>
      <c r="K246" s="3" t="str">
        <f t="shared" si="3"/>
        <v>3622/</v>
      </c>
      <c r="L246" s="3" t="str">
        <f t="shared" si="4"/>
        <v>3622</v>
      </c>
      <c r="M246" s="3">
        <f t="shared" si="5"/>
        <v>3622</v>
      </c>
      <c r="N246" s="3" t="str">
        <f>Vlookup(M246,Card_Details!A$2:C$7,2,FALSE)</f>
        <v>Hyderabad</v>
      </c>
    </row>
    <row r="247">
      <c r="A247" s="2" t="s">
        <v>332</v>
      </c>
      <c r="B247" s="2" t="s">
        <v>129</v>
      </c>
      <c r="C247" s="8">
        <v>29700.0</v>
      </c>
      <c r="D247" s="3" t="str">
        <f>IFERROR(__xludf.DUMMYFUNCTION("split(B247,""-"")"),"Maintenance")</f>
        <v>Maintenance</v>
      </c>
      <c r="E247" s="10">
        <f>IFERROR(__xludf.DUMMYFUNCTION("""COMPUTED_VALUE"""),45326.0)</f>
        <v>45326</v>
      </c>
      <c r="F247" s="3" t="str">
        <f>IFERROR(__xludf.DUMMYFUNCTION("""COMPUTED_VALUE"""),"****3622/")</f>
        <v>****3622/</v>
      </c>
      <c r="G247" s="3" t="str">
        <f t="shared" si="1"/>
        <v>Maintenance</v>
      </c>
      <c r="H247" s="3" t="str">
        <f t="shared" si="2"/>
        <v>Maintenance</v>
      </c>
      <c r="I247" s="3" t="str">
        <f>IFERROR(__xludf.DUMMYFUNCTION("split(E247,""/"")"),"February")</f>
        <v>February</v>
      </c>
      <c r="J247" s="3">
        <f>IFERROR(__xludf.DUMMYFUNCTION("""COMPUTED_VALUE"""),4.0)</f>
        <v>4</v>
      </c>
      <c r="K247" s="3" t="str">
        <f t="shared" si="3"/>
        <v>3622/</v>
      </c>
      <c r="L247" s="3" t="str">
        <f t="shared" si="4"/>
        <v>3622</v>
      </c>
      <c r="M247" s="3">
        <f t="shared" si="5"/>
        <v>3622</v>
      </c>
      <c r="N247" s="3" t="str">
        <f>Vlookup(M247,Card_Details!A$2:C$7,2,FALSE)</f>
        <v>Hyderabad</v>
      </c>
    </row>
    <row r="248">
      <c r="A248" s="2" t="s">
        <v>333</v>
      </c>
      <c r="B248" s="2" t="s">
        <v>129</v>
      </c>
      <c r="C248" s="8">
        <v>28750.0</v>
      </c>
      <c r="D248" s="3" t="str">
        <f>IFERROR(__xludf.DUMMYFUNCTION("split(B248,""-"")"),"Maintenance")</f>
        <v>Maintenance</v>
      </c>
      <c r="E248" s="10">
        <f>IFERROR(__xludf.DUMMYFUNCTION("""COMPUTED_VALUE"""),45326.0)</f>
        <v>45326</v>
      </c>
      <c r="F248" s="3" t="str">
        <f>IFERROR(__xludf.DUMMYFUNCTION("""COMPUTED_VALUE"""),"****3622/")</f>
        <v>****3622/</v>
      </c>
      <c r="G248" s="3" t="str">
        <f t="shared" si="1"/>
        <v>Maintenance</v>
      </c>
      <c r="H248" s="3" t="str">
        <f t="shared" si="2"/>
        <v>Maintenance</v>
      </c>
      <c r="I248" s="3" t="str">
        <f>IFERROR(__xludf.DUMMYFUNCTION("split(E248,""/"")"),"February")</f>
        <v>February</v>
      </c>
      <c r="J248" s="3">
        <f>IFERROR(__xludf.DUMMYFUNCTION("""COMPUTED_VALUE"""),4.0)</f>
        <v>4</v>
      </c>
      <c r="K248" s="3" t="str">
        <f t="shared" si="3"/>
        <v>3622/</v>
      </c>
      <c r="L248" s="3" t="str">
        <f t="shared" si="4"/>
        <v>3622</v>
      </c>
      <c r="M248" s="3">
        <f t="shared" si="5"/>
        <v>3622</v>
      </c>
      <c r="N248" s="3" t="str">
        <f>Vlookup(M248,Card_Details!A$2:C$7,2,FALSE)</f>
        <v>Hyderabad</v>
      </c>
    </row>
    <row r="249">
      <c r="A249" s="2" t="s">
        <v>334</v>
      </c>
      <c r="B249" s="2" t="s">
        <v>129</v>
      </c>
      <c r="C249" s="8">
        <v>20800.0</v>
      </c>
      <c r="D249" s="3" t="str">
        <f>IFERROR(__xludf.DUMMYFUNCTION("split(B249,""-"")"),"Maintenance")</f>
        <v>Maintenance</v>
      </c>
      <c r="E249" s="10">
        <f>IFERROR(__xludf.DUMMYFUNCTION("""COMPUTED_VALUE"""),45326.0)</f>
        <v>45326</v>
      </c>
      <c r="F249" s="3" t="str">
        <f>IFERROR(__xludf.DUMMYFUNCTION("""COMPUTED_VALUE"""),"****3622/")</f>
        <v>****3622/</v>
      </c>
      <c r="G249" s="3" t="str">
        <f t="shared" si="1"/>
        <v>Maintenance</v>
      </c>
      <c r="H249" s="3" t="str">
        <f t="shared" si="2"/>
        <v>Maintenance</v>
      </c>
      <c r="I249" s="3" t="str">
        <f>IFERROR(__xludf.DUMMYFUNCTION("split(E249,""/"")"),"February")</f>
        <v>February</v>
      </c>
      <c r="J249" s="3">
        <f>IFERROR(__xludf.DUMMYFUNCTION("""COMPUTED_VALUE"""),4.0)</f>
        <v>4</v>
      </c>
      <c r="K249" s="3" t="str">
        <f t="shared" si="3"/>
        <v>3622/</v>
      </c>
      <c r="L249" s="3" t="str">
        <f t="shared" si="4"/>
        <v>3622</v>
      </c>
      <c r="M249" s="3">
        <f t="shared" si="5"/>
        <v>3622</v>
      </c>
      <c r="N249" s="3" t="str">
        <f>Vlookup(M249,Card_Details!A$2:C$7,2,FALSE)</f>
        <v>Hyderabad</v>
      </c>
    </row>
    <row r="250">
      <c r="A250" s="2" t="s">
        <v>335</v>
      </c>
      <c r="B250" s="2" t="s">
        <v>129</v>
      </c>
      <c r="C250" s="8">
        <v>56000.0</v>
      </c>
      <c r="D250" s="3" t="str">
        <f>IFERROR(__xludf.DUMMYFUNCTION("split(B250,""-"")"),"Maintenance")</f>
        <v>Maintenance</v>
      </c>
      <c r="E250" s="10">
        <f>IFERROR(__xludf.DUMMYFUNCTION("""COMPUTED_VALUE"""),45326.0)</f>
        <v>45326</v>
      </c>
      <c r="F250" s="3" t="str">
        <f>IFERROR(__xludf.DUMMYFUNCTION("""COMPUTED_VALUE"""),"****3622/")</f>
        <v>****3622/</v>
      </c>
      <c r="G250" s="3" t="str">
        <f t="shared" si="1"/>
        <v>Maintenance</v>
      </c>
      <c r="H250" s="3" t="str">
        <f t="shared" si="2"/>
        <v>Maintenance</v>
      </c>
      <c r="I250" s="3" t="str">
        <f>IFERROR(__xludf.DUMMYFUNCTION("split(E250,""/"")"),"February")</f>
        <v>February</v>
      </c>
      <c r="J250" s="3">
        <f>IFERROR(__xludf.DUMMYFUNCTION("""COMPUTED_VALUE"""),4.0)</f>
        <v>4</v>
      </c>
      <c r="K250" s="3" t="str">
        <f t="shared" si="3"/>
        <v>3622/</v>
      </c>
      <c r="L250" s="3" t="str">
        <f t="shared" si="4"/>
        <v>3622</v>
      </c>
      <c r="M250" s="3">
        <f t="shared" si="5"/>
        <v>3622</v>
      </c>
      <c r="N250" s="3" t="str">
        <f>Vlookup(M250,Card_Details!A$2:C$7,2,FALSE)</f>
        <v>Hyderabad</v>
      </c>
    </row>
    <row r="251">
      <c r="A251" s="2" t="s">
        <v>336</v>
      </c>
      <c r="B251" s="2" t="s">
        <v>159</v>
      </c>
      <c r="C251" s="8">
        <v>125346.0</v>
      </c>
      <c r="D251" s="3" t="str">
        <f>IFERROR(__xludf.DUMMYFUNCTION("split(B251,""-"")"),"Offline Advertising")</f>
        <v>Offline Advertising</v>
      </c>
      <c r="E251" s="10">
        <f>IFERROR(__xludf.DUMMYFUNCTION("""COMPUTED_VALUE"""),45330.0)</f>
        <v>45330</v>
      </c>
      <c r="F251" s="3" t="str">
        <f>IFERROR(__xludf.DUMMYFUNCTION("""COMPUTED_VALUE"""),"****8370/")</f>
        <v>****8370/</v>
      </c>
      <c r="G251" s="3" t="str">
        <f t="shared" si="1"/>
        <v>Offline Advertising</v>
      </c>
      <c r="H251" s="3" t="str">
        <f t="shared" si="2"/>
        <v>Offline Advertising</v>
      </c>
      <c r="I251" s="3" t="str">
        <f>IFERROR(__xludf.DUMMYFUNCTION("split(E251,""/"")"),"February")</f>
        <v>February</v>
      </c>
      <c r="J251" s="3">
        <f>IFERROR(__xludf.DUMMYFUNCTION("""COMPUTED_VALUE"""),8.0)</f>
        <v>8</v>
      </c>
      <c r="K251" s="3" t="str">
        <f t="shared" si="3"/>
        <v>8370/</v>
      </c>
      <c r="L251" s="3" t="str">
        <f t="shared" si="4"/>
        <v>8370</v>
      </c>
      <c r="M251" s="3">
        <f t="shared" si="5"/>
        <v>8370</v>
      </c>
      <c r="N251" s="3" t="str">
        <f>Vlookup(M251,Card_Details!A$2:C$7,2,FALSE)</f>
        <v>Bengaluru</v>
      </c>
    </row>
    <row r="252">
      <c r="A252" s="2" t="s">
        <v>337</v>
      </c>
      <c r="B252" s="2" t="s">
        <v>161</v>
      </c>
      <c r="C252" s="8">
        <v>138005.0</v>
      </c>
      <c r="D252" s="3" t="str">
        <f>IFERROR(__xludf.DUMMYFUNCTION("split(B252,""-"")"),"Offline Advertising")</f>
        <v>Offline Advertising</v>
      </c>
      <c r="E252" s="10">
        <f>IFERROR(__xludf.DUMMYFUNCTION("""COMPUTED_VALUE"""),45299.0)</f>
        <v>45299</v>
      </c>
      <c r="F252" s="3" t="str">
        <f>IFERROR(__xludf.DUMMYFUNCTION("""COMPUTED_VALUE"""),"****3622/")</f>
        <v>****3622/</v>
      </c>
      <c r="G252" s="3" t="str">
        <f t="shared" si="1"/>
        <v>Offline Advertising</v>
      </c>
      <c r="H252" s="3" t="str">
        <f t="shared" si="2"/>
        <v>Offline Advertising</v>
      </c>
      <c r="I252" s="3" t="str">
        <f>IFERROR(__xludf.DUMMYFUNCTION("split(E252,""/"")"),"January")</f>
        <v>January</v>
      </c>
      <c r="J252" s="3">
        <f>IFERROR(__xludf.DUMMYFUNCTION("""COMPUTED_VALUE"""),8.0)</f>
        <v>8</v>
      </c>
      <c r="K252" s="3" t="str">
        <f t="shared" si="3"/>
        <v>3622/</v>
      </c>
      <c r="L252" s="3" t="str">
        <f t="shared" si="4"/>
        <v>3622</v>
      </c>
      <c r="M252" s="3">
        <f t="shared" si="5"/>
        <v>3622</v>
      </c>
      <c r="N252" s="3" t="str">
        <f>Vlookup(M252,Card_Details!A$2:C$7,2,FALSE)</f>
        <v>Hyderabad</v>
      </c>
    </row>
    <row r="253">
      <c r="A253" s="2" t="s">
        <v>338</v>
      </c>
      <c r="B253" s="2" t="s">
        <v>163</v>
      </c>
      <c r="C253" s="8">
        <v>127227.0</v>
      </c>
      <c r="D253" s="3" t="str">
        <f>IFERROR(__xludf.DUMMYFUNCTION("split(B253,""-"")"),"Salary")</f>
        <v>Salary</v>
      </c>
      <c r="E253" s="10">
        <f>IFERROR(__xludf.DUMMYFUNCTION("""COMPUTED_VALUE"""),45331.0)</f>
        <v>45331</v>
      </c>
      <c r="F253" s="3" t="str">
        <f>IFERROR(__xludf.DUMMYFUNCTION("""COMPUTED_VALUE"""),"****2232/")</f>
        <v>****2232/</v>
      </c>
      <c r="G253" s="3" t="str">
        <f t="shared" si="1"/>
        <v>Salary</v>
      </c>
      <c r="H253" s="3" t="str">
        <f t="shared" si="2"/>
        <v>Salary</v>
      </c>
      <c r="I253" s="3" t="str">
        <f>IFERROR(__xludf.DUMMYFUNCTION("split(E253,""/"")"),"February")</f>
        <v>February</v>
      </c>
      <c r="J253" s="3">
        <f>IFERROR(__xludf.DUMMYFUNCTION("""COMPUTED_VALUE"""),9.0)</f>
        <v>9</v>
      </c>
      <c r="K253" s="3" t="str">
        <f t="shared" si="3"/>
        <v>2232/</v>
      </c>
      <c r="L253" s="3" t="str">
        <f t="shared" si="4"/>
        <v>2232</v>
      </c>
      <c r="M253" s="3">
        <f t="shared" si="5"/>
        <v>2232</v>
      </c>
      <c r="N253" s="3" t="str">
        <f>Vlookup(M253,Card_Details!A$2:C$7,2,FALSE)</f>
        <v>Mumbai</v>
      </c>
    </row>
    <row r="254">
      <c r="A254" s="2" t="s">
        <v>339</v>
      </c>
      <c r="B254" s="2" t="s">
        <v>163</v>
      </c>
      <c r="C254" s="8">
        <v>14533.0</v>
      </c>
      <c r="D254" s="3" t="str">
        <f>IFERROR(__xludf.DUMMYFUNCTION("split(B254,""-"")"),"Salary")</f>
        <v>Salary</v>
      </c>
      <c r="E254" s="10">
        <f>IFERROR(__xludf.DUMMYFUNCTION("""COMPUTED_VALUE"""),45331.0)</f>
        <v>45331</v>
      </c>
      <c r="F254" s="3" t="str">
        <f>IFERROR(__xludf.DUMMYFUNCTION("""COMPUTED_VALUE"""),"****2232/")</f>
        <v>****2232/</v>
      </c>
      <c r="G254" s="3" t="str">
        <f t="shared" si="1"/>
        <v>Salary</v>
      </c>
      <c r="H254" s="3" t="str">
        <f t="shared" si="2"/>
        <v>Salary</v>
      </c>
      <c r="I254" s="3" t="str">
        <f>IFERROR(__xludf.DUMMYFUNCTION("split(E254,""/"")"),"February")</f>
        <v>February</v>
      </c>
      <c r="J254" s="3">
        <f>IFERROR(__xludf.DUMMYFUNCTION("""COMPUTED_VALUE"""),9.0)</f>
        <v>9</v>
      </c>
      <c r="K254" s="3" t="str">
        <f t="shared" si="3"/>
        <v>2232/</v>
      </c>
      <c r="L254" s="3" t="str">
        <f t="shared" si="4"/>
        <v>2232</v>
      </c>
      <c r="M254" s="3">
        <f t="shared" si="5"/>
        <v>2232</v>
      </c>
      <c r="N254" s="3" t="str">
        <f>Vlookup(M254,Card_Details!A$2:C$7,2,FALSE)</f>
        <v>Mumbai</v>
      </c>
    </row>
    <row r="255">
      <c r="A255" s="2" t="s">
        <v>340</v>
      </c>
      <c r="B255" s="2" t="s">
        <v>114</v>
      </c>
      <c r="C255" s="8">
        <v>123309.0</v>
      </c>
      <c r="D255" s="3" t="str">
        <f>IFERROR(__xludf.DUMMYFUNCTION("split(B255,""-"")"),"Offline Advertising")</f>
        <v>Offline Advertising</v>
      </c>
      <c r="E255" s="10">
        <f>IFERROR(__xludf.DUMMYFUNCTION("""COMPUTED_VALUE"""),45300.0)</f>
        <v>45300</v>
      </c>
      <c r="F255" s="3" t="str">
        <f>IFERROR(__xludf.DUMMYFUNCTION("""COMPUTED_VALUE"""),"****4050/")</f>
        <v>****4050/</v>
      </c>
      <c r="G255" s="3" t="str">
        <f t="shared" si="1"/>
        <v>Offline Advertising</v>
      </c>
      <c r="H255" s="3" t="str">
        <f t="shared" si="2"/>
        <v>Offline Advertising</v>
      </c>
      <c r="I255" s="3" t="str">
        <f>IFERROR(__xludf.DUMMYFUNCTION("split(E255,""/"")"),"January")</f>
        <v>January</v>
      </c>
      <c r="J255" s="3">
        <f>IFERROR(__xludf.DUMMYFUNCTION("""COMPUTED_VALUE"""),9.0)</f>
        <v>9</v>
      </c>
      <c r="K255" s="3" t="str">
        <f t="shared" si="3"/>
        <v>4050/</v>
      </c>
      <c r="L255" s="3" t="str">
        <f t="shared" si="4"/>
        <v>4050</v>
      </c>
      <c r="M255" s="3">
        <f t="shared" si="5"/>
        <v>4050</v>
      </c>
      <c r="N255" s="3" t="str">
        <f>Vlookup(M255,Card_Details!A$2:C$7,2,FALSE)</f>
        <v>Hyderabad</v>
      </c>
    </row>
    <row r="256">
      <c r="A256" s="2" t="s">
        <v>341</v>
      </c>
      <c r="B256" s="2" t="s">
        <v>116</v>
      </c>
      <c r="C256" s="8">
        <v>94485.0</v>
      </c>
      <c r="D256" s="3" t="str">
        <f>IFERROR(__xludf.DUMMYFUNCTION("split(B256,""-"")"),"Offline Advertising")</f>
        <v>Offline Advertising</v>
      </c>
      <c r="E256" s="9">
        <f>IFERROR(__xludf.DUMMYFUNCTION("""COMPUTED_VALUE"""),45301.0)</f>
        <v>45301</v>
      </c>
      <c r="F256" s="3" t="str">
        <f>IFERROR(__xludf.DUMMYFUNCTION("""COMPUTED_VALUE"""),"****5552/")</f>
        <v>****5552/</v>
      </c>
      <c r="G256" s="3" t="str">
        <f t="shared" si="1"/>
        <v>Offline Advertising</v>
      </c>
      <c r="H256" s="3" t="str">
        <f t="shared" si="2"/>
        <v>Offline Advertising</v>
      </c>
      <c r="I256" s="3" t="str">
        <f>IFERROR(__xludf.DUMMYFUNCTION("split(E256,""/"")"),"January")</f>
        <v>January</v>
      </c>
      <c r="J256" s="3">
        <f>IFERROR(__xludf.DUMMYFUNCTION("""COMPUTED_VALUE"""),10.0)</f>
        <v>10</v>
      </c>
      <c r="K256" s="3" t="str">
        <f t="shared" si="3"/>
        <v>5552/</v>
      </c>
      <c r="L256" s="3" t="str">
        <f t="shared" si="4"/>
        <v>5552</v>
      </c>
      <c r="M256" s="3">
        <f t="shared" si="5"/>
        <v>5552</v>
      </c>
      <c r="N256" s="3" t="str">
        <f>Vlookup(M256,Card_Details!A$2:C$7,2,FALSE)</f>
        <v>Mumbai</v>
      </c>
    </row>
    <row r="257">
      <c r="A257" s="2" t="s">
        <v>342</v>
      </c>
      <c r="B257" s="2" t="s">
        <v>118</v>
      </c>
      <c r="C257" s="8">
        <v>56314.0</v>
      </c>
      <c r="D257" s="3" t="str">
        <f>IFERROR(__xludf.DUMMYFUNCTION("split(B257,""-"")"),"Offline Advertising")</f>
        <v>Offline Advertising</v>
      </c>
      <c r="E257" s="9">
        <f>IFERROR(__xludf.DUMMYFUNCTION("""COMPUTED_VALUE"""),45302.0)</f>
        <v>45302</v>
      </c>
      <c r="F257" s="3" t="str">
        <f>IFERROR(__xludf.DUMMYFUNCTION("""COMPUTED_VALUE"""),"****3622/")</f>
        <v>****3622/</v>
      </c>
      <c r="G257" s="3" t="str">
        <f t="shared" si="1"/>
        <v>Offline Advertising</v>
      </c>
      <c r="H257" s="3" t="str">
        <f t="shared" si="2"/>
        <v>Offline Advertising</v>
      </c>
      <c r="I257" s="3" t="str">
        <f>IFERROR(__xludf.DUMMYFUNCTION("split(E257,""/"")"),"January")</f>
        <v>January</v>
      </c>
      <c r="J257" s="3">
        <f>IFERROR(__xludf.DUMMYFUNCTION("""COMPUTED_VALUE"""),11.0)</f>
        <v>11</v>
      </c>
      <c r="K257" s="3" t="str">
        <f t="shared" si="3"/>
        <v>3622/</v>
      </c>
      <c r="L257" s="3" t="str">
        <f t="shared" si="4"/>
        <v>3622</v>
      </c>
      <c r="M257" s="3">
        <f t="shared" si="5"/>
        <v>3622</v>
      </c>
      <c r="N257" s="3" t="str">
        <f>Vlookup(M257,Card_Details!A$2:C$7,2,FALSE)</f>
        <v>Hyderabad</v>
      </c>
    </row>
    <row r="258">
      <c r="A258" s="2" t="s">
        <v>343</v>
      </c>
      <c r="B258" s="2" t="s">
        <v>120</v>
      </c>
      <c r="C258" s="8">
        <v>113056.0</v>
      </c>
      <c r="D258" s="3" t="str">
        <f>IFERROR(__xludf.DUMMYFUNCTION("split(B258,""-"")"),"Offline Advertising")</f>
        <v>Offline Advertising</v>
      </c>
      <c r="E258" s="9">
        <f>IFERROR(__xludf.DUMMYFUNCTION("""COMPUTED_VALUE"""),45303.0)</f>
        <v>45303</v>
      </c>
      <c r="F258" s="3" t="str">
        <f>IFERROR(__xludf.DUMMYFUNCTION("""COMPUTED_VALUE"""),"****8370/")</f>
        <v>****8370/</v>
      </c>
      <c r="G258" s="3" t="str">
        <f t="shared" si="1"/>
        <v>Offline Advertising</v>
      </c>
      <c r="H258" s="3" t="str">
        <f t="shared" si="2"/>
        <v>Offline Advertising</v>
      </c>
      <c r="I258" s="3" t="str">
        <f>IFERROR(__xludf.DUMMYFUNCTION("split(E258,""/"")"),"January")</f>
        <v>January</v>
      </c>
      <c r="J258" s="3">
        <f>IFERROR(__xludf.DUMMYFUNCTION("""COMPUTED_VALUE"""),12.0)</f>
        <v>12</v>
      </c>
      <c r="K258" s="3" t="str">
        <f t="shared" si="3"/>
        <v>8370/</v>
      </c>
      <c r="L258" s="3" t="str">
        <f t="shared" si="4"/>
        <v>8370</v>
      </c>
      <c r="M258" s="3">
        <f t="shared" si="5"/>
        <v>8370</v>
      </c>
      <c r="N258" s="3" t="str">
        <f>Vlookup(M258,Card_Details!A$2:C$7,2,FALSE)</f>
        <v>Bengaluru</v>
      </c>
    </row>
    <row r="259">
      <c r="A259" s="2" t="s">
        <v>344</v>
      </c>
      <c r="B259" s="2" t="s">
        <v>122</v>
      </c>
      <c r="C259" s="8">
        <v>53771.0</v>
      </c>
      <c r="D259" s="3" t="str">
        <f>IFERROR(__xludf.DUMMYFUNCTION("split(B259,""-"")"),"Offline Advertising")</f>
        <v>Offline Advertising</v>
      </c>
      <c r="E259" s="9">
        <f>IFERROR(__xludf.DUMMYFUNCTION("""COMPUTED_VALUE"""),45304.0)</f>
        <v>45304</v>
      </c>
      <c r="F259" s="3" t="str">
        <f>IFERROR(__xludf.DUMMYFUNCTION("""COMPUTED_VALUE"""),"****3622/")</f>
        <v>****3622/</v>
      </c>
      <c r="G259" s="3" t="str">
        <f t="shared" si="1"/>
        <v>Offline Advertising</v>
      </c>
      <c r="H259" s="3" t="str">
        <f t="shared" si="2"/>
        <v>Offline Advertising</v>
      </c>
      <c r="I259" s="3" t="str">
        <f>IFERROR(__xludf.DUMMYFUNCTION("split(E259,""/"")"),"January")</f>
        <v>January</v>
      </c>
      <c r="J259" s="3">
        <f>IFERROR(__xludf.DUMMYFUNCTION("""COMPUTED_VALUE"""),13.0)</f>
        <v>13</v>
      </c>
      <c r="K259" s="3" t="str">
        <f t="shared" si="3"/>
        <v>3622/</v>
      </c>
      <c r="L259" s="3" t="str">
        <f t="shared" si="4"/>
        <v>3622</v>
      </c>
      <c r="M259" s="3">
        <f t="shared" si="5"/>
        <v>3622</v>
      </c>
      <c r="N259" s="3" t="str">
        <f>Vlookup(M259,Card_Details!A$2:C$7,2,FALSE)</f>
        <v>Hyderabad</v>
      </c>
    </row>
    <row r="260">
      <c r="A260" s="2" t="s">
        <v>345</v>
      </c>
      <c r="B260" s="2" t="s">
        <v>142</v>
      </c>
      <c r="C260" s="8">
        <v>98000.0</v>
      </c>
      <c r="D260" s="3" t="str">
        <f>IFERROR(__xludf.DUMMYFUNCTION("split(B260,""-"")"),"Travel")</f>
        <v>Travel</v>
      </c>
      <c r="E260" s="10">
        <f>IFERROR(__xludf.DUMMYFUNCTION("""COMPUTED_VALUE"""),45327.0)</f>
        <v>45327</v>
      </c>
      <c r="F260" s="3" t="str">
        <f>IFERROR(__xludf.DUMMYFUNCTION("""COMPUTED_VALUE"""),"****5552/")</f>
        <v>****5552/</v>
      </c>
      <c r="G260" s="3" t="str">
        <f t="shared" si="1"/>
        <v>Travel</v>
      </c>
      <c r="H260" s="3" t="str">
        <f t="shared" si="2"/>
        <v>Travel</v>
      </c>
      <c r="I260" s="3" t="str">
        <f>IFERROR(__xludf.DUMMYFUNCTION("split(E260,""/"")"),"February")</f>
        <v>February</v>
      </c>
      <c r="J260" s="3">
        <f>IFERROR(__xludf.DUMMYFUNCTION("""COMPUTED_VALUE"""),5.0)</f>
        <v>5</v>
      </c>
      <c r="K260" s="3" t="str">
        <f t="shared" si="3"/>
        <v>5552/</v>
      </c>
      <c r="L260" s="3" t="str">
        <f t="shared" si="4"/>
        <v>5552</v>
      </c>
      <c r="M260" s="3">
        <f t="shared" si="5"/>
        <v>5552</v>
      </c>
      <c r="N260" s="3" t="str">
        <f>Vlookup(M260,Card_Details!A$2:C$7,2,FALSE)</f>
        <v>Mumbai</v>
      </c>
    </row>
    <row r="261">
      <c r="A261" s="2" t="s">
        <v>346</v>
      </c>
      <c r="B261" s="2" t="s">
        <v>144</v>
      </c>
      <c r="C261" s="8">
        <v>72000.0</v>
      </c>
      <c r="D261" s="3" t="str">
        <f>IFERROR(__xludf.DUMMYFUNCTION("split(B261,""-"")"),"Travel")</f>
        <v>Travel</v>
      </c>
      <c r="E261" s="10">
        <f>IFERROR(__xludf.DUMMYFUNCTION("""COMPUTED_VALUE"""),45327.0)</f>
        <v>45327</v>
      </c>
      <c r="F261" s="3" t="str">
        <f>IFERROR(__xludf.DUMMYFUNCTION("""COMPUTED_VALUE"""),"****8370/")</f>
        <v>****8370/</v>
      </c>
      <c r="G261" s="3" t="str">
        <f t="shared" si="1"/>
        <v>Travel</v>
      </c>
      <c r="H261" s="3" t="str">
        <f t="shared" si="2"/>
        <v>Travel</v>
      </c>
      <c r="I261" s="3" t="str">
        <f>IFERROR(__xludf.DUMMYFUNCTION("split(E261,""/"")"),"February")</f>
        <v>February</v>
      </c>
      <c r="J261" s="3">
        <f>IFERROR(__xludf.DUMMYFUNCTION("""COMPUTED_VALUE"""),5.0)</f>
        <v>5</v>
      </c>
      <c r="K261" s="3" t="str">
        <f t="shared" si="3"/>
        <v>8370/</v>
      </c>
      <c r="L261" s="3" t="str">
        <f t="shared" si="4"/>
        <v>8370</v>
      </c>
      <c r="M261" s="3">
        <f t="shared" si="5"/>
        <v>8370</v>
      </c>
      <c r="N261" s="3" t="str">
        <f>Vlookup(M261,Card_Details!A$2:C$7,2,FALSE)</f>
        <v>Bengaluru</v>
      </c>
    </row>
    <row r="262">
      <c r="A262" s="2" t="s">
        <v>347</v>
      </c>
      <c r="B262" s="2" t="s">
        <v>146</v>
      </c>
      <c r="C262" s="8">
        <v>96000.0</v>
      </c>
      <c r="D262" s="3" t="str">
        <f>IFERROR(__xludf.DUMMYFUNCTION("split(B262,""-"")"),"Travel")</f>
        <v>Travel</v>
      </c>
      <c r="E262" s="10">
        <f>IFERROR(__xludf.DUMMYFUNCTION("""COMPUTED_VALUE"""),45327.0)</f>
        <v>45327</v>
      </c>
      <c r="F262" s="3" t="str">
        <f>IFERROR(__xludf.DUMMYFUNCTION("""COMPUTED_VALUE"""),"****3622/")</f>
        <v>****3622/</v>
      </c>
      <c r="G262" s="3" t="str">
        <f t="shared" si="1"/>
        <v>Travel</v>
      </c>
      <c r="H262" s="3" t="str">
        <f t="shared" si="2"/>
        <v>Travel</v>
      </c>
      <c r="I262" s="3" t="str">
        <f>IFERROR(__xludf.DUMMYFUNCTION("split(E262,""/"")"),"February")</f>
        <v>February</v>
      </c>
      <c r="J262" s="3">
        <f>IFERROR(__xludf.DUMMYFUNCTION("""COMPUTED_VALUE"""),5.0)</f>
        <v>5</v>
      </c>
      <c r="K262" s="3" t="str">
        <f t="shared" si="3"/>
        <v>3622/</v>
      </c>
      <c r="L262" s="3" t="str">
        <f t="shared" si="4"/>
        <v>3622</v>
      </c>
      <c r="M262" s="3">
        <f t="shared" si="5"/>
        <v>3622</v>
      </c>
      <c r="N262" s="3" t="str">
        <f>Vlookup(M262,Card_Details!A$2:C$7,2,FALSE)</f>
        <v>Hyderabad</v>
      </c>
    </row>
    <row r="263">
      <c r="A263" s="2" t="s">
        <v>348</v>
      </c>
      <c r="B263" s="2" t="s">
        <v>127</v>
      </c>
      <c r="C263" s="8">
        <v>81000.0</v>
      </c>
      <c r="D263" s="3" t="str">
        <f>IFERROR(__xludf.DUMMYFUNCTION("split(B263,""-"")"),"Maintenance")</f>
        <v>Maintenance</v>
      </c>
      <c r="E263" s="10">
        <f>IFERROR(__xludf.DUMMYFUNCTION("""COMPUTED_VALUE"""),45326.0)</f>
        <v>45326</v>
      </c>
      <c r="F263" s="3" t="str">
        <f>IFERROR(__xludf.DUMMYFUNCTION("""COMPUTED_VALUE"""),"****8370/")</f>
        <v>****8370/</v>
      </c>
      <c r="G263" s="3" t="str">
        <f t="shared" si="1"/>
        <v>Maintenance</v>
      </c>
      <c r="H263" s="3" t="str">
        <f t="shared" si="2"/>
        <v>Maintenance</v>
      </c>
      <c r="I263" s="3" t="str">
        <f>IFERROR(__xludf.DUMMYFUNCTION("split(E263,""/"")"),"February")</f>
        <v>February</v>
      </c>
      <c r="J263" s="3">
        <f>IFERROR(__xludf.DUMMYFUNCTION("""COMPUTED_VALUE"""),4.0)</f>
        <v>4</v>
      </c>
      <c r="K263" s="3" t="str">
        <f t="shared" si="3"/>
        <v>8370/</v>
      </c>
      <c r="L263" s="3" t="str">
        <f t="shared" si="4"/>
        <v>8370</v>
      </c>
      <c r="M263" s="3">
        <f t="shared" si="5"/>
        <v>8370</v>
      </c>
      <c r="N263" s="3" t="str">
        <f>Vlookup(M263,Card_Details!A$2:C$7,2,FALSE)</f>
        <v>Bengaluru</v>
      </c>
    </row>
    <row r="264">
      <c r="A264" s="2" t="s">
        <v>349</v>
      </c>
      <c r="B264" s="2" t="s">
        <v>129</v>
      </c>
      <c r="C264" s="8">
        <v>86000.0</v>
      </c>
      <c r="D264" s="3" t="str">
        <f>IFERROR(__xludf.DUMMYFUNCTION("split(B264,""-"")"),"Maintenance")</f>
        <v>Maintenance</v>
      </c>
      <c r="E264" s="10">
        <f>IFERROR(__xludf.DUMMYFUNCTION("""COMPUTED_VALUE"""),45326.0)</f>
        <v>45326</v>
      </c>
      <c r="F264" s="3" t="str">
        <f>IFERROR(__xludf.DUMMYFUNCTION("""COMPUTED_VALUE"""),"****3622/")</f>
        <v>****3622/</v>
      </c>
      <c r="G264" s="3" t="str">
        <f t="shared" si="1"/>
        <v>Maintenance</v>
      </c>
      <c r="H264" s="3" t="str">
        <f t="shared" si="2"/>
        <v>Maintenance</v>
      </c>
      <c r="I264" s="3" t="str">
        <f>IFERROR(__xludf.DUMMYFUNCTION("split(E264,""/"")"),"February")</f>
        <v>February</v>
      </c>
      <c r="J264" s="3">
        <f>IFERROR(__xludf.DUMMYFUNCTION("""COMPUTED_VALUE"""),4.0)</f>
        <v>4</v>
      </c>
      <c r="K264" s="3" t="str">
        <f t="shared" si="3"/>
        <v>3622/</v>
      </c>
      <c r="L264" s="3" t="str">
        <f t="shared" si="4"/>
        <v>3622</v>
      </c>
      <c r="M264" s="3">
        <f t="shared" si="5"/>
        <v>3622</v>
      </c>
      <c r="N264" s="3" t="str">
        <f>Vlookup(M264,Card_Details!A$2:C$7,2,FALSE)</f>
        <v>Hyderabad</v>
      </c>
    </row>
    <row r="265">
      <c r="A265" s="2" t="s">
        <v>350</v>
      </c>
      <c r="B265" s="2" t="s">
        <v>131</v>
      </c>
      <c r="C265" s="8">
        <v>54000.0</v>
      </c>
      <c r="D265" s="3" t="str">
        <f>IFERROR(__xludf.DUMMYFUNCTION("split(B265,""-"")"),"Maintenance")</f>
        <v>Maintenance</v>
      </c>
      <c r="E265" s="10">
        <f>IFERROR(__xludf.DUMMYFUNCTION("""COMPUTED_VALUE"""),45326.0)</f>
        <v>45326</v>
      </c>
      <c r="F265" s="3" t="str">
        <f>IFERROR(__xludf.DUMMYFUNCTION("""COMPUTED_VALUE"""),"****2232/")</f>
        <v>****2232/</v>
      </c>
      <c r="G265" s="3" t="str">
        <f t="shared" si="1"/>
        <v>Maintenance</v>
      </c>
      <c r="H265" s="3" t="str">
        <f t="shared" si="2"/>
        <v>Maintenance</v>
      </c>
      <c r="I265" s="3" t="str">
        <f>IFERROR(__xludf.DUMMYFUNCTION("split(E265,""/"")"),"February")</f>
        <v>February</v>
      </c>
      <c r="J265" s="3">
        <f>IFERROR(__xludf.DUMMYFUNCTION("""COMPUTED_VALUE"""),4.0)</f>
        <v>4</v>
      </c>
      <c r="K265" s="3" t="str">
        <f t="shared" si="3"/>
        <v>2232/</v>
      </c>
      <c r="L265" s="3" t="str">
        <f t="shared" si="4"/>
        <v>2232</v>
      </c>
      <c r="M265" s="3">
        <f t="shared" si="5"/>
        <v>2232</v>
      </c>
      <c r="N265" s="3" t="str">
        <f>Vlookup(M265,Card_Details!A$2:C$7,2,FALSE)</f>
        <v>Mumbai</v>
      </c>
    </row>
    <row r="266">
      <c r="A266" s="2" t="s">
        <v>351</v>
      </c>
      <c r="B266" s="2" t="s">
        <v>133</v>
      </c>
      <c r="C266" s="8">
        <v>91255.0</v>
      </c>
      <c r="D266" s="3" t="str">
        <f>IFERROR(__xludf.DUMMYFUNCTION("split(B266,""-"")"),"Maintenance")</f>
        <v>Maintenance</v>
      </c>
      <c r="E266" s="10">
        <f>IFERROR(__xludf.DUMMYFUNCTION("""COMPUTED_VALUE"""),45326.0)</f>
        <v>45326</v>
      </c>
      <c r="F266" s="3" t="str">
        <f>IFERROR(__xludf.DUMMYFUNCTION("""COMPUTED_VALUE"""),"****5002/")</f>
        <v>****5002/</v>
      </c>
      <c r="G266" s="3" t="str">
        <f t="shared" si="1"/>
        <v>Maintenance</v>
      </c>
      <c r="H266" s="3" t="str">
        <f t="shared" si="2"/>
        <v>Maintenance</v>
      </c>
      <c r="I266" s="3" t="str">
        <f>IFERROR(__xludf.DUMMYFUNCTION("split(E266,""/"")"),"February")</f>
        <v>February</v>
      </c>
      <c r="J266" s="3">
        <f>IFERROR(__xludf.DUMMYFUNCTION("""COMPUTED_VALUE"""),4.0)</f>
        <v>4</v>
      </c>
      <c r="K266" s="3" t="str">
        <f t="shared" si="3"/>
        <v>5002/</v>
      </c>
      <c r="L266" s="3" t="str">
        <f t="shared" si="4"/>
        <v>5002</v>
      </c>
      <c r="M266" s="3">
        <f t="shared" si="5"/>
        <v>5002</v>
      </c>
      <c r="N266" s="3" t="str">
        <f>Vlookup(M266,Card_Details!A$2:C$7,2,FALSE)</f>
        <v>Bengaluru</v>
      </c>
    </row>
    <row r="267">
      <c r="A267" s="2" t="s">
        <v>352</v>
      </c>
      <c r="B267" s="2" t="s">
        <v>135</v>
      </c>
      <c r="C267" s="8">
        <v>141485.0</v>
      </c>
      <c r="D267" s="3" t="str">
        <f>IFERROR(__xludf.DUMMYFUNCTION("split(B267,""-"")"),"Maintenance")</f>
        <v>Maintenance</v>
      </c>
      <c r="E267" s="10">
        <f>IFERROR(__xludf.DUMMYFUNCTION("""COMPUTED_VALUE"""),45326.0)</f>
        <v>45326</v>
      </c>
      <c r="F267" s="3" t="str">
        <f>IFERROR(__xludf.DUMMYFUNCTION("""COMPUTED_VALUE"""),"****4050/")</f>
        <v>****4050/</v>
      </c>
      <c r="G267" s="3" t="str">
        <f t="shared" si="1"/>
        <v>Maintenance</v>
      </c>
      <c r="H267" s="3" t="str">
        <f t="shared" si="2"/>
        <v>Maintenance</v>
      </c>
      <c r="I267" s="3" t="str">
        <f>IFERROR(__xludf.DUMMYFUNCTION("split(E267,""/"")"),"February")</f>
        <v>February</v>
      </c>
      <c r="J267" s="3">
        <f>IFERROR(__xludf.DUMMYFUNCTION("""COMPUTED_VALUE"""),4.0)</f>
        <v>4</v>
      </c>
      <c r="K267" s="3" t="str">
        <f t="shared" si="3"/>
        <v>4050/</v>
      </c>
      <c r="L267" s="3" t="str">
        <f t="shared" si="4"/>
        <v>4050</v>
      </c>
      <c r="M267" s="3">
        <f t="shared" si="5"/>
        <v>4050</v>
      </c>
      <c r="N267" s="3" t="str">
        <f>Vlookup(M267,Card_Details!A$2:C$7,2,FALSE)</f>
        <v>Hyderabad</v>
      </c>
    </row>
    <row r="268">
      <c r="A268" s="2" t="s">
        <v>353</v>
      </c>
      <c r="B268" s="2" t="s">
        <v>137</v>
      </c>
      <c r="C268" s="8">
        <v>130802.0</v>
      </c>
      <c r="D268" s="3" t="str">
        <f>IFERROR(__xludf.DUMMYFUNCTION("split(B268,""-"")"),"Maintenance")</f>
        <v>Maintenance</v>
      </c>
      <c r="E268" s="10">
        <f>IFERROR(__xludf.DUMMYFUNCTION("""COMPUTED_VALUE"""),45326.0)</f>
        <v>45326</v>
      </c>
      <c r="F268" s="3" t="str">
        <f>IFERROR(__xludf.DUMMYFUNCTION("""COMPUTED_VALUE"""),"****5552/")</f>
        <v>****5552/</v>
      </c>
      <c r="G268" s="3" t="str">
        <f t="shared" si="1"/>
        <v>Maintenance</v>
      </c>
      <c r="H268" s="3" t="str">
        <f t="shared" si="2"/>
        <v>Maintenance</v>
      </c>
      <c r="I268" s="3" t="str">
        <f>IFERROR(__xludf.DUMMYFUNCTION("split(E268,""/"")"),"February")</f>
        <v>February</v>
      </c>
      <c r="J268" s="3">
        <f>IFERROR(__xludf.DUMMYFUNCTION("""COMPUTED_VALUE"""),4.0)</f>
        <v>4</v>
      </c>
      <c r="K268" s="3" t="str">
        <f t="shared" si="3"/>
        <v>5552/</v>
      </c>
      <c r="L268" s="3" t="str">
        <f t="shared" si="4"/>
        <v>5552</v>
      </c>
      <c r="M268" s="3">
        <f t="shared" si="5"/>
        <v>5552</v>
      </c>
      <c r="N268" s="3" t="str">
        <f>Vlookup(M268,Card_Details!A$2:C$7,2,FALSE)</f>
        <v>Mumbai</v>
      </c>
    </row>
    <row r="269">
      <c r="A269" s="2" t="s">
        <v>354</v>
      </c>
      <c r="B269" s="2" t="s">
        <v>129</v>
      </c>
      <c r="C269" s="8">
        <v>30663.0</v>
      </c>
      <c r="D269" s="3" t="str">
        <f>IFERROR(__xludf.DUMMYFUNCTION("split(B269,""-"")"),"Maintenance")</f>
        <v>Maintenance</v>
      </c>
      <c r="E269" s="10">
        <f>IFERROR(__xludf.DUMMYFUNCTION("""COMPUTED_VALUE"""),45326.0)</f>
        <v>45326</v>
      </c>
      <c r="F269" s="3" t="str">
        <f>IFERROR(__xludf.DUMMYFUNCTION("""COMPUTED_VALUE"""),"****3622/")</f>
        <v>****3622/</v>
      </c>
      <c r="G269" s="3" t="str">
        <f t="shared" si="1"/>
        <v>Maintenance</v>
      </c>
      <c r="H269" s="3" t="str">
        <f t="shared" si="2"/>
        <v>Maintenance</v>
      </c>
      <c r="I269" s="3" t="str">
        <f>IFERROR(__xludf.DUMMYFUNCTION("split(E269,""/"")"),"February")</f>
        <v>February</v>
      </c>
      <c r="J269" s="3">
        <f>IFERROR(__xludf.DUMMYFUNCTION("""COMPUTED_VALUE"""),4.0)</f>
        <v>4</v>
      </c>
      <c r="K269" s="3" t="str">
        <f t="shared" si="3"/>
        <v>3622/</v>
      </c>
      <c r="L269" s="3" t="str">
        <f t="shared" si="4"/>
        <v>3622</v>
      </c>
      <c r="M269" s="3">
        <f t="shared" si="5"/>
        <v>3622</v>
      </c>
      <c r="N269" s="3" t="str">
        <f>Vlookup(M269,Card_Details!A$2:C$7,2,FALSE)</f>
        <v>Hyderabad</v>
      </c>
    </row>
    <row r="270">
      <c r="A270" s="2" t="s">
        <v>355</v>
      </c>
      <c r="B270" s="2" t="s">
        <v>129</v>
      </c>
      <c r="C270" s="8">
        <v>108537.0</v>
      </c>
      <c r="D270" s="3" t="str">
        <f>IFERROR(__xludf.DUMMYFUNCTION("split(B270,""-"")"),"Maintenance")</f>
        <v>Maintenance</v>
      </c>
      <c r="E270" s="10">
        <f>IFERROR(__xludf.DUMMYFUNCTION("""COMPUTED_VALUE"""),45326.0)</f>
        <v>45326</v>
      </c>
      <c r="F270" s="3" t="str">
        <f>IFERROR(__xludf.DUMMYFUNCTION("""COMPUTED_VALUE"""),"****3622/")</f>
        <v>****3622/</v>
      </c>
      <c r="G270" s="3" t="str">
        <f t="shared" si="1"/>
        <v>Maintenance</v>
      </c>
      <c r="H270" s="3" t="str">
        <f t="shared" si="2"/>
        <v>Maintenance</v>
      </c>
      <c r="I270" s="3" t="str">
        <f>IFERROR(__xludf.DUMMYFUNCTION("split(E270,""/"")"),"February")</f>
        <v>February</v>
      </c>
      <c r="J270" s="3">
        <f>IFERROR(__xludf.DUMMYFUNCTION("""COMPUTED_VALUE"""),4.0)</f>
        <v>4</v>
      </c>
      <c r="K270" s="3" t="str">
        <f t="shared" si="3"/>
        <v>3622/</v>
      </c>
      <c r="L270" s="3" t="str">
        <f t="shared" si="4"/>
        <v>3622</v>
      </c>
      <c r="M270" s="3">
        <f t="shared" si="5"/>
        <v>3622</v>
      </c>
      <c r="N270" s="3" t="str">
        <f>Vlookup(M270,Card_Details!A$2:C$7,2,FALSE)</f>
        <v>Hyderabad</v>
      </c>
    </row>
    <row r="271">
      <c r="A271" s="2" t="s">
        <v>356</v>
      </c>
      <c r="B271" s="2" t="s">
        <v>129</v>
      </c>
      <c r="C271" s="8">
        <v>25259.0</v>
      </c>
      <c r="D271" s="3" t="str">
        <f>IFERROR(__xludf.DUMMYFUNCTION("split(B271,""-"")"),"Maintenance")</f>
        <v>Maintenance</v>
      </c>
      <c r="E271" s="10">
        <f>IFERROR(__xludf.DUMMYFUNCTION("""COMPUTED_VALUE"""),45326.0)</f>
        <v>45326</v>
      </c>
      <c r="F271" s="3" t="str">
        <f>IFERROR(__xludf.DUMMYFUNCTION("""COMPUTED_VALUE"""),"****3622/")</f>
        <v>****3622/</v>
      </c>
      <c r="G271" s="3" t="str">
        <f t="shared" si="1"/>
        <v>Maintenance</v>
      </c>
      <c r="H271" s="3" t="str">
        <f t="shared" si="2"/>
        <v>Maintenance</v>
      </c>
      <c r="I271" s="3" t="str">
        <f>IFERROR(__xludf.DUMMYFUNCTION("split(E271,""/"")"),"February")</f>
        <v>February</v>
      </c>
      <c r="J271" s="3">
        <f>IFERROR(__xludf.DUMMYFUNCTION("""COMPUTED_VALUE"""),4.0)</f>
        <v>4</v>
      </c>
      <c r="K271" s="3" t="str">
        <f t="shared" si="3"/>
        <v>3622/</v>
      </c>
      <c r="L271" s="3" t="str">
        <f t="shared" si="4"/>
        <v>3622</v>
      </c>
      <c r="M271" s="3">
        <f t="shared" si="5"/>
        <v>3622</v>
      </c>
      <c r="N271" s="3" t="str">
        <f>Vlookup(M271,Card_Details!A$2:C$7,2,FALSE)</f>
        <v>Hyderabad</v>
      </c>
    </row>
    <row r="272">
      <c r="A272" s="2" t="s">
        <v>357</v>
      </c>
      <c r="B272" s="2" t="s">
        <v>142</v>
      </c>
      <c r="C272" s="8">
        <v>98000.0</v>
      </c>
      <c r="D272" s="3" t="str">
        <f>IFERROR(__xludf.DUMMYFUNCTION("split(B272,""-"")"),"Travel")</f>
        <v>Travel</v>
      </c>
      <c r="E272" s="10">
        <f>IFERROR(__xludf.DUMMYFUNCTION("""COMPUTED_VALUE"""),45327.0)</f>
        <v>45327</v>
      </c>
      <c r="F272" s="3" t="str">
        <f>IFERROR(__xludf.DUMMYFUNCTION("""COMPUTED_VALUE"""),"****5552/")</f>
        <v>****5552/</v>
      </c>
      <c r="G272" s="3" t="str">
        <f t="shared" si="1"/>
        <v>Travel</v>
      </c>
      <c r="H272" s="3" t="str">
        <f t="shared" si="2"/>
        <v>Travel</v>
      </c>
      <c r="I272" s="3" t="str">
        <f>IFERROR(__xludf.DUMMYFUNCTION("split(E272,""/"")"),"February")</f>
        <v>February</v>
      </c>
      <c r="J272" s="3">
        <f>IFERROR(__xludf.DUMMYFUNCTION("""COMPUTED_VALUE"""),5.0)</f>
        <v>5</v>
      </c>
      <c r="K272" s="3" t="str">
        <f t="shared" si="3"/>
        <v>5552/</v>
      </c>
      <c r="L272" s="3" t="str">
        <f t="shared" si="4"/>
        <v>5552</v>
      </c>
      <c r="M272" s="3">
        <f t="shared" si="5"/>
        <v>5552</v>
      </c>
      <c r="N272" s="3" t="str">
        <f>Vlookup(M272,Card_Details!A$2:C$7,2,FALSE)</f>
        <v>Mumbai</v>
      </c>
    </row>
    <row r="273">
      <c r="A273" s="2" t="s">
        <v>358</v>
      </c>
      <c r="B273" s="2" t="s">
        <v>144</v>
      </c>
      <c r="C273" s="8">
        <v>72000.0</v>
      </c>
      <c r="D273" s="3" t="str">
        <f>IFERROR(__xludf.DUMMYFUNCTION("split(B273,""-"")"),"Travel")</f>
        <v>Travel</v>
      </c>
      <c r="E273" s="10">
        <f>IFERROR(__xludf.DUMMYFUNCTION("""COMPUTED_VALUE"""),45327.0)</f>
        <v>45327</v>
      </c>
      <c r="F273" s="3" t="str">
        <f>IFERROR(__xludf.DUMMYFUNCTION("""COMPUTED_VALUE"""),"****8370/")</f>
        <v>****8370/</v>
      </c>
      <c r="G273" s="3" t="str">
        <f t="shared" si="1"/>
        <v>Travel</v>
      </c>
      <c r="H273" s="3" t="str">
        <f t="shared" si="2"/>
        <v>Travel</v>
      </c>
      <c r="I273" s="3" t="str">
        <f>IFERROR(__xludf.DUMMYFUNCTION("split(E273,""/"")"),"February")</f>
        <v>February</v>
      </c>
      <c r="J273" s="3">
        <f>IFERROR(__xludf.DUMMYFUNCTION("""COMPUTED_VALUE"""),5.0)</f>
        <v>5</v>
      </c>
      <c r="K273" s="3" t="str">
        <f t="shared" si="3"/>
        <v>8370/</v>
      </c>
      <c r="L273" s="3" t="str">
        <f t="shared" si="4"/>
        <v>8370</v>
      </c>
      <c r="M273" s="3">
        <f t="shared" si="5"/>
        <v>8370</v>
      </c>
      <c r="N273" s="3" t="str">
        <f>Vlookup(M273,Card_Details!A$2:C$7,2,FALSE)</f>
        <v>Bengaluru</v>
      </c>
    </row>
    <row r="274">
      <c r="A274" s="2" t="s">
        <v>359</v>
      </c>
      <c r="B274" s="2" t="s">
        <v>146</v>
      </c>
      <c r="C274" s="8">
        <v>96000.0</v>
      </c>
      <c r="D274" s="3" t="str">
        <f>IFERROR(__xludf.DUMMYFUNCTION("split(B274,""-"")"),"Travel")</f>
        <v>Travel</v>
      </c>
      <c r="E274" s="10">
        <f>IFERROR(__xludf.DUMMYFUNCTION("""COMPUTED_VALUE"""),45327.0)</f>
        <v>45327</v>
      </c>
      <c r="F274" s="3" t="str">
        <f>IFERROR(__xludf.DUMMYFUNCTION("""COMPUTED_VALUE"""),"****3622/")</f>
        <v>****3622/</v>
      </c>
      <c r="G274" s="3" t="str">
        <f t="shared" si="1"/>
        <v>Travel</v>
      </c>
      <c r="H274" s="3" t="str">
        <f t="shared" si="2"/>
        <v>Travel</v>
      </c>
      <c r="I274" s="3" t="str">
        <f>IFERROR(__xludf.DUMMYFUNCTION("split(E274,""/"")"),"February")</f>
        <v>February</v>
      </c>
      <c r="J274" s="3">
        <f>IFERROR(__xludf.DUMMYFUNCTION("""COMPUTED_VALUE"""),5.0)</f>
        <v>5</v>
      </c>
      <c r="K274" s="3" t="str">
        <f t="shared" si="3"/>
        <v>3622/</v>
      </c>
      <c r="L274" s="3" t="str">
        <f t="shared" si="4"/>
        <v>3622</v>
      </c>
      <c r="M274" s="3">
        <f t="shared" si="5"/>
        <v>3622</v>
      </c>
      <c r="N274" s="3" t="str">
        <f>Vlookup(M274,Card_Details!A$2:C$7,2,FALSE)</f>
        <v>Hyderabad</v>
      </c>
    </row>
    <row r="275">
      <c r="A275" s="2" t="s">
        <v>360</v>
      </c>
      <c r="B275" s="2" t="s">
        <v>131</v>
      </c>
      <c r="C275" s="8">
        <v>62500.0</v>
      </c>
      <c r="D275" s="3" t="str">
        <f>IFERROR(__xludf.DUMMYFUNCTION("split(B275,""-"")"),"Maintenance")</f>
        <v>Maintenance</v>
      </c>
      <c r="E275" s="10">
        <f>IFERROR(__xludf.DUMMYFUNCTION("""COMPUTED_VALUE"""),45326.0)</f>
        <v>45326</v>
      </c>
      <c r="F275" s="3" t="str">
        <f>IFERROR(__xludf.DUMMYFUNCTION("""COMPUTED_VALUE"""),"****2232/")</f>
        <v>****2232/</v>
      </c>
      <c r="G275" s="3" t="str">
        <f t="shared" si="1"/>
        <v>Maintenance</v>
      </c>
      <c r="H275" s="3" t="str">
        <f t="shared" si="2"/>
        <v>Maintenance</v>
      </c>
      <c r="I275" s="3" t="str">
        <f>IFERROR(__xludf.DUMMYFUNCTION("split(E275,""/"")"),"February")</f>
        <v>February</v>
      </c>
      <c r="J275" s="3">
        <f>IFERROR(__xludf.DUMMYFUNCTION("""COMPUTED_VALUE"""),4.0)</f>
        <v>4</v>
      </c>
      <c r="K275" s="3" t="str">
        <f t="shared" si="3"/>
        <v>2232/</v>
      </c>
      <c r="L275" s="3" t="str">
        <f t="shared" si="4"/>
        <v>2232</v>
      </c>
      <c r="M275" s="3">
        <f t="shared" si="5"/>
        <v>2232</v>
      </c>
      <c r="N275" s="3" t="str">
        <f>Vlookup(M275,Card_Details!A$2:C$7,2,FALSE)</f>
        <v>Mumbai</v>
      </c>
    </row>
    <row r="276">
      <c r="A276" s="2" t="s">
        <v>361</v>
      </c>
      <c r="B276" s="2" t="s">
        <v>129</v>
      </c>
      <c r="C276" s="8">
        <v>218900.0</v>
      </c>
      <c r="D276" s="3" t="str">
        <f>IFERROR(__xludf.DUMMYFUNCTION("split(B276,""-"")"),"Maintenance")</f>
        <v>Maintenance</v>
      </c>
      <c r="E276" s="10">
        <f>IFERROR(__xludf.DUMMYFUNCTION("""COMPUTED_VALUE"""),45326.0)</f>
        <v>45326</v>
      </c>
      <c r="F276" s="3" t="str">
        <f>IFERROR(__xludf.DUMMYFUNCTION("""COMPUTED_VALUE"""),"****3622/")</f>
        <v>****3622/</v>
      </c>
      <c r="G276" s="3" t="str">
        <f t="shared" si="1"/>
        <v>Maintenance</v>
      </c>
      <c r="H276" s="3" t="str">
        <f t="shared" si="2"/>
        <v>Maintenance</v>
      </c>
      <c r="I276" s="3" t="str">
        <f>IFERROR(__xludf.DUMMYFUNCTION("split(E276,""/"")"),"February")</f>
        <v>February</v>
      </c>
      <c r="J276" s="3">
        <f>IFERROR(__xludf.DUMMYFUNCTION("""COMPUTED_VALUE"""),4.0)</f>
        <v>4</v>
      </c>
      <c r="K276" s="3" t="str">
        <f t="shared" si="3"/>
        <v>3622/</v>
      </c>
      <c r="L276" s="3" t="str">
        <f t="shared" si="4"/>
        <v>3622</v>
      </c>
      <c r="M276" s="3">
        <f t="shared" si="5"/>
        <v>3622</v>
      </c>
      <c r="N276" s="3" t="str">
        <f>Vlookup(M276,Card_Details!A$2:C$7,2,FALSE)</f>
        <v>Hyderabad</v>
      </c>
    </row>
    <row r="277">
      <c r="A277" s="2" t="s">
        <v>362</v>
      </c>
      <c r="B277" s="2" t="s">
        <v>129</v>
      </c>
      <c r="C277" s="8">
        <v>23870.0</v>
      </c>
      <c r="D277" s="3" t="str">
        <f>IFERROR(__xludf.DUMMYFUNCTION("split(B277,""-"")"),"Maintenance")</f>
        <v>Maintenance</v>
      </c>
      <c r="E277" s="10">
        <f>IFERROR(__xludf.DUMMYFUNCTION("""COMPUTED_VALUE"""),45326.0)</f>
        <v>45326</v>
      </c>
      <c r="F277" s="3" t="str">
        <f>IFERROR(__xludf.DUMMYFUNCTION("""COMPUTED_VALUE"""),"****3622/")</f>
        <v>****3622/</v>
      </c>
      <c r="G277" s="3" t="str">
        <f t="shared" si="1"/>
        <v>Maintenance</v>
      </c>
      <c r="H277" s="3" t="str">
        <f t="shared" si="2"/>
        <v>Maintenance</v>
      </c>
      <c r="I277" s="3" t="str">
        <f>IFERROR(__xludf.DUMMYFUNCTION("split(E277,""/"")"),"February")</f>
        <v>February</v>
      </c>
      <c r="J277" s="3">
        <f>IFERROR(__xludf.DUMMYFUNCTION("""COMPUTED_VALUE"""),4.0)</f>
        <v>4</v>
      </c>
      <c r="K277" s="3" t="str">
        <f t="shared" si="3"/>
        <v>3622/</v>
      </c>
      <c r="L277" s="3" t="str">
        <f t="shared" si="4"/>
        <v>3622</v>
      </c>
      <c r="M277" s="3">
        <f t="shared" si="5"/>
        <v>3622</v>
      </c>
      <c r="N277" s="3" t="str">
        <f>Vlookup(M277,Card_Details!A$2:C$7,2,FALSE)</f>
        <v>Hyderabad</v>
      </c>
    </row>
    <row r="278">
      <c r="A278" s="2" t="s">
        <v>363</v>
      </c>
      <c r="B278" s="2" t="s">
        <v>129</v>
      </c>
      <c r="C278" s="8">
        <v>108000.0</v>
      </c>
      <c r="D278" s="3" t="str">
        <f>IFERROR(__xludf.DUMMYFUNCTION("split(B278,""-"")"),"Maintenance")</f>
        <v>Maintenance</v>
      </c>
      <c r="E278" s="10">
        <f>IFERROR(__xludf.DUMMYFUNCTION("""COMPUTED_VALUE"""),45326.0)</f>
        <v>45326</v>
      </c>
      <c r="F278" s="3" t="str">
        <f>IFERROR(__xludf.DUMMYFUNCTION("""COMPUTED_VALUE"""),"****3622/")</f>
        <v>****3622/</v>
      </c>
      <c r="G278" s="3" t="str">
        <f t="shared" si="1"/>
        <v>Maintenance</v>
      </c>
      <c r="H278" s="3" t="str">
        <f t="shared" si="2"/>
        <v>Maintenance</v>
      </c>
      <c r="I278" s="3" t="str">
        <f>IFERROR(__xludf.DUMMYFUNCTION("split(E278,""/"")"),"February")</f>
        <v>February</v>
      </c>
      <c r="J278" s="3">
        <f>IFERROR(__xludf.DUMMYFUNCTION("""COMPUTED_VALUE"""),4.0)</f>
        <v>4</v>
      </c>
      <c r="K278" s="3" t="str">
        <f t="shared" si="3"/>
        <v>3622/</v>
      </c>
      <c r="L278" s="3" t="str">
        <f t="shared" si="4"/>
        <v>3622</v>
      </c>
      <c r="M278" s="3">
        <f t="shared" si="5"/>
        <v>3622</v>
      </c>
      <c r="N278" s="3" t="str">
        <f>Vlookup(M278,Card_Details!A$2:C$7,2,FALSE)</f>
        <v>Hyderabad</v>
      </c>
    </row>
    <row r="279">
      <c r="A279" s="2" t="s">
        <v>364</v>
      </c>
      <c r="B279" s="2" t="s">
        <v>129</v>
      </c>
      <c r="C279" s="8">
        <v>23000.0</v>
      </c>
      <c r="D279" s="3" t="str">
        <f>IFERROR(__xludf.DUMMYFUNCTION("split(B279,""-"")"),"Maintenance")</f>
        <v>Maintenance</v>
      </c>
      <c r="E279" s="10">
        <f>IFERROR(__xludf.DUMMYFUNCTION("""COMPUTED_VALUE"""),45326.0)</f>
        <v>45326</v>
      </c>
      <c r="F279" s="3" t="str">
        <f>IFERROR(__xludf.DUMMYFUNCTION("""COMPUTED_VALUE"""),"****3622/")</f>
        <v>****3622/</v>
      </c>
      <c r="G279" s="3" t="str">
        <f t="shared" si="1"/>
        <v>Maintenance</v>
      </c>
      <c r="H279" s="3" t="str">
        <f t="shared" si="2"/>
        <v>Maintenance</v>
      </c>
      <c r="I279" s="3" t="str">
        <f>IFERROR(__xludf.DUMMYFUNCTION("split(E279,""/"")"),"February")</f>
        <v>February</v>
      </c>
      <c r="J279" s="3">
        <f>IFERROR(__xludf.DUMMYFUNCTION("""COMPUTED_VALUE"""),4.0)</f>
        <v>4</v>
      </c>
      <c r="K279" s="3" t="str">
        <f t="shared" si="3"/>
        <v>3622/</v>
      </c>
      <c r="L279" s="3" t="str">
        <f t="shared" si="4"/>
        <v>3622</v>
      </c>
      <c r="M279" s="3">
        <f t="shared" si="5"/>
        <v>3622</v>
      </c>
      <c r="N279" s="3" t="str">
        <f>Vlookup(M279,Card_Details!A$2:C$7,2,FALSE)</f>
        <v>Hyderabad</v>
      </c>
    </row>
    <row r="280">
      <c r="A280" s="2" t="s">
        <v>365</v>
      </c>
      <c r="B280" s="2" t="s">
        <v>129</v>
      </c>
      <c r="C280" s="8">
        <v>52350.0</v>
      </c>
      <c r="D280" s="3" t="str">
        <f>IFERROR(__xludf.DUMMYFUNCTION("split(B280,""-"")"),"Maintenance")</f>
        <v>Maintenance</v>
      </c>
      <c r="E280" s="10">
        <f>IFERROR(__xludf.DUMMYFUNCTION("""COMPUTED_VALUE"""),45326.0)</f>
        <v>45326</v>
      </c>
      <c r="F280" s="3" t="str">
        <f>IFERROR(__xludf.DUMMYFUNCTION("""COMPUTED_VALUE"""),"****3622/")</f>
        <v>****3622/</v>
      </c>
      <c r="G280" s="3" t="str">
        <f t="shared" si="1"/>
        <v>Maintenance</v>
      </c>
      <c r="H280" s="3" t="str">
        <f t="shared" si="2"/>
        <v>Maintenance</v>
      </c>
      <c r="I280" s="3" t="str">
        <f>IFERROR(__xludf.DUMMYFUNCTION("split(E280,""/"")"),"February")</f>
        <v>February</v>
      </c>
      <c r="J280" s="3">
        <f>IFERROR(__xludf.DUMMYFUNCTION("""COMPUTED_VALUE"""),4.0)</f>
        <v>4</v>
      </c>
      <c r="K280" s="3" t="str">
        <f t="shared" si="3"/>
        <v>3622/</v>
      </c>
      <c r="L280" s="3" t="str">
        <f t="shared" si="4"/>
        <v>3622</v>
      </c>
      <c r="M280" s="3">
        <f t="shared" si="5"/>
        <v>3622</v>
      </c>
      <c r="N280" s="3" t="str">
        <f>Vlookup(M280,Card_Details!A$2:C$7,2,FALSE)</f>
        <v>Hyderabad</v>
      </c>
    </row>
    <row r="281">
      <c r="A281" s="2" t="s">
        <v>366</v>
      </c>
      <c r="B281" s="2" t="s">
        <v>129</v>
      </c>
      <c r="C281" s="8">
        <v>12550.0</v>
      </c>
      <c r="D281" s="3" t="str">
        <f>IFERROR(__xludf.DUMMYFUNCTION("split(B281,""-"")"),"Maintenance")</f>
        <v>Maintenance</v>
      </c>
      <c r="E281" s="10">
        <f>IFERROR(__xludf.DUMMYFUNCTION("""COMPUTED_VALUE"""),45326.0)</f>
        <v>45326</v>
      </c>
      <c r="F281" s="3" t="str">
        <f>IFERROR(__xludf.DUMMYFUNCTION("""COMPUTED_VALUE"""),"****3622/")</f>
        <v>****3622/</v>
      </c>
      <c r="G281" s="3" t="str">
        <f t="shared" si="1"/>
        <v>Maintenance</v>
      </c>
      <c r="H281" s="3" t="str">
        <f t="shared" si="2"/>
        <v>Maintenance</v>
      </c>
      <c r="I281" s="3" t="str">
        <f>IFERROR(__xludf.DUMMYFUNCTION("split(E281,""/"")"),"February")</f>
        <v>February</v>
      </c>
      <c r="J281" s="3">
        <f>IFERROR(__xludf.DUMMYFUNCTION("""COMPUTED_VALUE"""),4.0)</f>
        <v>4</v>
      </c>
      <c r="K281" s="3" t="str">
        <f t="shared" si="3"/>
        <v>3622/</v>
      </c>
      <c r="L281" s="3" t="str">
        <f t="shared" si="4"/>
        <v>3622</v>
      </c>
      <c r="M281" s="3">
        <f t="shared" si="5"/>
        <v>3622</v>
      </c>
      <c r="N281" s="3" t="str">
        <f>Vlookup(M281,Card_Details!A$2:C$7,2,FALSE)</f>
        <v>Hyderabad</v>
      </c>
    </row>
    <row r="282">
      <c r="A282" s="2" t="s">
        <v>367</v>
      </c>
      <c r="B282" s="2" t="s">
        <v>129</v>
      </c>
      <c r="C282" s="8">
        <v>29700.0</v>
      </c>
      <c r="D282" s="3" t="str">
        <f>IFERROR(__xludf.DUMMYFUNCTION("split(B282,""-"")"),"Maintenance")</f>
        <v>Maintenance</v>
      </c>
      <c r="E282" s="10">
        <f>IFERROR(__xludf.DUMMYFUNCTION("""COMPUTED_VALUE"""),45326.0)</f>
        <v>45326</v>
      </c>
      <c r="F282" s="3" t="str">
        <f>IFERROR(__xludf.DUMMYFUNCTION("""COMPUTED_VALUE"""),"****3622/")</f>
        <v>****3622/</v>
      </c>
      <c r="G282" s="3" t="str">
        <f t="shared" si="1"/>
        <v>Maintenance</v>
      </c>
      <c r="H282" s="3" t="str">
        <f t="shared" si="2"/>
        <v>Maintenance</v>
      </c>
      <c r="I282" s="3" t="str">
        <f>IFERROR(__xludf.DUMMYFUNCTION("split(E282,""/"")"),"February")</f>
        <v>February</v>
      </c>
      <c r="J282" s="3">
        <f>IFERROR(__xludf.DUMMYFUNCTION("""COMPUTED_VALUE"""),4.0)</f>
        <v>4</v>
      </c>
      <c r="K282" s="3" t="str">
        <f t="shared" si="3"/>
        <v>3622/</v>
      </c>
      <c r="L282" s="3" t="str">
        <f t="shared" si="4"/>
        <v>3622</v>
      </c>
      <c r="M282" s="3">
        <f t="shared" si="5"/>
        <v>3622</v>
      </c>
      <c r="N282" s="3" t="str">
        <f>Vlookup(M282,Card_Details!A$2:C$7,2,FALSE)</f>
        <v>Hyderabad</v>
      </c>
    </row>
    <row r="283">
      <c r="A283" s="2" t="s">
        <v>368</v>
      </c>
      <c r="B283" s="2" t="s">
        <v>129</v>
      </c>
      <c r="C283" s="8">
        <v>28750.0</v>
      </c>
      <c r="D283" s="3" t="str">
        <f>IFERROR(__xludf.DUMMYFUNCTION("split(B283,""-"")"),"Maintenance")</f>
        <v>Maintenance</v>
      </c>
      <c r="E283" s="10">
        <f>IFERROR(__xludf.DUMMYFUNCTION("""COMPUTED_VALUE"""),45326.0)</f>
        <v>45326</v>
      </c>
      <c r="F283" s="3" t="str">
        <f>IFERROR(__xludf.DUMMYFUNCTION("""COMPUTED_VALUE"""),"****3622/")</f>
        <v>****3622/</v>
      </c>
      <c r="G283" s="3" t="str">
        <f t="shared" si="1"/>
        <v>Maintenance</v>
      </c>
      <c r="H283" s="3" t="str">
        <f t="shared" si="2"/>
        <v>Maintenance</v>
      </c>
      <c r="I283" s="3" t="str">
        <f>IFERROR(__xludf.DUMMYFUNCTION("split(E283,""/"")"),"February")</f>
        <v>February</v>
      </c>
      <c r="J283" s="3">
        <f>IFERROR(__xludf.DUMMYFUNCTION("""COMPUTED_VALUE"""),4.0)</f>
        <v>4</v>
      </c>
      <c r="K283" s="3" t="str">
        <f t="shared" si="3"/>
        <v>3622/</v>
      </c>
      <c r="L283" s="3" t="str">
        <f t="shared" si="4"/>
        <v>3622</v>
      </c>
      <c r="M283" s="3">
        <f t="shared" si="5"/>
        <v>3622</v>
      </c>
      <c r="N283" s="3" t="str">
        <f>Vlookup(M283,Card_Details!A$2:C$7,2,FALSE)</f>
        <v>Hyderabad</v>
      </c>
    </row>
    <row r="284">
      <c r="A284" s="2" t="s">
        <v>369</v>
      </c>
      <c r="B284" s="2" t="s">
        <v>129</v>
      </c>
      <c r="C284" s="8">
        <v>20800.0</v>
      </c>
      <c r="D284" s="3" t="str">
        <f>IFERROR(__xludf.DUMMYFUNCTION("split(B284,""-"")"),"Maintenance")</f>
        <v>Maintenance</v>
      </c>
      <c r="E284" s="10">
        <f>IFERROR(__xludf.DUMMYFUNCTION("""COMPUTED_VALUE"""),45326.0)</f>
        <v>45326</v>
      </c>
      <c r="F284" s="3" t="str">
        <f>IFERROR(__xludf.DUMMYFUNCTION("""COMPUTED_VALUE"""),"****3622/")</f>
        <v>****3622/</v>
      </c>
      <c r="G284" s="3" t="str">
        <f t="shared" si="1"/>
        <v>Maintenance</v>
      </c>
      <c r="H284" s="3" t="str">
        <f t="shared" si="2"/>
        <v>Maintenance</v>
      </c>
      <c r="I284" s="3" t="str">
        <f>IFERROR(__xludf.DUMMYFUNCTION("split(E284,""/"")"),"February")</f>
        <v>February</v>
      </c>
      <c r="J284" s="3">
        <f>IFERROR(__xludf.DUMMYFUNCTION("""COMPUTED_VALUE"""),4.0)</f>
        <v>4</v>
      </c>
      <c r="K284" s="3" t="str">
        <f t="shared" si="3"/>
        <v>3622/</v>
      </c>
      <c r="L284" s="3" t="str">
        <f t="shared" si="4"/>
        <v>3622</v>
      </c>
      <c r="M284" s="3">
        <f t="shared" si="5"/>
        <v>3622</v>
      </c>
      <c r="N284" s="3" t="str">
        <f>Vlookup(M284,Card_Details!A$2:C$7,2,FALSE)</f>
        <v>Hyderabad</v>
      </c>
    </row>
    <row r="285">
      <c r="A285" s="2" t="s">
        <v>370</v>
      </c>
      <c r="B285" s="2" t="s">
        <v>129</v>
      </c>
      <c r="C285" s="8">
        <v>56000.0</v>
      </c>
      <c r="D285" s="3" t="str">
        <f>IFERROR(__xludf.DUMMYFUNCTION("split(B285,""-"")"),"Maintenance")</f>
        <v>Maintenance</v>
      </c>
      <c r="E285" s="10">
        <f>IFERROR(__xludf.DUMMYFUNCTION("""COMPUTED_VALUE"""),45326.0)</f>
        <v>45326</v>
      </c>
      <c r="F285" s="3" t="str">
        <f>IFERROR(__xludf.DUMMYFUNCTION("""COMPUTED_VALUE"""),"****3622/")</f>
        <v>****3622/</v>
      </c>
      <c r="G285" s="3" t="str">
        <f t="shared" si="1"/>
        <v>Maintenance</v>
      </c>
      <c r="H285" s="3" t="str">
        <f t="shared" si="2"/>
        <v>Maintenance</v>
      </c>
      <c r="I285" s="3" t="str">
        <f>IFERROR(__xludf.DUMMYFUNCTION("split(E285,""/"")"),"February")</f>
        <v>February</v>
      </c>
      <c r="J285" s="3">
        <f>IFERROR(__xludf.DUMMYFUNCTION("""COMPUTED_VALUE"""),4.0)</f>
        <v>4</v>
      </c>
      <c r="K285" s="3" t="str">
        <f t="shared" si="3"/>
        <v>3622/</v>
      </c>
      <c r="L285" s="3" t="str">
        <f t="shared" si="4"/>
        <v>3622</v>
      </c>
      <c r="M285" s="3">
        <f t="shared" si="5"/>
        <v>3622</v>
      </c>
      <c r="N285" s="3" t="str">
        <f>Vlookup(M285,Card_Details!A$2:C$7,2,FALSE)</f>
        <v>Hyderabad</v>
      </c>
    </row>
    <row r="286">
      <c r="A286" s="2" t="s">
        <v>371</v>
      </c>
      <c r="B286" s="2" t="s">
        <v>159</v>
      </c>
      <c r="C286" s="8">
        <v>125346.0</v>
      </c>
      <c r="D286" s="3" t="str">
        <f>IFERROR(__xludf.DUMMYFUNCTION("split(B286,""-"")"),"Offline Advertising")</f>
        <v>Offline Advertising</v>
      </c>
      <c r="E286" s="10">
        <f>IFERROR(__xludf.DUMMYFUNCTION("""COMPUTED_VALUE"""),45330.0)</f>
        <v>45330</v>
      </c>
      <c r="F286" s="3" t="str">
        <f>IFERROR(__xludf.DUMMYFUNCTION("""COMPUTED_VALUE"""),"****8370/")</f>
        <v>****8370/</v>
      </c>
      <c r="G286" s="3" t="str">
        <f t="shared" si="1"/>
        <v>Offline Advertising</v>
      </c>
      <c r="H286" s="3" t="str">
        <f t="shared" si="2"/>
        <v>Offline Advertising</v>
      </c>
      <c r="I286" s="3" t="str">
        <f>IFERROR(__xludf.DUMMYFUNCTION("split(E286,""/"")"),"February")</f>
        <v>February</v>
      </c>
      <c r="J286" s="3">
        <f>IFERROR(__xludf.DUMMYFUNCTION("""COMPUTED_VALUE"""),8.0)</f>
        <v>8</v>
      </c>
      <c r="K286" s="3" t="str">
        <f t="shared" si="3"/>
        <v>8370/</v>
      </c>
      <c r="L286" s="3" t="str">
        <f t="shared" si="4"/>
        <v>8370</v>
      </c>
      <c r="M286" s="3">
        <f t="shared" si="5"/>
        <v>8370</v>
      </c>
      <c r="N286" s="3" t="str">
        <f>Vlookup(M286,Card_Details!A$2:C$7,2,FALSE)</f>
        <v>Bengaluru</v>
      </c>
    </row>
    <row r="287">
      <c r="A287" s="2" t="s">
        <v>372</v>
      </c>
      <c r="B287" s="2" t="s">
        <v>161</v>
      </c>
      <c r="C287" s="8">
        <v>138005.0</v>
      </c>
      <c r="D287" s="3" t="str">
        <f>IFERROR(__xludf.DUMMYFUNCTION("split(B287,""-"")"),"Offline Advertising")</f>
        <v>Offline Advertising</v>
      </c>
      <c r="E287" s="10">
        <f>IFERROR(__xludf.DUMMYFUNCTION("""COMPUTED_VALUE"""),45299.0)</f>
        <v>45299</v>
      </c>
      <c r="F287" s="3" t="str">
        <f>IFERROR(__xludf.DUMMYFUNCTION("""COMPUTED_VALUE"""),"****3622/")</f>
        <v>****3622/</v>
      </c>
      <c r="G287" s="3" t="str">
        <f t="shared" si="1"/>
        <v>Offline Advertising</v>
      </c>
      <c r="H287" s="3" t="str">
        <f t="shared" si="2"/>
        <v>Offline Advertising</v>
      </c>
      <c r="I287" s="3" t="str">
        <f>IFERROR(__xludf.DUMMYFUNCTION("split(E287,""/"")"),"January")</f>
        <v>January</v>
      </c>
      <c r="J287" s="3">
        <f>IFERROR(__xludf.DUMMYFUNCTION("""COMPUTED_VALUE"""),8.0)</f>
        <v>8</v>
      </c>
      <c r="K287" s="3" t="str">
        <f t="shared" si="3"/>
        <v>3622/</v>
      </c>
      <c r="L287" s="3" t="str">
        <f t="shared" si="4"/>
        <v>3622</v>
      </c>
      <c r="M287" s="3">
        <f t="shared" si="5"/>
        <v>3622</v>
      </c>
      <c r="N287" s="3" t="str">
        <f>Vlookup(M287,Card_Details!A$2:C$7,2,FALSE)</f>
        <v>Hyderabad</v>
      </c>
    </row>
    <row r="288">
      <c r="A288" s="2" t="s">
        <v>373</v>
      </c>
      <c r="B288" s="2" t="s">
        <v>163</v>
      </c>
      <c r="C288" s="8">
        <v>127227.0</v>
      </c>
      <c r="D288" s="3" t="str">
        <f>IFERROR(__xludf.DUMMYFUNCTION("split(B288,""-"")"),"Salary")</f>
        <v>Salary</v>
      </c>
      <c r="E288" s="10">
        <f>IFERROR(__xludf.DUMMYFUNCTION("""COMPUTED_VALUE"""),45331.0)</f>
        <v>45331</v>
      </c>
      <c r="F288" s="3" t="str">
        <f>IFERROR(__xludf.DUMMYFUNCTION("""COMPUTED_VALUE"""),"****2232/")</f>
        <v>****2232/</v>
      </c>
      <c r="G288" s="3" t="str">
        <f t="shared" si="1"/>
        <v>Salary</v>
      </c>
      <c r="H288" s="3" t="str">
        <f t="shared" si="2"/>
        <v>Salary</v>
      </c>
      <c r="I288" s="3" t="str">
        <f>IFERROR(__xludf.DUMMYFUNCTION("split(E288,""/"")"),"February")</f>
        <v>February</v>
      </c>
      <c r="J288" s="3">
        <f>IFERROR(__xludf.DUMMYFUNCTION("""COMPUTED_VALUE"""),9.0)</f>
        <v>9</v>
      </c>
      <c r="K288" s="3" t="str">
        <f t="shared" si="3"/>
        <v>2232/</v>
      </c>
      <c r="L288" s="3" t="str">
        <f t="shared" si="4"/>
        <v>2232</v>
      </c>
      <c r="M288" s="3">
        <f t="shared" si="5"/>
        <v>2232</v>
      </c>
      <c r="N288" s="3" t="str">
        <f>Vlookup(M288,Card_Details!A$2:C$7,2,FALSE)</f>
        <v>Mumbai</v>
      </c>
    </row>
    <row r="289">
      <c r="A289" s="2" t="s">
        <v>374</v>
      </c>
      <c r="B289" s="2" t="s">
        <v>163</v>
      </c>
      <c r="C289" s="8">
        <v>14533.0</v>
      </c>
      <c r="D289" s="3" t="str">
        <f>IFERROR(__xludf.DUMMYFUNCTION("split(B289,""-"")"),"Salary")</f>
        <v>Salary</v>
      </c>
      <c r="E289" s="10">
        <f>IFERROR(__xludf.DUMMYFUNCTION("""COMPUTED_VALUE"""),45331.0)</f>
        <v>45331</v>
      </c>
      <c r="F289" s="3" t="str">
        <f>IFERROR(__xludf.DUMMYFUNCTION("""COMPUTED_VALUE"""),"****2232/")</f>
        <v>****2232/</v>
      </c>
      <c r="G289" s="3" t="str">
        <f t="shared" si="1"/>
        <v>Salary</v>
      </c>
      <c r="H289" s="3" t="str">
        <f t="shared" si="2"/>
        <v>Salary</v>
      </c>
      <c r="I289" s="3" t="str">
        <f>IFERROR(__xludf.DUMMYFUNCTION("split(E289,""/"")"),"February")</f>
        <v>February</v>
      </c>
      <c r="J289" s="3">
        <f>IFERROR(__xludf.DUMMYFUNCTION("""COMPUTED_VALUE"""),9.0)</f>
        <v>9</v>
      </c>
      <c r="K289" s="3" t="str">
        <f t="shared" si="3"/>
        <v>2232/</v>
      </c>
      <c r="L289" s="3" t="str">
        <f t="shared" si="4"/>
        <v>2232</v>
      </c>
      <c r="M289" s="3">
        <f t="shared" si="5"/>
        <v>2232</v>
      </c>
      <c r="N289" s="3" t="str">
        <f>Vlookup(M289,Card_Details!A$2:C$7,2,FALSE)</f>
        <v>Mumbai</v>
      </c>
    </row>
    <row r="290">
      <c r="A290" s="2" t="s">
        <v>375</v>
      </c>
      <c r="B290" s="2" t="s">
        <v>114</v>
      </c>
      <c r="C290" s="8">
        <v>123309.0</v>
      </c>
      <c r="D290" s="3" t="str">
        <f>IFERROR(__xludf.DUMMYFUNCTION("split(B290,""-"")"),"Offline Advertising")</f>
        <v>Offline Advertising</v>
      </c>
      <c r="E290" s="10">
        <f>IFERROR(__xludf.DUMMYFUNCTION("""COMPUTED_VALUE"""),45300.0)</f>
        <v>45300</v>
      </c>
      <c r="F290" s="3" t="str">
        <f>IFERROR(__xludf.DUMMYFUNCTION("""COMPUTED_VALUE"""),"****4050/")</f>
        <v>****4050/</v>
      </c>
      <c r="G290" s="3" t="str">
        <f t="shared" si="1"/>
        <v>Offline Advertising</v>
      </c>
      <c r="H290" s="3" t="str">
        <f t="shared" si="2"/>
        <v>Offline Advertising</v>
      </c>
      <c r="I290" s="3" t="str">
        <f>IFERROR(__xludf.DUMMYFUNCTION("split(E290,""/"")"),"January")</f>
        <v>January</v>
      </c>
      <c r="J290" s="3">
        <f>IFERROR(__xludf.DUMMYFUNCTION("""COMPUTED_VALUE"""),9.0)</f>
        <v>9</v>
      </c>
      <c r="K290" s="3" t="str">
        <f t="shared" si="3"/>
        <v>4050/</v>
      </c>
      <c r="L290" s="3" t="str">
        <f t="shared" si="4"/>
        <v>4050</v>
      </c>
      <c r="M290" s="3">
        <f t="shared" si="5"/>
        <v>4050</v>
      </c>
      <c r="N290" s="3" t="str">
        <f>Vlookup(M290,Card_Details!A$2:C$7,2,FALSE)</f>
        <v>Hyderabad</v>
      </c>
    </row>
    <row r="291">
      <c r="A291" s="2" t="s">
        <v>376</v>
      </c>
      <c r="B291" s="2" t="s">
        <v>116</v>
      </c>
      <c r="C291" s="8">
        <v>94485.0</v>
      </c>
      <c r="D291" s="3" t="str">
        <f>IFERROR(__xludf.DUMMYFUNCTION("split(B291,""-"")"),"Offline Advertising")</f>
        <v>Offline Advertising</v>
      </c>
      <c r="E291" s="9">
        <f>IFERROR(__xludf.DUMMYFUNCTION("""COMPUTED_VALUE"""),45301.0)</f>
        <v>45301</v>
      </c>
      <c r="F291" s="3" t="str">
        <f>IFERROR(__xludf.DUMMYFUNCTION("""COMPUTED_VALUE"""),"****5552/")</f>
        <v>****5552/</v>
      </c>
      <c r="G291" s="3" t="str">
        <f t="shared" si="1"/>
        <v>Offline Advertising</v>
      </c>
      <c r="H291" s="3" t="str">
        <f t="shared" si="2"/>
        <v>Offline Advertising</v>
      </c>
      <c r="I291" s="3" t="str">
        <f>IFERROR(__xludf.DUMMYFUNCTION("split(E291,""/"")"),"January")</f>
        <v>January</v>
      </c>
      <c r="J291" s="3">
        <f>IFERROR(__xludf.DUMMYFUNCTION("""COMPUTED_VALUE"""),10.0)</f>
        <v>10</v>
      </c>
      <c r="K291" s="3" t="str">
        <f t="shared" si="3"/>
        <v>5552/</v>
      </c>
      <c r="L291" s="3" t="str">
        <f t="shared" si="4"/>
        <v>5552</v>
      </c>
      <c r="M291" s="3">
        <f t="shared" si="5"/>
        <v>5552</v>
      </c>
      <c r="N291" s="3" t="str">
        <f>Vlookup(M291,Card_Details!A$2:C$7,2,FALSE)</f>
        <v>Mumbai</v>
      </c>
    </row>
    <row r="292">
      <c r="A292" s="2" t="s">
        <v>377</v>
      </c>
      <c r="B292" s="2" t="s">
        <v>118</v>
      </c>
      <c r="C292" s="8">
        <v>56314.0</v>
      </c>
      <c r="D292" s="3" t="str">
        <f>IFERROR(__xludf.DUMMYFUNCTION("split(B292,""-"")"),"Offline Advertising")</f>
        <v>Offline Advertising</v>
      </c>
      <c r="E292" s="9">
        <f>IFERROR(__xludf.DUMMYFUNCTION("""COMPUTED_VALUE"""),45302.0)</f>
        <v>45302</v>
      </c>
      <c r="F292" s="3" t="str">
        <f>IFERROR(__xludf.DUMMYFUNCTION("""COMPUTED_VALUE"""),"****3622/")</f>
        <v>****3622/</v>
      </c>
      <c r="G292" s="3" t="str">
        <f t="shared" si="1"/>
        <v>Offline Advertising</v>
      </c>
      <c r="H292" s="3" t="str">
        <f t="shared" si="2"/>
        <v>Offline Advertising</v>
      </c>
      <c r="I292" s="3" t="str">
        <f>IFERROR(__xludf.DUMMYFUNCTION("split(E292,""/"")"),"January")</f>
        <v>January</v>
      </c>
      <c r="J292" s="3">
        <f>IFERROR(__xludf.DUMMYFUNCTION("""COMPUTED_VALUE"""),11.0)</f>
        <v>11</v>
      </c>
      <c r="K292" s="3" t="str">
        <f t="shared" si="3"/>
        <v>3622/</v>
      </c>
      <c r="L292" s="3" t="str">
        <f t="shared" si="4"/>
        <v>3622</v>
      </c>
      <c r="M292" s="3">
        <f t="shared" si="5"/>
        <v>3622</v>
      </c>
      <c r="N292" s="3" t="str">
        <f>Vlookup(M292,Card_Details!A$2:C$7,2,FALSE)</f>
        <v>Hyderabad</v>
      </c>
    </row>
    <row r="293">
      <c r="A293" s="2" t="s">
        <v>378</v>
      </c>
      <c r="B293" s="2" t="s">
        <v>120</v>
      </c>
      <c r="C293" s="8">
        <v>113056.0</v>
      </c>
      <c r="D293" s="3" t="str">
        <f>IFERROR(__xludf.DUMMYFUNCTION("split(B293,""-"")"),"Offline Advertising")</f>
        <v>Offline Advertising</v>
      </c>
      <c r="E293" s="9">
        <f>IFERROR(__xludf.DUMMYFUNCTION("""COMPUTED_VALUE"""),45303.0)</f>
        <v>45303</v>
      </c>
      <c r="F293" s="3" t="str">
        <f>IFERROR(__xludf.DUMMYFUNCTION("""COMPUTED_VALUE"""),"****8370/")</f>
        <v>****8370/</v>
      </c>
      <c r="G293" s="3" t="str">
        <f t="shared" si="1"/>
        <v>Offline Advertising</v>
      </c>
      <c r="H293" s="3" t="str">
        <f t="shared" si="2"/>
        <v>Offline Advertising</v>
      </c>
      <c r="I293" s="3" t="str">
        <f>IFERROR(__xludf.DUMMYFUNCTION("split(E293,""/"")"),"January")</f>
        <v>January</v>
      </c>
      <c r="J293" s="3">
        <f>IFERROR(__xludf.DUMMYFUNCTION("""COMPUTED_VALUE"""),12.0)</f>
        <v>12</v>
      </c>
      <c r="K293" s="3" t="str">
        <f t="shared" si="3"/>
        <v>8370/</v>
      </c>
      <c r="L293" s="3" t="str">
        <f t="shared" si="4"/>
        <v>8370</v>
      </c>
      <c r="M293" s="3">
        <f t="shared" si="5"/>
        <v>8370</v>
      </c>
      <c r="N293" s="3" t="str">
        <f>Vlookup(M293,Card_Details!A$2:C$7,2,FALSE)</f>
        <v>Bengaluru</v>
      </c>
    </row>
    <row r="294">
      <c r="A294" s="2" t="s">
        <v>379</v>
      </c>
      <c r="B294" s="2" t="s">
        <v>122</v>
      </c>
      <c r="C294" s="8">
        <v>53771.0</v>
      </c>
      <c r="D294" s="3" t="str">
        <f>IFERROR(__xludf.DUMMYFUNCTION("split(B294,""-"")"),"Offline Advertising")</f>
        <v>Offline Advertising</v>
      </c>
      <c r="E294" s="9">
        <f>IFERROR(__xludf.DUMMYFUNCTION("""COMPUTED_VALUE"""),45304.0)</f>
        <v>45304</v>
      </c>
      <c r="F294" s="3" t="str">
        <f>IFERROR(__xludf.DUMMYFUNCTION("""COMPUTED_VALUE"""),"****3622/")</f>
        <v>****3622/</v>
      </c>
      <c r="G294" s="3" t="str">
        <f t="shared" si="1"/>
        <v>Offline Advertising</v>
      </c>
      <c r="H294" s="3" t="str">
        <f t="shared" si="2"/>
        <v>Offline Advertising</v>
      </c>
      <c r="I294" s="3" t="str">
        <f>IFERROR(__xludf.DUMMYFUNCTION("split(E294,""/"")"),"January")</f>
        <v>January</v>
      </c>
      <c r="J294" s="3">
        <f>IFERROR(__xludf.DUMMYFUNCTION("""COMPUTED_VALUE"""),13.0)</f>
        <v>13</v>
      </c>
      <c r="K294" s="3" t="str">
        <f t="shared" si="3"/>
        <v>3622/</v>
      </c>
      <c r="L294" s="3" t="str">
        <f t="shared" si="4"/>
        <v>3622</v>
      </c>
      <c r="M294" s="3">
        <f t="shared" si="5"/>
        <v>3622</v>
      </c>
      <c r="N294" s="3" t="str">
        <f>Vlookup(M294,Card_Details!A$2:C$7,2,FALSE)</f>
        <v>Hyderabad</v>
      </c>
    </row>
    <row r="295">
      <c r="A295" s="2" t="s">
        <v>380</v>
      </c>
      <c r="B295" s="2" t="s">
        <v>142</v>
      </c>
      <c r="C295" s="8">
        <v>98000.0</v>
      </c>
      <c r="D295" s="3" t="str">
        <f>IFERROR(__xludf.DUMMYFUNCTION("split(B295,""-"")"),"Travel")</f>
        <v>Travel</v>
      </c>
      <c r="E295" s="10">
        <f>IFERROR(__xludf.DUMMYFUNCTION("""COMPUTED_VALUE"""),45327.0)</f>
        <v>45327</v>
      </c>
      <c r="F295" s="3" t="str">
        <f>IFERROR(__xludf.DUMMYFUNCTION("""COMPUTED_VALUE"""),"****5552/")</f>
        <v>****5552/</v>
      </c>
      <c r="G295" s="3" t="str">
        <f t="shared" si="1"/>
        <v>Travel</v>
      </c>
      <c r="H295" s="3" t="str">
        <f t="shared" si="2"/>
        <v>Travel</v>
      </c>
      <c r="I295" s="3" t="str">
        <f>IFERROR(__xludf.DUMMYFUNCTION("split(E295,""/"")"),"February")</f>
        <v>February</v>
      </c>
      <c r="J295" s="3">
        <f>IFERROR(__xludf.DUMMYFUNCTION("""COMPUTED_VALUE"""),5.0)</f>
        <v>5</v>
      </c>
      <c r="K295" s="3" t="str">
        <f t="shared" si="3"/>
        <v>5552/</v>
      </c>
      <c r="L295" s="3" t="str">
        <f t="shared" si="4"/>
        <v>5552</v>
      </c>
      <c r="M295" s="3">
        <f t="shared" si="5"/>
        <v>5552</v>
      </c>
      <c r="N295" s="3" t="str">
        <f>Vlookup(M295,Card_Details!A$2:C$7,2,FALSE)</f>
        <v>Mumbai</v>
      </c>
    </row>
    <row r="296">
      <c r="A296" s="2" t="s">
        <v>381</v>
      </c>
      <c r="B296" s="2" t="s">
        <v>144</v>
      </c>
      <c r="C296" s="8">
        <v>72000.0</v>
      </c>
      <c r="D296" s="3" t="str">
        <f>IFERROR(__xludf.DUMMYFUNCTION("split(B296,""-"")"),"Travel")</f>
        <v>Travel</v>
      </c>
      <c r="E296" s="10">
        <f>IFERROR(__xludf.DUMMYFUNCTION("""COMPUTED_VALUE"""),45327.0)</f>
        <v>45327</v>
      </c>
      <c r="F296" s="3" t="str">
        <f>IFERROR(__xludf.DUMMYFUNCTION("""COMPUTED_VALUE"""),"****8370/")</f>
        <v>****8370/</v>
      </c>
      <c r="G296" s="3" t="str">
        <f t="shared" si="1"/>
        <v>Travel</v>
      </c>
      <c r="H296" s="3" t="str">
        <f t="shared" si="2"/>
        <v>Travel</v>
      </c>
      <c r="I296" s="3" t="str">
        <f>IFERROR(__xludf.DUMMYFUNCTION("split(E296,""/"")"),"February")</f>
        <v>February</v>
      </c>
      <c r="J296" s="3">
        <f>IFERROR(__xludf.DUMMYFUNCTION("""COMPUTED_VALUE"""),5.0)</f>
        <v>5</v>
      </c>
      <c r="K296" s="3" t="str">
        <f t="shared" si="3"/>
        <v>8370/</v>
      </c>
      <c r="L296" s="3" t="str">
        <f t="shared" si="4"/>
        <v>8370</v>
      </c>
      <c r="M296" s="3">
        <f t="shared" si="5"/>
        <v>8370</v>
      </c>
      <c r="N296" s="3" t="str">
        <f>Vlookup(M296,Card_Details!A$2:C$7,2,FALSE)</f>
        <v>Bengaluru</v>
      </c>
    </row>
    <row r="297">
      <c r="A297" s="2" t="s">
        <v>382</v>
      </c>
      <c r="B297" s="2" t="s">
        <v>146</v>
      </c>
      <c r="C297" s="8">
        <v>96000.0</v>
      </c>
      <c r="D297" s="3" t="str">
        <f>IFERROR(__xludf.DUMMYFUNCTION("split(B297,""-"")"),"Travel")</f>
        <v>Travel</v>
      </c>
      <c r="E297" s="10">
        <f>IFERROR(__xludf.DUMMYFUNCTION("""COMPUTED_VALUE"""),45327.0)</f>
        <v>45327</v>
      </c>
      <c r="F297" s="3" t="str">
        <f>IFERROR(__xludf.DUMMYFUNCTION("""COMPUTED_VALUE"""),"****3622/")</f>
        <v>****3622/</v>
      </c>
      <c r="G297" s="3" t="str">
        <f t="shared" si="1"/>
        <v>Travel</v>
      </c>
      <c r="H297" s="3" t="str">
        <f t="shared" si="2"/>
        <v>Travel</v>
      </c>
      <c r="I297" s="3" t="str">
        <f>IFERROR(__xludf.DUMMYFUNCTION("split(E297,""/"")"),"February")</f>
        <v>February</v>
      </c>
      <c r="J297" s="3">
        <f>IFERROR(__xludf.DUMMYFUNCTION("""COMPUTED_VALUE"""),5.0)</f>
        <v>5</v>
      </c>
      <c r="K297" s="3" t="str">
        <f t="shared" si="3"/>
        <v>3622/</v>
      </c>
      <c r="L297" s="3" t="str">
        <f t="shared" si="4"/>
        <v>3622</v>
      </c>
      <c r="M297" s="3">
        <f t="shared" si="5"/>
        <v>3622</v>
      </c>
      <c r="N297" s="3" t="str">
        <f>Vlookup(M297,Card_Details!A$2:C$7,2,FALSE)</f>
        <v>Hyderabad</v>
      </c>
    </row>
    <row r="298">
      <c r="A298" s="2" t="s">
        <v>383</v>
      </c>
      <c r="B298" s="2" t="s">
        <v>127</v>
      </c>
      <c r="C298" s="8">
        <v>81000.0</v>
      </c>
      <c r="D298" s="3" t="str">
        <f>IFERROR(__xludf.DUMMYFUNCTION("split(B298,""-"")"),"Maintenance")</f>
        <v>Maintenance</v>
      </c>
      <c r="E298" s="10">
        <f>IFERROR(__xludf.DUMMYFUNCTION("""COMPUTED_VALUE"""),45326.0)</f>
        <v>45326</v>
      </c>
      <c r="F298" s="3" t="str">
        <f>IFERROR(__xludf.DUMMYFUNCTION("""COMPUTED_VALUE"""),"****8370/")</f>
        <v>****8370/</v>
      </c>
      <c r="G298" s="3" t="str">
        <f t="shared" si="1"/>
        <v>Maintenance</v>
      </c>
      <c r="H298" s="3" t="str">
        <f t="shared" si="2"/>
        <v>Maintenance</v>
      </c>
      <c r="I298" s="3" t="str">
        <f>IFERROR(__xludf.DUMMYFUNCTION("split(E298,""/"")"),"February")</f>
        <v>February</v>
      </c>
      <c r="J298" s="3">
        <f>IFERROR(__xludf.DUMMYFUNCTION("""COMPUTED_VALUE"""),4.0)</f>
        <v>4</v>
      </c>
      <c r="K298" s="3" t="str">
        <f t="shared" si="3"/>
        <v>8370/</v>
      </c>
      <c r="L298" s="3" t="str">
        <f t="shared" si="4"/>
        <v>8370</v>
      </c>
      <c r="M298" s="3">
        <f t="shared" si="5"/>
        <v>8370</v>
      </c>
      <c r="N298" s="3" t="str">
        <f>Vlookup(M298,Card_Details!A$2:C$7,2,FALSE)</f>
        <v>Bengaluru</v>
      </c>
    </row>
    <row r="299">
      <c r="A299" s="2" t="s">
        <v>384</v>
      </c>
      <c r="B299" s="2" t="s">
        <v>129</v>
      </c>
      <c r="C299" s="8">
        <v>86000.0</v>
      </c>
      <c r="D299" s="3" t="str">
        <f>IFERROR(__xludf.DUMMYFUNCTION("split(B299,""-"")"),"Maintenance")</f>
        <v>Maintenance</v>
      </c>
      <c r="E299" s="10">
        <f>IFERROR(__xludf.DUMMYFUNCTION("""COMPUTED_VALUE"""),45326.0)</f>
        <v>45326</v>
      </c>
      <c r="F299" s="3" t="str">
        <f>IFERROR(__xludf.DUMMYFUNCTION("""COMPUTED_VALUE"""),"****3622/")</f>
        <v>****3622/</v>
      </c>
      <c r="G299" s="3" t="str">
        <f t="shared" si="1"/>
        <v>Maintenance</v>
      </c>
      <c r="H299" s="3" t="str">
        <f t="shared" si="2"/>
        <v>Maintenance</v>
      </c>
      <c r="I299" s="3" t="str">
        <f>IFERROR(__xludf.DUMMYFUNCTION("split(E299,""/"")"),"February")</f>
        <v>February</v>
      </c>
      <c r="J299" s="3">
        <f>IFERROR(__xludf.DUMMYFUNCTION("""COMPUTED_VALUE"""),4.0)</f>
        <v>4</v>
      </c>
      <c r="K299" s="3" t="str">
        <f t="shared" si="3"/>
        <v>3622/</v>
      </c>
      <c r="L299" s="3" t="str">
        <f t="shared" si="4"/>
        <v>3622</v>
      </c>
      <c r="M299" s="3">
        <f t="shared" si="5"/>
        <v>3622</v>
      </c>
      <c r="N299" s="3" t="str">
        <f>Vlookup(M299,Card_Details!A$2:C$7,2,FALSE)</f>
        <v>Hyderabad</v>
      </c>
    </row>
    <row r="300">
      <c r="A300" s="2" t="s">
        <v>385</v>
      </c>
      <c r="B300" s="2" t="s">
        <v>131</v>
      </c>
      <c r="C300" s="8">
        <v>54000.0</v>
      </c>
      <c r="D300" s="3" t="str">
        <f>IFERROR(__xludf.DUMMYFUNCTION("split(B300,""-"")"),"Maintenance")</f>
        <v>Maintenance</v>
      </c>
      <c r="E300" s="10">
        <f>IFERROR(__xludf.DUMMYFUNCTION("""COMPUTED_VALUE"""),45326.0)</f>
        <v>45326</v>
      </c>
      <c r="F300" s="3" t="str">
        <f>IFERROR(__xludf.DUMMYFUNCTION("""COMPUTED_VALUE"""),"****2232/")</f>
        <v>****2232/</v>
      </c>
      <c r="G300" s="3" t="str">
        <f t="shared" si="1"/>
        <v>Maintenance</v>
      </c>
      <c r="H300" s="3" t="str">
        <f t="shared" si="2"/>
        <v>Maintenance</v>
      </c>
      <c r="I300" s="3" t="str">
        <f>IFERROR(__xludf.DUMMYFUNCTION("split(E300,""/"")"),"February")</f>
        <v>February</v>
      </c>
      <c r="J300" s="3">
        <f>IFERROR(__xludf.DUMMYFUNCTION("""COMPUTED_VALUE"""),4.0)</f>
        <v>4</v>
      </c>
      <c r="K300" s="3" t="str">
        <f t="shared" si="3"/>
        <v>2232/</v>
      </c>
      <c r="L300" s="3" t="str">
        <f t="shared" si="4"/>
        <v>2232</v>
      </c>
      <c r="M300" s="3">
        <f t="shared" si="5"/>
        <v>2232</v>
      </c>
      <c r="N300" s="3" t="str">
        <f>Vlookup(M300,Card_Details!A$2:C$7,2,FALSE)</f>
        <v>Mumbai</v>
      </c>
    </row>
    <row r="301">
      <c r="A301" s="2" t="s">
        <v>386</v>
      </c>
      <c r="B301" s="2" t="s">
        <v>133</v>
      </c>
      <c r="C301" s="8">
        <v>91255.0</v>
      </c>
      <c r="D301" s="3" t="str">
        <f>IFERROR(__xludf.DUMMYFUNCTION("split(B301,""-"")"),"Maintenance")</f>
        <v>Maintenance</v>
      </c>
      <c r="E301" s="10">
        <f>IFERROR(__xludf.DUMMYFUNCTION("""COMPUTED_VALUE"""),45326.0)</f>
        <v>45326</v>
      </c>
      <c r="F301" s="3" t="str">
        <f>IFERROR(__xludf.DUMMYFUNCTION("""COMPUTED_VALUE"""),"****5002/")</f>
        <v>****5002/</v>
      </c>
      <c r="G301" s="3" t="str">
        <f t="shared" si="1"/>
        <v>Maintenance</v>
      </c>
      <c r="H301" s="3" t="str">
        <f t="shared" si="2"/>
        <v>Maintenance</v>
      </c>
      <c r="I301" s="3" t="str">
        <f>IFERROR(__xludf.DUMMYFUNCTION("split(E301,""/"")"),"February")</f>
        <v>February</v>
      </c>
      <c r="J301" s="3">
        <f>IFERROR(__xludf.DUMMYFUNCTION("""COMPUTED_VALUE"""),4.0)</f>
        <v>4</v>
      </c>
      <c r="K301" s="3" t="str">
        <f t="shared" si="3"/>
        <v>5002/</v>
      </c>
      <c r="L301" s="3" t="str">
        <f t="shared" si="4"/>
        <v>5002</v>
      </c>
      <c r="M301" s="3">
        <f t="shared" si="5"/>
        <v>5002</v>
      </c>
      <c r="N301" s="3" t="str">
        <f>Vlookup(M301,Card_Details!A$2:C$7,2,FALSE)</f>
        <v>Bengaluru</v>
      </c>
    </row>
    <row r="302">
      <c r="A302" s="2" t="s">
        <v>387</v>
      </c>
      <c r="B302" s="2" t="s">
        <v>135</v>
      </c>
      <c r="C302" s="8">
        <v>141485.0</v>
      </c>
      <c r="D302" s="3" t="str">
        <f>IFERROR(__xludf.DUMMYFUNCTION("split(B302,""-"")"),"Maintenance")</f>
        <v>Maintenance</v>
      </c>
      <c r="E302" s="10">
        <f>IFERROR(__xludf.DUMMYFUNCTION("""COMPUTED_VALUE"""),45326.0)</f>
        <v>45326</v>
      </c>
      <c r="F302" s="3" t="str">
        <f>IFERROR(__xludf.DUMMYFUNCTION("""COMPUTED_VALUE"""),"****4050/")</f>
        <v>****4050/</v>
      </c>
      <c r="G302" s="3" t="str">
        <f t="shared" si="1"/>
        <v>Maintenance</v>
      </c>
      <c r="H302" s="3" t="str">
        <f t="shared" si="2"/>
        <v>Maintenance</v>
      </c>
      <c r="I302" s="3" t="str">
        <f>IFERROR(__xludf.DUMMYFUNCTION("split(E302,""/"")"),"February")</f>
        <v>February</v>
      </c>
      <c r="J302" s="3">
        <f>IFERROR(__xludf.DUMMYFUNCTION("""COMPUTED_VALUE"""),4.0)</f>
        <v>4</v>
      </c>
      <c r="K302" s="3" t="str">
        <f t="shared" si="3"/>
        <v>4050/</v>
      </c>
      <c r="L302" s="3" t="str">
        <f t="shared" si="4"/>
        <v>4050</v>
      </c>
      <c r="M302" s="3">
        <f t="shared" si="5"/>
        <v>4050</v>
      </c>
      <c r="N302" s="3" t="str">
        <f>Vlookup(M302,Card_Details!A$2:C$7,2,FALSE)</f>
        <v>Hyderabad</v>
      </c>
    </row>
    <row r="303">
      <c r="A303" s="2" t="s">
        <v>388</v>
      </c>
      <c r="B303" s="2" t="s">
        <v>137</v>
      </c>
      <c r="C303" s="8">
        <v>30000.0</v>
      </c>
      <c r="D303" s="3" t="str">
        <f>IFERROR(__xludf.DUMMYFUNCTION("split(B303,""-"")"),"Maintenance")</f>
        <v>Maintenance</v>
      </c>
      <c r="E303" s="10">
        <f>IFERROR(__xludf.DUMMYFUNCTION("""COMPUTED_VALUE"""),45326.0)</f>
        <v>45326</v>
      </c>
      <c r="F303" s="3" t="str">
        <f>IFERROR(__xludf.DUMMYFUNCTION("""COMPUTED_VALUE"""),"****5552/")</f>
        <v>****5552/</v>
      </c>
      <c r="G303" s="3" t="str">
        <f t="shared" si="1"/>
        <v>Maintenance</v>
      </c>
      <c r="H303" s="3" t="str">
        <f t="shared" si="2"/>
        <v>Maintenance</v>
      </c>
      <c r="I303" s="3" t="str">
        <f>IFERROR(__xludf.DUMMYFUNCTION("split(E303,""/"")"),"February")</f>
        <v>February</v>
      </c>
      <c r="J303" s="3">
        <f>IFERROR(__xludf.DUMMYFUNCTION("""COMPUTED_VALUE"""),4.0)</f>
        <v>4</v>
      </c>
      <c r="K303" s="3" t="str">
        <f t="shared" si="3"/>
        <v>5552/</v>
      </c>
      <c r="L303" s="3" t="str">
        <f t="shared" si="4"/>
        <v>5552</v>
      </c>
      <c r="M303" s="3">
        <f t="shared" si="5"/>
        <v>5552</v>
      </c>
      <c r="N303" s="3" t="str">
        <f>Vlookup(M303,Card_Details!A$2:C$7,2,FALSE)</f>
        <v>Mumbai</v>
      </c>
    </row>
    <row r="304">
      <c r="A304" s="2" t="s">
        <v>389</v>
      </c>
      <c r="B304" s="2" t="s">
        <v>390</v>
      </c>
      <c r="C304" s="8">
        <v>91286.0</v>
      </c>
      <c r="D304" s="3" t="str">
        <f>IFERROR(__xludf.DUMMYFUNCTION("split(B304,""-"")"),"Salary")</f>
        <v>Salary</v>
      </c>
      <c r="E304" s="9">
        <f>IFERROR(__xludf.DUMMYFUNCTION("""COMPUTED_VALUE"""),45363.0)</f>
        <v>45363</v>
      </c>
      <c r="F304" s="3" t="str">
        <f>IFERROR(__xludf.DUMMYFUNCTION("""COMPUTED_VALUE"""),"****8370/")</f>
        <v>****8370/</v>
      </c>
      <c r="G304" s="3" t="str">
        <f t="shared" si="1"/>
        <v>Salary</v>
      </c>
      <c r="H304" s="3" t="str">
        <f t="shared" si="2"/>
        <v>Salary</v>
      </c>
      <c r="I304" s="3" t="str">
        <f>IFERROR(__xludf.DUMMYFUNCTION("split(E304,""/"")"),"March")</f>
        <v>March</v>
      </c>
      <c r="J304" s="3">
        <f>IFERROR(__xludf.DUMMYFUNCTION("""COMPUTED_VALUE"""),12.0)</f>
        <v>12</v>
      </c>
      <c r="K304" s="3" t="str">
        <f t="shared" si="3"/>
        <v>8370/</v>
      </c>
      <c r="L304" s="3" t="str">
        <f t="shared" si="4"/>
        <v>8370</v>
      </c>
      <c r="M304" s="3">
        <f t="shared" si="5"/>
        <v>8370</v>
      </c>
      <c r="N304" s="3" t="str">
        <f>Vlookup(M304,Card_Details!A$2:C$7,2,FALSE)</f>
        <v>Bengaluru</v>
      </c>
    </row>
    <row r="305">
      <c r="A305" s="2" t="s">
        <v>391</v>
      </c>
      <c r="B305" s="2" t="s">
        <v>392</v>
      </c>
      <c r="C305" s="8">
        <v>14604.0</v>
      </c>
      <c r="D305" s="3" t="str">
        <f>IFERROR(__xludf.DUMMYFUNCTION("split(B305,""-"")"),"Salary")</f>
        <v>Salary</v>
      </c>
      <c r="E305" s="9">
        <f>IFERROR(__xludf.DUMMYFUNCTION("""COMPUTED_VALUE"""),45364.0)</f>
        <v>45364</v>
      </c>
      <c r="F305" s="3" t="str">
        <f>IFERROR(__xludf.DUMMYFUNCTION("""COMPUTED_VALUE"""),"****3622/")</f>
        <v>****3622/</v>
      </c>
      <c r="G305" s="3" t="str">
        <f t="shared" si="1"/>
        <v>Salary</v>
      </c>
      <c r="H305" s="3" t="str">
        <f t="shared" si="2"/>
        <v>Salary</v>
      </c>
      <c r="I305" s="3" t="str">
        <f>IFERROR(__xludf.DUMMYFUNCTION("split(E305,""/"")"),"March")</f>
        <v>March</v>
      </c>
      <c r="J305" s="3">
        <f>IFERROR(__xludf.DUMMYFUNCTION("""COMPUTED_VALUE"""),13.0)</f>
        <v>13</v>
      </c>
      <c r="K305" s="3" t="str">
        <f t="shared" si="3"/>
        <v>3622/</v>
      </c>
      <c r="L305" s="3" t="str">
        <f t="shared" si="4"/>
        <v>3622</v>
      </c>
      <c r="M305" s="3">
        <f t="shared" si="5"/>
        <v>3622</v>
      </c>
      <c r="N305" s="3" t="str">
        <f>Vlookup(M305,Card_Details!A$2:C$7,2,FALSE)</f>
        <v>Hyderabad</v>
      </c>
    </row>
    <row r="306">
      <c r="A306" s="2" t="s">
        <v>393</v>
      </c>
      <c r="B306" s="2" t="s">
        <v>394</v>
      </c>
      <c r="C306" s="8">
        <v>143891.0</v>
      </c>
      <c r="D306" s="3" t="str">
        <f>IFERROR(__xludf.DUMMYFUNCTION("split(B306,""-"")"),"Salary")</f>
        <v>Salary</v>
      </c>
      <c r="E306" s="9">
        <f>IFERROR(__xludf.DUMMYFUNCTION("""COMPUTED_VALUE"""),45365.0)</f>
        <v>45365</v>
      </c>
      <c r="F306" s="3" t="str">
        <f>IFERROR(__xludf.DUMMYFUNCTION("""COMPUTED_VALUE"""),"****2232/")</f>
        <v>****2232/</v>
      </c>
      <c r="G306" s="3" t="str">
        <f t="shared" si="1"/>
        <v>Salary</v>
      </c>
      <c r="H306" s="3" t="str">
        <f t="shared" si="2"/>
        <v>Salary</v>
      </c>
      <c r="I306" s="3" t="str">
        <f>IFERROR(__xludf.DUMMYFUNCTION("split(E306,""/"")"),"March")</f>
        <v>March</v>
      </c>
      <c r="J306" s="3">
        <f>IFERROR(__xludf.DUMMYFUNCTION("""COMPUTED_VALUE"""),14.0)</f>
        <v>14</v>
      </c>
      <c r="K306" s="3" t="str">
        <f t="shared" si="3"/>
        <v>2232/</v>
      </c>
      <c r="L306" s="3" t="str">
        <f t="shared" si="4"/>
        <v>2232</v>
      </c>
      <c r="M306" s="3">
        <f t="shared" si="5"/>
        <v>2232</v>
      </c>
      <c r="N306" s="3" t="str">
        <f>Vlookup(M306,Card_Details!A$2:C$7,2,FALSE)</f>
        <v>Mumbai</v>
      </c>
    </row>
    <row r="307">
      <c r="A307" s="2" t="s">
        <v>395</v>
      </c>
      <c r="B307" s="2" t="s">
        <v>396</v>
      </c>
      <c r="C307" s="8">
        <v>126794.0</v>
      </c>
      <c r="D307" s="3" t="str">
        <f>IFERROR(__xludf.DUMMYFUNCTION("split(B307,""-"")"),"Salary")</f>
        <v>Salary</v>
      </c>
      <c r="E307" s="9">
        <f>IFERROR(__xludf.DUMMYFUNCTION("""COMPUTED_VALUE"""),45366.0)</f>
        <v>45366</v>
      </c>
      <c r="F307" s="3" t="str">
        <f>IFERROR(__xludf.DUMMYFUNCTION("""COMPUTED_VALUE"""),"****5002/")</f>
        <v>****5002/</v>
      </c>
      <c r="G307" s="3" t="str">
        <f t="shared" si="1"/>
        <v>Salary</v>
      </c>
      <c r="H307" s="3" t="str">
        <f t="shared" si="2"/>
        <v>Salary</v>
      </c>
      <c r="I307" s="3" t="str">
        <f>IFERROR(__xludf.DUMMYFUNCTION("split(E307,""/"")"),"March")</f>
        <v>March</v>
      </c>
      <c r="J307" s="3">
        <f>IFERROR(__xludf.DUMMYFUNCTION("""COMPUTED_VALUE"""),15.0)</f>
        <v>15</v>
      </c>
      <c r="K307" s="3" t="str">
        <f t="shared" si="3"/>
        <v>5002/</v>
      </c>
      <c r="L307" s="3" t="str">
        <f t="shared" si="4"/>
        <v>5002</v>
      </c>
      <c r="M307" s="3">
        <f t="shared" si="5"/>
        <v>5002</v>
      </c>
      <c r="N307" s="3" t="str">
        <f>Vlookup(M307,Card_Details!A$2:C$7,2,FALSE)</f>
        <v>Bengaluru</v>
      </c>
    </row>
    <row r="308">
      <c r="A308" s="2" t="s">
        <v>397</v>
      </c>
      <c r="B308" s="2" t="s">
        <v>398</v>
      </c>
      <c r="C308" s="8">
        <v>70392.0</v>
      </c>
      <c r="D308" s="3" t="str">
        <f>IFERROR(__xludf.DUMMYFUNCTION("split(B308,""-"")"),"Salary")</f>
        <v>Salary</v>
      </c>
      <c r="E308" s="9">
        <f>IFERROR(__xludf.DUMMYFUNCTION("""COMPUTED_VALUE"""),45367.0)</f>
        <v>45367</v>
      </c>
      <c r="F308" s="3" t="str">
        <f>IFERROR(__xludf.DUMMYFUNCTION("""COMPUTED_VALUE"""),"****4050/")</f>
        <v>****4050/</v>
      </c>
      <c r="G308" s="3" t="str">
        <f t="shared" si="1"/>
        <v>Salary</v>
      </c>
      <c r="H308" s="3" t="str">
        <f t="shared" si="2"/>
        <v>Salary</v>
      </c>
      <c r="I308" s="3" t="str">
        <f>IFERROR(__xludf.DUMMYFUNCTION("split(E308,""/"")"),"March")</f>
        <v>March</v>
      </c>
      <c r="J308" s="3">
        <f>IFERROR(__xludf.DUMMYFUNCTION("""COMPUTED_VALUE"""),16.0)</f>
        <v>16</v>
      </c>
      <c r="K308" s="3" t="str">
        <f t="shared" si="3"/>
        <v>4050/</v>
      </c>
      <c r="L308" s="3" t="str">
        <f t="shared" si="4"/>
        <v>4050</v>
      </c>
      <c r="M308" s="3">
        <f t="shared" si="5"/>
        <v>4050</v>
      </c>
      <c r="N308" s="3" t="str">
        <f>Vlookup(M308,Card_Details!A$2:C$7,2,FALSE)</f>
        <v>Hyderabad</v>
      </c>
    </row>
    <row r="309">
      <c r="A309" s="2" t="s">
        <v>399</v>
      </c>
      <c r="B309" s="2" t="s">
        <v>400</v>
      </c>
      <c r="C309" s="8">
        <v>98958.0</v>
      </c>
      <c r="D309" s="3" t="str">
        <f>IFERROR(__xludf.DUMMYFUNCTION("split(B309,""-"")"),"Salary")</f>
        <v>Salary</v>
      </c>
      <c r="E309" s="9">
        <f>IFERROR(__xludf.DUMMYFUNCTION("""COMPUTED_VALUE"""),45368.0)</f>
        <v>45368</v>
      </c>
      <c r="F309" s="3" t="str">
        <f>IFERROR(__xludf.DUMMYFUNCTION("""COMPUTED_VALUE"""),"****5552/")</f>
        <v>****5552/</v>
      </c>
      <c r="G309" s="3" t="str">
        <f t="shared" si="1"/>
        <v>Salary</v>
      </c>
      <c r="H309" s="3" t="str">
        <f t="shared" si="2"/>
        <v>Salary</v>
      </c>
      <c r="I309" s="3" t="str">
        <f>IFERROR(__xludf.DUMMYFUNCTION("split(E309,""/"")"),"March")</f>
        <v>March</v>
      </c>
      <c r="J309" s="3">
        <f>IFERROR(__xludf.DUMMYFUNCTION("""COMPUTED_VALUE"""),17.0)</f>
        <v>17</v>
      </c>
      <c r="K309" s="3" t="str">
        <f t="shared" si="3"/>
        <v>5552/</v>
      </c>
      <c r="L309" s="3" t="str">
        <f t="shared" si="4"/>
        <v>5552</v>
      </c>
      <c r="M309" s="3">
        <f t="shared" si="5"/>
        <v>5552</v>
      </c>
      <c r="N309" s="3" t="str">
        <f>Vlookup(M309,Card_Details!A$2:C$7,2,FALSE)</f>
        <v>Mumbai</v>
      </c>
    </row>
    <row r="310">
      <c r="A310" s="2" t="s">
        <v>401</v>
      </c>
      <c r="B310" s="2" t="s">
        <v>402</v>
      </c>
      <c r="C310" s="8">
        <v>83944.0</v>
      </c>
      <c r="D310" s="3" t="str">
        <f>IFERROR(__xludf.DUMMYFUNCTION("split(B310,""-"")"),"Maintenance")</f>
        <v>Maintenance</v>
      </c>
      <c r="E310" s="10">
        <f>IFERROR(__xludf.DUMMYFUNCTION("""COMPUTED_VALUE"""),45353.0)</f>
        <v>45353</v>
      </c>
      <c r="F310" s="3" t="str">
        <f>IFERROR(__xludf.DUMMYFUNCTION("""COMPUTED_VALUE"""),"****8370/")</f>
        <v>****8370/</v>
      </c>
      <c r="G310" s="3" t="str">
        <f t="shared" si="1"/>
        <v>Maintenance</v>
      </c>
      <c r="H310" s="3" t="str">
        <f t="shared" si="2"/>
        <v>Maintenance</v>
      </c>
      <c r="I310" s="3" t="str">
        <f>IFERROR(__xludf.DUMMYFUNCTION("split(E310,""/"")"),"March")</f>
        <v>March</v>
      </c>
      <c r="J310" s="3">
        <f>IFERROR(__xludf.DUMMYFUNCTION("""COMPUTED_VALUE"""),2.0)</f>
        <v>2</v>
      </c>
      <c r="K310" s="3" t="str">
        <f t="shared" si="3"/>
        <v>8370/</v>
      </c>
      <c r="L310" s="3" t="str">
        <f t="shared" si="4"/>
        <v>8370</v>
      </c>
      <c r="M310" s="3">
        <f t="shared" si="5"/>
        <v>8370</v>
      </c>
      <c r="N310" s="3" t="str">
        <f>Vlookup(M310,Card_Details!A$2:C$7,2,FALSE)</f>
        <v>Bengaluru</v>
      </c>
    </row>
    <row r="311">
      <c r="A311" s="2" t="s">
        <v>403</v>
      </c>
      <c r="B311" s="2" t="s">
        <v>404</v>
      </c>
      <c r="C311" s="8">
        <v>89346.0</v>
      </c>
      <c r="D311" s="3" t="str">
        <f>IFERROR(__xludf.DUMMYFUNCTION("split(B311,""-"")"),"Maintenance")</f>
        <v>Maintenance</v>
      </c>
      <c r="E311" s="10">
        <f>IFERROR(__xludf.DUMMYFUNCTION("""COMPUTED_VALUE"""),45353.0)</f>
        <v>45353</v>
      </c>
      <c r="F311" s="3" t="str">
        <f>IFERROR(__xludf.DUMMYFUNCTION("""COMPUTED_VALUE"""),"****3622/")</f>
        <v>****3622/</v>
      </c>
      <c r="G311" s="3" t="str">
        <f t="shared" si="1"/>
        <v>Maintenance</v>
      </c>
      <c r="H311" s="3" t="str">
        <f t="shared" si="2"/>
        <v>Maintenance</v>
      </c>
      <c r="I311" s="3" t="str">
        <f>IFERROR(__xludf.DUMMYFUNCTION("split(E311,""/"")"),"March")</f>
        <v>March</v>
      </c>
      <c r="J311" s="3">
        <f>IFERROR(__xludf.DUMMYFUNCTION("""COMPUTED_VALUE"""),2.0)</f>
        <v>2</v>
      </c>
      <c r="K311" s="3" t="str">
        <f t="shared" si="3"/>
        <v>3622/</v>
      </c>
      <c r="L311" s="3" t="str">
        <f t="shared" si="4"/>
        <v>3622</v>
      </c>
      <c r="M311" s="3">
        <f t="shared" si="5"/>
        <v>3622</v>
      </c>
      <c r="N311" s="3" t="str">
        <f>Vlookup(M311,Card_Details!A$2:C$7,2,FALSE)</f>
        <v>Hyderabad</v>
      </c>
    </row>
    <row r="312">
      <c r="A312" s="2" t="s">
        <v>405</v>
      </c>
      <c r="B312" s="2" t="s">
        <v>406</v>
      </c>
      <c r="C312" s="8">
        <v>56327.0</v>
      </c>
      <c r="D312" s="3" t="str">
        <f>IFERROR(__xludf.DUMMYFUNCTION("split(B312,""-"")"),"Maintenance")</f>
        <v>Maintenance</v>
      </c>
      <c r="E312" s="10">
        <f>IFERROR(__xludf.DUMMYFUNCTION("""COMPUTED_VALUE"""),45353.0)</f>
        <v>45353</v>
      </c>
      <c r="F312" s="3" t="str">
        <f>IFERROR(__xludf.DUMMYFUNCTION("""COMPUTED_VALUE"""),"****2232/")</f>
        <v>****2232/</v>
      </c>
      <c r="G312" s="3" t="str">
        <f t="shared" si="1"/>
        <v>Maintenance</v>
      </c>
      <c r="H312" s="3" t="str">
        <f t="shared" si="2"/>
        <v>Maintenance</v>
      </c>
      <c r="I312" s="3" t="str">
        <f>IFERROR(__xludf.DUMMYFUNCTION("split(E312,""/"")"),"March")</f>
        <v>March</v>
      </c>
      <c r="J312" s="3">
        <f>IFERROR(__xludf.DUMMYFUNCTION("""COMPUTED_VALUE"""),2.0)</f>
        <v>2</v>
      </c>
      <c r="K312" s="3" t="str">
        <f t="shared" si="3"/>
        <v>2232/</v>
      </c>
      <c r="L312" s="3" t="str">
        <f t="shared" si="4"/>
        <v>2232</v>
      </c>
      <c r="M312" s="3">
        <f t="shared" si="5"/>
        <v>2232</v>
      </c>
      <c r="N312" s="3" t="str">
        <f>Vlookup(M312,Card_Details!A$2:C$7,2,FALSE)</f>
        <v>Mumbai</v>
      </c>
    </row>
    <row r="313">
      <c r="A313" s="2" t="s">
        <v>407</v>
      </c>
      <c r="B313" s="2" t="s">
        <v>408</v>
      </c>
      <c r="C313" s="8">
        <v>91255.0</v>
      </c>
      <c r="D313" s="3" t="str">
        <f>IFERROR(__xludf.DUMMYFUNCTION("split(B313,""-"")"),"Maintenance")</f>
        <v>Maintenance</v>
      </c>
      <c r="E313" s="10">
        <f>IFERROR(__xludf.DUMMYFUNCTION("""COMPUTED_VALUE"""),45353.0)</f>
        <v>45353</v>
      </c>
      <c r="F313" s="3" t="str">
        <f>IFERROR(__xludf.DUMMYFUNCTION("""COMPUTED_VALUE"""),"****5002/")</f>
        <v>****5002/</v>
      </c>
      <c r="G313" s="3" t="str">
        <f t="shared" si="1"/>
        <v>Maintenance</v>
      </c>
      <c r="H313" s="3" t="str">
        <f t="shared" si="2"/>
        <v>Maintenance</v>
      </c>
      <c r="I313" s="3" t="str">
        <f>IFERROR(__xludf.DUMMYFUNCTION("split(E313,""/"")"),"March")</f>
        <v>March</v>
      </c>
      <c r="J313" s="3">
        <f>IFERROR(__xludf.DUMMYFUNCTION("""COMPUTED_VALUE"""),2.0)</f>
        <v>2</v>
      </c>
      <c r="K313" s="3" t="str">
        <f t="shared" si="3"/>
        <v>5002/</v>
      </c>
      <c r="L313" s="3" t="str">
        <f t="shared" si="4"/>
        <v>5002</v>
      </c>
      <c r="M313" s="3">
        <f t="shared" si="5"/>
        <v>5002</v>
      </c>
      <c r="N313" s="3" t="str">
        <f>Vlookup(M313,Card_Details!A$2:C$7,2,FALSE)</f>
        <v>Bengaluru</v>
      </c>
    </row>
    <row r="314">
      <c r="A314" s="2" t="s">
        <v>409</v>
      </c>
      <c r="B314" s="2" t="s">
        <v>410</v>
      </c>
      <c r="C314" s="8">
        <v>141485.0</v>
      </c>
      <c r="D314" s="3" t="str">
        <f>IFERROR(__xludf.DUMMYFUNCTION("split(B314,""-"")"),"Maintenance")</f>
        <v>Maintenance</v>
      </c>
      <c r="E314" s="10">
        <f>IFERROR(__xludf.DUMMYFUNCTION("""COMPUTED_VALUE"""),45353.0)</f>
        <v>45353</v>
      </c>
      <c r="F314" s="3" t="str">
        <f>IFERROR(__xludf.DUMMYFUNCTION("""COMPUTED_VALUE"""),"****4050/")</f>
        <v>****4050/</v>
      </c>
      <c r="G314" s="3" t="str">
        <f t="shared" si="1"/>
        <v>Maintenance</v>
      </c>
      <c r="H314" s="3" t="str">
        <f t="shared" si="2"/>
        <v>Maintenance</v>
      </c>
      <c r="I314" s="3" t="str">
        <f>IFERROR(__xludf.DUMMYFUNCTION("split(E314,""/"")"),"March")</f>
        <v>March</v>
      </c>
      <c r="J314" s="3">
        <f>IFERROR(__xludf.DUMMYFUNCTION("""COMPUTED_VALUE"""),2.0)</f>
        <v>2</v>
      </c>
      <c r="K314" s="3" t="str">
        <f t="shared" si="3"/>
        <v>4050/</v>
      </c>
      <c r="L314" s="3" t="str">
        <f t="shared" si="4"/>
        <v>4050</v>
      </c>
      <c r="M314" s="3">
        <f t="shared" si="5"/>
        <v>4050</v>
      </c>
      <c r="N314" s="3" t="str">
        <f>Vlookup(M314,Card_Details!A$2:C$7,2,FALSE)</f>
        <v>Hyderabad</v>
      </c>
    </row>
    <row r="315">
      <c r="A315" s="2" t="s">
        <v>411</v>
      </c>
      <c r="B315" s="2" t="s">
        <v>412</v>
      </c>
      <c r="C315" s="8">
        <v>130802.0</v>
      </c>
      <c r="D315" s="3" t="str">
        <f>IFERROR(__xludf.DUMMYFUNCTION("split(B315,""-"")"),"Maintenance")</f>
        <v>Maintenance</v>
      </c>
      <c r="E315" s="10">
        <f>IFERROR(__xludf.DUMMYFUNCTION("""COMPUTED_VALUE"""),45353.0)</f>
        <v>45353</v>
      </c>
      <c r="F315" s="3" t="str">
        <f>IFERROR(__xludf.DUMMYFUNCTION("""COMPUTED_VALUE"""),"****5552/")</f>
        <v>****5552/</v>
      </c>
      <c r="G315" s="3" t="str">
        <f t="shared" si="1"/>
        <v>Maintenance</v>
      </c>
      <c r="H315" s="3" t="str">
        <f t="shared" si="2"/>
        <v>Maintenance</v>
      </c>
      <c r="I315" s="3" t="str">
        <f>IFERROR(__xludf.DUMMYFUNCTION("split(E315,""/"")"),"March")</f>
        <v>March</v>
      </c>
      <c r="J315" s="3">
        <f>IFERROR(__xludf.DUMMYFUNCTION("""COMPUTED_VALUE"""),2.0)</f>
        <v>2</v>
      </c>
      <c r="K315" s="3" t="str">
        <f t="shared" si="3"/>
        <v>5552/</v>
      </c>
      <c r="L315" s="3" t="str">
        <f t="shared" si="4"/>
        <v>5552</v>
      </c>
      <c r="M315" s="3">
        <f t="shared" si="5"/>
        <v>5552</v>
      </c>
      <c r="N315" s="3" t="str">
        <f>Vlookup(M315,Card_Details!A$2:C$7,2,FALSE)</f>
        <v>Mumbai</v>
      </c>
    </row>
    <row r="316">
      <c r="A316" s="2" t="s">
        <v>413</v>
      </c>
      <c r="B316" s="2" t="s">
        <v>404</v>
      </c>
      <c r="C316" s="8">
        <v>30663.0</v>
      </c>
      <c r="D316" s="3" t="str">
        <f>IFERROR(__xludf.DUMMYFUNCTION("split(B316,""-"")"),"Maintenance")</f>
        <v>Maintenance</v>
      </c>
      <c r="E316" s="10">
        <f>IFERROR(__xludf.DUMMYFUNCTION("""COMPUTED_VALUE"""),45353.0)</f>
        <v>45353</v>
      </c>
      <c r="F316" s="3" t="str">
        <f>IFERROR(__xludf.DUMMYFUNCTION("""COMPUTED_VALUE"""),"****3622/")</f>
        <v>****3622/</v>
      </c>
      <c r="G316" s="3" t="str">
        <f t="shared" si="1"/>
        <v>Maintenance</v>
      </c>
      <c r="H316" s="3" t="str">
        <f t="shared" si="2"/>
        <v>Maintenance</v>
      </c>
      <c r="I316" s="3" t="str">
        <f>IFERROR(__xludf.DUMMYFUNCTION("split(E316,""/"")"),"March")</f>
        <v>March</v>
      </c>
      <c r="J316" s="3">
        <f>IFERROR(__xludf.DUMMYFUNCTION("""COMPUTED_VALUE"""),2.0)</f>
        <v>2</v>
      </c>
      <c r="K316" s="3" t="str">
        <f t="shared" si="3"/>
        <v>3622/</v>
      </c>
      <c r="L316" s="3" t="str">
        <f t="shared" si="4"/>
        <v>3622</v>
      </c>
      <c r="M316" s="3">
        <f t="shared" si="5"/>
        <v>3622</v>
      </c>
      <c r="N316" s="3" t="str">
        <f>Vlookup(M316,Card_Details!A$2:C$7,2,FALSE)</f>
        <v>Hyderabad</v>
      </c>
    </row>
    <row r="317">
      <c r="A317" s="2" t="s">
        <v>414</v>
      </c>
      <c r="B317" s="2" t="s">
        <v>404</v>
      </c>
      <c r="C317" s="8">
        <v>108537.0</v>
      </c>
      <c r="D317" s="3" t="str">
        <f>IFERROR(__xludf.DUMMYFUNCTION("split(B317,""-"")"),"Maintenance")</f>
        <v>Maintenance</v>
      </c>
      <c r="E317" s="10">
        <f>IFERROR(__xludf.DUMMYFUNCTION("""COMPUTED_VALUE"""),45353.0)</f>
        <v>45353</v>
      </c>
      <c r="F317" s="3" t="str">
        <f>IFERROR(__xludf.DUMMYFUNCTION("""COMPUTED_VALUE"""),"****3622/")</f>
        <v>****3622/</v>
      </c>
      <c r="G317" s="3" t="str">
        <f t="shared" si="1"/>
        <v>Maintenance</v>
      </c>
      <c r="H317" s="3" t="str">
        <f t="shared" si="2"/>
        <v>Maintenance</v>
      </c>
      <c r="I317" s="3" t="str">
        <f>IFERROR(__xludf.DUMMYFUNCTION("split(E317,""/"")"),"March")</f>
        <v>March</v>
      </c>
      <c r="J317" s="3">
        <f>IFERROR(__xludf.DUMMYFUNCTION("""COMPUTED_VALUE"""),2.0)</f>
        <v>2</v>
      </c>
      <c r="K317" s="3" t="str">
        <f t="shared" si="3"/>
        <v>3622/</v>
      </c>
      <c r="L317" s="3" t="str">
        <f t="shared" si="4"/>
        <v>3622</v>
      </c>
      <c r="M317" s="3">
        <f t="shared" si="5"/>
        <v>3622</v>
      </c>
      <c r="N317" s="3" t="str">
        <f>Vlookup(M317,Card_Details!A$2:C$7,2,FALSE)</f>
        <v>Hyderabad</v>
      </c>
    </row>
    <row r="318">
      <c r="A318" s="2" t="s">
        <v>415</v>
      </c>
      <c r="B318" s="2" t="s">
        <v>404</v>
      </c>
      <c r="C318" s="8">
        <v>25259.0</v>
      </c>
      <c r="D318" s="3" t="str">
        <f>IFERROR(__xludf.DUMMYFUNCTION("split(B318,""-"")"),"Maintenance")</f>
        <v>Maintenance</v>
      </c>
      <c r="E318" s="10">
        <f>IFERROR(__xludf.DUMMYFUNCTION("""COMPUTED_VALUE"""),45353.0)</f>
        <v>45353</v>
      </c>
      <c r="F318" s="3" t="str">
        <f>IFERROR(__xludf.DUMMYFUNCTION("""COMPUTED_VALUE"""),"****3622/")</f>
        <v>****3622/</v>
      </c>
      <c r="G318" s="3" t="str">
        <f t="shared" si="1"/>
        <v>Maintenance</v>
      </c>
      <c r="H318" s="3" t="str">
        <f t="shared" si="2"/>
        <v>Maintenance</v>
      </c>
      <c r="I318" s="3" t="str">
        <f>IFERROR(__xludf.DUMMYFUNCTION("split(E318,""/"")"),"March")</f>
        <v>March</v>
      </c>
      <c r="J318" s="3">
        <f>IFERROR(__xludf.DUMMYFUNCTION("""COMPUTED_VALUE"""),2.0)</f>
        <v>2</v>
      </c>
      <c r="K318" s="3" t="str">
        <f t="shared" si="3"/>
        <v>3622/</v>
      </c>
      <c r="L318" s="3" t="str">
        <f t="shared" si="4"/>
        <v>3622</v>
      </c>
      <c r="M318" s="3">
        <f t="shared" si="5"/>
        <v>3622</v>
      </c>
      <c r="N318" s="3" t="str">
        <f>Vlookup(M318,Card_Details!A$2:C$7,2,FALSE)</f>
        <v>Hyderabad</v>
      </c>
    </row>
    <row r="319">
      <c r="A319" s="2" t="s">
        <v>416</v>
      </c>
      <c r="B319" s="2" t="s">
        <v>417</v>
      </c>
      <c r="C319" s="8">
        <v>46427.0</v>
      </c>
      <c r="D319" s="3" t="str">
        <f>IFERROR(__xludf.DUMMYFUNCTION("split(B319,""-"")"),"Travel")</f>
        <v>Travel</v>
      </c>
      <c r="E319" s="10">
        <f>IFERROR(__xludf.DUMMYFUNCTION("""COMPUTED_VALUE"""),45354.0)</f>
        <v>45354</v>
      </c>
      <c r="F319" s="3" t="str">
        <f>IFERROR(__xludf.DUMMYFUNCTION("""COMPUTED_VALUE"""),"****8370/")</f>
        <v>****8370/</v>
      </c>
      <c r="G319" s="3" t="str">
        <f t="shared" si="1"/>
        <v>Travel</v>
      </c>
      <c r="H319" s="3" t="str">
        <f t="shared" si="2"/>
        <v>Travel</v>
      </c>
      <c r="I319" s="3" t="str">
        <f>IFERROR(__xludf.DUMMYFUNCTION("split(E319,""/"")"),"March")</f>
        <v>March</v>
      </c>
      <c r="J319" s="3">
        <f>IFERROR(__xludf.DUMMYFUNCTION("""COMPUTED_VALUE"""),3.0)</f>
        <v>3</v>
      </c>
      <c r="K319" s="3" t="str">
        <f t="shared" si="3"/>
        <v>8370/</v>
      </c>
      <c r="L319" s="3" t="str">
        <f t="shared" si="4"/>
        <v>8370</v>
      </c>
      <c r="M319" s="3">
        <f t="shared" si="5"/>
        <v>8370</v>
      </c>
      <c r="N319" s="3" t="str">
        <f>Vlookup(M319,Card_Details!A$2:C$7,2,FALSE)</f>
        <v>Bengaluru</v>
      </c>
    </row>
    <row r="320">
      <c r="A320" s="2" t="s">
        <v>418</v>
      </c>
      <c r="B320" s="2" t="s">
        <v>419</v>
      </c>
      <c r="C320" s="8">
        <v>104187.0</v>
      </c>
      <c r="D320" s="3" t="str">
        <f>IFERROR(__xludf.DUMMYFUNCTION("split(B320,""-"")"),"Rent")</f>
        <v>Rent</v>
      </c>
      <c r="E320" s="10">
        <f>IFERROR(__xludf.DUMMYFUNCTION("""COMPUTED_VALUE"""),45354.0)</f>
        <v>45354</v>
      </c>
      <c r="F320" s="3" t="str">
        <f>IFERROR(__xludf.DUMMYFUNCTION("""COMPUTED_VALUE"""),"****3622/")</f>
        <v>****3622/</v>
      </c>
      <c r="G320" s="3" t="str">
        <f t="shared" si="1"/>
        <v>Rent</v>
      </c>
      <c r="H320" s="3" t="str">
        <f t="shared" si="2"/>
        <v>Rent</v>
      </c>
      <c r="I320" s="3" t="str">
        <f>IFERROR(__xludf.DUMMYFUNCTION("split(E320,""/"")"),"March")</f>
        <v>March</v>
      </c>
      <c r="J320" s="3">
        <f>IFERROR(__xludf.DUMMYFUNCTION("""COMPUTED_VALUE"""),3.0)</f>
        <v>3</v>
      </c>
      <c r="K320" s="3" t="str">
        <f t="shared" si="3"/>
        <v>3622/</v>
      </c>
      <c r="L320" s="3" t="str">
        <f t="shared" si="4"/>
        <v>3622</v>
      </c>
      <c r="M320" s="3">
        <f t="shared" si="5"/>
        <v>3622</v>
      </c>
      <c r="N320" s="3" t="str">
        <f>Vlookup(M320,Card_Details!A$2:C$7,2,FALSE)</f>
        <v>Hyderabad</v>
      </c>
    </row>
    <row r="321">
      <c r="A321" s="2" t="s">
        <v>420</v>
      </c>
      <c r="B321" s="2" t="s">
        <v>421</v>
      </c>
      <c r="C321" s="8">
        <v>89897.0</v>
      </c>
      <c r="D321" s="3" t="str">
        <f>IFERROR(__xludf.DUMMYFUNCTION("split(B321,""-"")"),"Rent")</f>
        <v>Rent</v>
      </c>
      <c r="E321" s="10">
        <f>IFERROR(__xludf.DUMMYFUNCTION("""COMPUTED_VALUE"""),45354.0)</f>
        <v>45354</v>
      </c>
      <c r="F321" s="3" t="str">
        <f>IFERROR(__xludf.DUMMYFUNCTION("""COMPUTED_VALUE"""),"****2232/")</f>
        <v>****2232/</v>
      </c>
      <c r="G321" s="3" t="str">
        <f t="shared" si="1"/>
        <v>Rent</v>
      </c>
      <c r="H321" s="3" t="str">
        <f t="shared" si="2"/>
        <v>Rent</v>
      </c>
      <c r="I321" s="3" t="str">
        <f>IFERROR(__xludf.DUMMYFUNCTION("split(E321,""/"")"),"March")</f>
        <v>March</v>
      </c>
      <c r="J321" s="3">
        <f>IFERROR(__xludf.DUMMYFUNCTION("""COMPUTED_VALUE"""),3.0)</f>
        <v>3</v>
      </c>
      <c r="K321" s="3" t="str">
        <f t="shared" si="3"/>
        <v>2232/</v>
      </c>
      <c r="L321" s="3" t="str">
        <f t="shared" si="4"/>
        <v>2232</v>
      </c>
      <c r="M321" s="3">
        <f t="shared" si="5"/>
        <v>2232</v>
      </c>
      <c r="N321" s="3" t="str">
        <f>Vlookup(M321,Card_Details!A$2:C$7,2,FALSE)</f>
        <v>Mumbai</v>
      </c>
    </row>
    <row r="322">
      <c r="A322" s="2" t="s">
        <v>422</v>
      </c>
      <c r="B322" s="2" t="s">
        <v>423</v>
      </c>
      <c r="C322" s="8">
        <v>141562.0</v>
      </c>
      <c r="D322" s="3" t="str">
        <f>IFERROR(__xludf.DUMMYFUNCTION("split(B322,""-"")"),"Rent")</f>
        <v>Rent</v>
      </c>
      <c r="E322" s="10">
        <f>IFERROR(__xludf.DUMMYFUNCTION("""COMPUTED_VALUE"""),45354.0)</f>
        <v>45354</v>
      </c>
      <c r="F322" s="3" t="str">
        <f>IFERROR(__xludf.DUMMYFUNCTION("""COMPUTED_VALUE"""),"****5002/")</f>
        <v>****5002/</v>
      </c>
      <c r="G322" s="3" t="str">
        <f t="shared" si="1"/>
        <v>Rent</v>
      </c>
      <c r="H322" s="3" t="str">
        <f t="shared" si="2"/>
        <v>Rent</v>
      </c>
      <c r="I322" s="3" t="str">
        <f>IFERROR(__xludf.DUMMYFUNCTION("split(E322,""/"")"),"March")</f>
        <v>March</v>
      </c>
      <c r="J322" s="3">
        <f>IFERROR(__xludf.DUMMYFUNCTION("""COMPUTED_VALUE"""),3.0)</f>
        <v>3</v>
      </c>
      <c r="K322" s="3" t="str">
        <f t="shared" si="3"/>
        <v>5002/</v>
      </c>
      <c r="L322" s="3" t="str">
        <f t="shared" si="4"/>
        <v>5002</v>
      </c>
      <c r="M322" s="3">
        <f t="shared" si="5"/>
        <v>5002</v>
      </c>
      <c r="N322" s="3" t="str">
        <f>Vlookup(M322,Card_Details!A$2:C$7,2,FALSE)</f>
        <v>Bengaluru</v>
      </c>
    </row>
    <row r="323">
      <c r="A323" s="2" t="s">
        <v>424</v>
      </c>
      <c r="B323" s="2" t="s">
        <v>425</v>
      </c>
      <c r="C323" s="8">
        <v>22106.0</v>
      </c>
      <c r="D323" s="3" t="str">
        <f>IFERROR(__xludf.DUMMYFUNCTION("split(B323,""-"")"),"Travel")</f>
        <v>Travel</v>
      </c>
      <c r="E323" s="10">
        <f>IFERROR(__xludf.DUMMYFUNCTION("""COMPUTED_VALUE"""),45354.0)</f>
        <v>45354</v>
      </c>
      <c r="F323" s="3" t="str">
        <f>IFERROR(__xludf.DUMMYFUNCTION("""COMPUTED_VALUE"""),"****4050/")</f>
        <v>****4050/</v>
      </c>
      <c r="G323" s="3" t="str">
        <f t="shared" si="1"/>
        <v>Travel</v>
      </c>
      <c r="H323" s="3" t="str">
        <f t="shared" si="2"/>
        <v>Travel</v>
      </c>
      <c r="I323" s="3" t="str">
        <f>IFERROR(__xludf.DUMMYFUNCTION("split(E323,""/"")"),"March")</f>
        <v>March</v>
      </c>
      <c r="J323" s="3">
        <f>IFERROR(__xludf.DUMMYFUNCTION("""COMPUTED_VALUE"""),3.0)</f>
        <v>3</v>
      </c>
      <c r="K323" s="3" t="str">
        <f t="shared" si="3"/>
        <v>4050/</v>
      </c>
      <c r="L323" s="3" t="str">
        <f t="shared" si="4"/>
        <v>4050</v>
      </c>
      <c r="M323" s="3">
        <f t="shared" si="5"/>
        <v>4050</v>
      </c>
      <c r="N323" s="3" t="str">
        <f>Vlookup(M323,Card_Details!A$2:C$7,2,FALSE)</f>
        <v>Hyderabad</v>
      </c>
    </row>
    <row r="324">
      <c r="A324" s="2" t="s">
        <v>426</v>
      </c>
      <c r="B324" s="2" t="s">
        <v>427</v>
      </c>
      <c r="C324" s="8">
        <v>139380.0</v>
      </c>
      <c r="D324" s="3" t="str">
        <f>IFERROR(__xludf.DUMMYFUNCTION("split(B324,""-"")"),"Travel")</f>
        <v>Travel</v>
      </c>
      <c r="E324" s="10">
        <f>IFERROR(__xludf.DUMMYFUNCTION("""COMPUTED_VALUE"""),45354.0)</f>
        <v>45354</v>
      </c>
      <c r="F324" s="3" t="str">
        <f>IFERROR(__xludf.DUMMYFUNCTION("""COMPUTED_VALUE"""),"****5552/")</f>
        <v>****5552/</v>
      </c>
      <c r="G324" s="3" t="str">
        <f t="shared" si="1"/>
        <v>Travel</v>
      </c>
      <c r="H324" s="3" t="str">
        <f t="shared" si="2"/>
        <v>Travel</v>
      </c>
      <c r="I324" s="3" t="str">
        <f>IFERROR(__xludf.DUMMYFUNCTION("split(E324,""/"")"),"March")</f>
        <v>March</v>
      </c>
      <c r="J324" s="3">
        <f>IFERROR(__xludf.DUMMYFUNCTION("""COMPUTED_VALUE"""),3.0)</f>
        <v>3</v>
      </c>
      <c r="K324" s="3" t="str">
        <f t="shared" si="3"/>
        <v>5552/</v>
      </c>
      <c r="L324" s="3" t="str">
        <f t="shared" si="4"/>
        <v>5552</v>
      </c>
      <c r="M324" s="3">
        <f t="shared" si="5"/>
        <v>5552</v>
      </c>
      <c r="N324" s="3" t="str">
        <f>Vlookup(M324,Card_Details!A$2:C$7,2,FALSE)</f>
        <v>Mumbai</v>
      </c>
    </row>
    <row r="325">
      <c r="A325" s="2" t="s">
        <v>428</v>
      </c>
      <c r="B325" s="2" t="s">
        <v>417</v>
      </c>
      <c r="C325" s="8">
        <v>94576.0</v>
      </c>
      <c r="D325" s="3" t="str">
        <f>IFERROR(__xludf.DUMMYFUNCTION("split(B325,""-"")"),"Travel")</f>
        <v>Travel</v>
      </c>
      <c r="E325" s="10">
        <f>IFERROR(__xludf.DUMMYFUNCTION("""COMPUTED_VALUE"""),45354.0)</f>
        <v>45354</v>
      </c>
      <c r="F325" s="3" t="str">
        <f>IFERROR(__xludf.DUMMYFUNCTION("""COMPUTED_VALUE"""),"****8370/")</f>
        <v>****8370/</v>
      </c>
      <c r="G325" s="3" t="str">
        <f t="shared" si="1"/>
        <v>Travel</v>
      </c>
      <c r="H325" s="3" t="str">
        <f t="shared" si="2"/>
        <v>Travel</v>
      </c>
      <c r="I325" s="3" t="str">
        <f>IFERROR(__xludf.DUMMYFUNCTION("split(E325,""/"")"),"March")</f>
        <v>March</v>
      </c>
      <c r="J325" s="3">
        <f>IFERROR(__xludf.DUMMYFUNCTION("""COMPUTED_VALUE"""),3.0)</f>
        <v>3</v>
      </c>
      <c r="K325" s="3" t="str">
        <f t="shared" si="3"/>
        <v>8370/</v>
      </c>
      <c r="L325" s="3" t="str">
        <f t="shared" si="4"/>
        <v>8370</v>
      </c>
      <c r="M325" s="3">
        <f t="shared" si="5"/>
        <v>8370</v>
      </c>
      <c r="N325" s="3" t="str">
        <f>Vlookup(M325,Card_Details!A$2:C$7,2,FALSE)</f>
        <v>Bengaluru</v>
      </c>
    </row>
    <row r="326">
      <c r="A326" s="2" t="s">
        <v>429</v>
      </c>
      <c r="B326" s="2" t="s">
        <v>417</v>
      </c>
      <c r="C326" s="8">
        <v>111219.0</v>
      </c>
      <c r="D326" s="3" t="str">
        <f>IFERROR(__xludf.DUMMYFUNCTION("split(B326,""-"")"),"Travel")</f>
        <v>Travel</v>
      </c>
      <c r="E326" s="10">
        <f>IFERROR(__xludf.DUMMYFUNCTION("""COMPUTED_VALUE"""),45354.0)</f>
        <v>45354</v>
      </c>
      <c r="F326" s="3" t="str">
        <f>IFERROR(__xludf.DUMMYFUNCTION("""COMPUTED_VALUE"""),"****8370/")</f>
        <v>****8370/</v>
      </c>
      <c r="G326" s="3" t="str">
        <f t="shared" si="1"/>
        <v>Travel</v>
      </c>
      <c r="H326" s="3" t="str">
        <f t="shared" si="2"/>
        <v>Travel</v>
      </c>
      <c r="I326" s="3" t="str">
        <f>IFERROR(__xludf.DUMMYFUNCTION("split(E326,""/"")"),"March")</f>
        <v>March</v>
      </c>
      <c r="J326" s="3">
        <f>IFERROR(__xludf.DUMMYFUNCTION("""COMPUTED_VALUE"""),3.0)</f>
        <v>3</v>
      </c>
      <c r="K326" s="3" t="str">
        <f t="shared" si="3"/>
        <v>8370/</v>
      </c>
      <c r="L326" s="3" t="str">
        <f t="shared" si="4"/>
        <v>8370</v>
      </c>
      <c r="M326" s="3">
        <f t="shared" si="5"/>
        <v>8370</v>
      </c>
      <c r="N326" s="3" t="str">
        <f>Vlookup(M326,Card_Details!A$2:C$7,2,FALSE)</f>
        <v>Bengaluru</v>
      </c>
    </row>
    <row r="327">
      <c r="A327" s="2" t="s">
        <v>430</v>
      </c>
      <c r="B327" s="2" t="s">
        <v>431</v>
      </c>
      <c r="C327" s="8">
        <v>113432.0</v>
      </c>
      <c r="D327" s="3" t="str">
        <f>IFERROR(__xludf.DUMMYFUNCTION("split(B327,""-"")"),"Travel")</f>
        <v>Travel</v>
      </c>
      <c r="E327" s="10">
        <f>IFERROR(__xludf.DUMMYFUNCTION("""COMPUTED_VALUE"""),45354.0)</f>
        <v>45354</v>
      </c>
      <c r="F327" s="3" t="str">
        <f>IFERROR(__xludf.DUMMYFUNCTION("""COMPUTED_VALUE"""),"****2232/")</f>
        <v>****2232/</v>
      </c>
      <c r="G327" s="3" t="str">
        <f t="shared" si="1"/>
        <v>Travel</v>
      </c>
      <c r="H327" s="3" t="str">
        <f t="shared" si="2"/>
        <v>Travel</v>
      </c>
      <c r="I327" s="3" t="str">
        <f>IFERROR(__xludf.DUMMYFUNCTION("split(E327,""/"")"),"March")</f>
        <v>March</v>
      </c>
      <c r="J327" s="3">
        <f>IFERROR(__xludf.DUMMYFUNCTION("""COMPUTED_VALUE"""),3.0)</f>
        <v>3</v>
      </c>
      <c r="K327" s="3" t="str">
        <f t="shared" si="3"/>
        <v>2232/</v>
      </c>
      <c r="L327" s="3" t="str">
        <f t="shared" si="4"/>
        <v>2232</v>
      </c>
      <c r="M327" s="3">
        <f t="shared" si="5"/>
        <v>2232</v>
      </c>
      <c r="N327" s="3" t="str">
        <f>Vlookup(M327,Card_Details!A$2:C$7,2,FALSE)</f>
        <v>Mumbai</v>
      </c>
    </row>
    <row r="328">
      <c r="A328" s="2" t="s">
        <v>432</v>
      </c>
      <c r="B328" s="2" t="s">
        <v>433</v>
      </c>
      <c r="C328" s="8">
        <v>45327.0</v>
      </c>
      <c r="D328" s="3" t="str">
        <f>IFERROR(__xludf.DUMMYFUNCTION("split(B328,""-"")"),"Travel")</f>
        <v>Travel</v>
      </c>
      <c r="E328" s="10">
        <f>IFERROR(__xludf.DUMMYFUNCTION("""COMPUTED_VALUE"""),45354.0)</f>
        <v>45354</v>
      </c>
      <c r="F328" s="3" t="str">
        <f>IFERROR(__xludf.DUMMYFUNCTION("""COMPUTED_VALUE"""),"****5002/")</f>
        <v>****5002/</v>
      </c>
      <c r="G328" s="3" t="str">
        <f t="shared" si="1"/>
        <v>Travel</v>
      </c>
      <c r="H328" s="3" t="str">
        <f t="shared" si="2"/>
        <v>Travel</v>
      </c>
      <c r="I328" s="3" t="str">
        <f>IFERROR(__xludf.DUMMYFUNCTION("split(E328,""/"")"),"March")</f>
        <v>March</v>
      </c>
      <c r="J328" s="3">
        <f>IFERROR(__xludf.DUMMYFUNCTION("""COMPUTED_VALUE"""),3.0)</f>
        <v>3</v>
      </c>
      <c r="K328" s="3" t="str">
        <f t="shared" si="3"/>
        <v>5002/</v>
      </c>
      <c r="L328" s="3" t="str">
        <f t="shared" si="4"/>
        <v>5002</v>
      </c>
      <c r="M328" s="3">
        <f t="shared" si="5"/>
        <v>5002</v>
      </c>
      <c r="N328" s="3" t="str">
        <f>Vlookup(M328,Card_Details!A$2:C$7,2,FALSE)</f>
        <v>Bengaluru</v>
      </c>
    </row>
    <row r="329">
      <c r="A329" s="2" t="s">
        <v>434</v>
      </c>
      <c r="B329" s="2" t="s">
        <v>435</v>
      </c>
      <c r="C329" s="8">
        <v>250000.0</v>
      </c>
      <c r="D329" s="3" t="str">
        <f>IFERROR(__xludf.DUMMYFUNCTION("split(B329,""-"")"),"Rent")</f>
        <v>Rent</v>
      </c>
      <c r="E329" s="10">
        <f>IFERROR(__xludf.DUMMYFUNCTION("""COMPUTED_VALUE"""),45353.0)</f>
        <v>45353</v>
      </c>
      <c r="F329" s="3" t="str">
        <f>IFERROR(__xludf.DUMMYFUNCTION("""COMPUTED_VALUE"""),"****8370/")</f>
        <v>****8370/</v>
      </c>
      <c r="G329" s="3" t="str">
        <f t="shared" si="1"/>
        <v>Rent</v>
      </c>
      <c r="H329" s="3" t="str">
        <f t="shared" si="2"/>
        <v>Rent</v>
      </c>
      <c r="I329" s="3" t="str">
        <f>IFERROR(__xludf.DUMMYFUNCTION("split(E329,""/"")"),"March")</f>
        <v>March</v>
      </c>
      <c r="J329" s="3">
        <f>IFERROR(__xludf.DUMMYFUNCTION("""COMPUTED_VALUE"""),2.0)</f>
        <v>2</v>
      </c>
      <c r="K329" s="3" t="str">
        <f t="shared" si="3"/>
        <v>8370/</v>
      </c>
      <c r="L329" s="3" t="str">
        <f t="shared" si="4"/>
        <v>8370</v>
      </c>
      <c r="M329" s="3">
        <f t="shared" si="5"/>
        <v>8370</v>
      </c>
      <c r="N329" s="3" t="str">
        <f>Vlookup(M329,Card_Details!A$2:C$7,2,FALSE)</f>
        <v>Bengaluru</v>
      </c>
    </row>
    <row r="330">
      <c r="A330" s="2" t="s">
        <v>436</v>
      </c>
      <c r="B330" s="2" t="s">
        <v>437</v>
      </c>
      <c r="C330" s="8">
        <v>148126.0</v>
      </c>
      <c r="D330" s="3" t="str">
        <f>IFERROR(__xludf.DUMMYFUNCTION("split(B330,""-"")"),"Travel")</f>
        <v>Travel</v>
      </c>
      <c r="E330" s="10">
        <f>IFERROR(__xludf.DUMMYFUNCTION("""COMPUTED_VALUE"""),45354.0)</f>
        <v>45354</v>
      </c>
      <c r="F330" s="3" t="str">
        <f>IFERROR(__xludf.DUMMYFUNCTION("""COMPUTED_VALUE"""),"****3622/")</f>
        <v>****3622/</v>
      </c>
      <c r="G330" s="3" t="str">
        <f t="shared" si="1"/>
        <v>Travel</v>
      </c>
      <c r="H330" s="3" t="str">
        <f t="shared" si="2"/>
        <v>Travel</v>
      </c>
      <c r="I330" s="3" t="str">
        <f>IFERROR(__xludf.DUMMYFUNCTION("split(E330,""/"")"),"March")</f>
        <v>March</v>
      </c>
      <c r="J330" s="3">
        <f>IFERROR(__xludf.DUMMYFUNCTION("""COMPUTED_VALUE"""),3.0)</f>
        <v>3</v>
      </c>
      <c r="K330" s="3" t="str">
        <f t="shared" si="3"/>
        <v>3622/</v>
      </c>
      <c r="L330" s="3" t="str">
        <f t="shared" si="4"/>
        <v>3622</v>
      </c>
      <c r="M330" s="3">
        <f t="shared" si="5"/>
        <v>3622</v>
      </c>
      <c r="N330" s="3" t="str">
        <f>Vlookup(M330,Card_Details!A$2:C$7,2,FALSE)</f>
        <v>Hyderabad</v>
      </c>
    </row>
    <row r="331">
      <c r="A331" s="2" t="s">
        <v>438</v>
      </c>
      <c r="B331" s="2" t="s">
        <v>439</v>
      </c>
      <c r="C331" s="8">
        <v>77775.0</v>
      </c>
      <c r="D331" s="3" t="str">
        <f>IFERROR(__xludf.DUMMYFUNCTION("split(B331,""-"")"),"Salary")</f>
        <v>Salary</v>
      </c>
      <c r="E331" s="10">
        <f>IFERROR(__xludf.DUMMYFUNCTION("""COMPUTED_VALUE"""),45354.0)</f>
        <v>45354</v>
      </c>
      <c r="F331" s="3" t="str">
        <f>IFERROR(__xludf.DUMMYFUNCTION("""COMPUTED_VALUE"""),"****8370/")</f>
        <v>****8370/</v>
      </c>
      <c r="G331" s="3" t="str">
        <f t="shared" si="1"/>
        <v>Salary</v>
      </c>
      <c r="H331" s="3" t="str">
        <f t="shared" si="2"/>
        <v>Salary</v>
      </c>
      <c r="I331" s="3" t="str">
        <f>IFERROR(__xludf.DUMMYFUNCTION("split(E331,""/"")"),"March")</f>
        <v>March</v>
      </c>
      <c r="J331" s="3">
        <f>IFERROR(__xludf.DUMMYFUNCTION("""COMPUTED_VALUE"""),3.0)</f>
        <v>3</v>
      </c>
      <c r="K331" s="3" t="str">
        <f t="shared" si="3"/>
        <v>8370/</v>
      </c>
      <c r="L331" s="3" t="str">
        <f t="shared" si="4"/>
        <v>8370</v>
      </c>
      <c r="M331" s="3">
        <f t="shared" si="5"/>
        <v>8370</v>
      </c>
      <c r="N331" s="3" t="str">
        <f>Vlookup(M331,Card_Details!A$2:C$7,2,FALSE)</f>
        <v>Bengaluru</v>
      </c>
    </row>
    <row r="332">
      <c r="A332" s="2" t="s">
        <v>440</v>
      </c>
      <c r="B332" s="2" t="s">
        <v>439</v>
      </c>
      <c r="C332" s="8">
        <v>97682.0</v>
      </c>
      <c r="D332" s="3" t="str">
        <f>IFERROR(__xludf.DUMMYFUNCTION("split(B332,""-"")"),"Salary")</f>
        <v>Salary</v>
      </c>
      <c r="E332" s="10">
        <f>IFERROR(__xludf.DUMMYFUNCTION("""COMPUTED_VALUE"""),45354.0)</f>
        <v>45354</v>
      </c>
      <c r="F332" s="3" t="str">
        <f>IFERROR(__xludf.DUMMYFUNCTION("""COMPUTED_VALUE"""),"****8370/")</f>
        <v>****8370/</v>
      </c>
      <c r="G332" s="3" t="str">
        <f t="shared" si="1"/>
        <v>Salary</v>
      </c>
      <c r="H332" s="3" t="str">
        <f t="shared" si="2"/>
        <v>Salary</v>
      </c>
      <c r="I332" s="3" t="str">
        <f>IFERROR(__xludf.DUMMYFUNCTION("split(E332,""/"")"),"March")</f>
        <v>March</v>
      </c>
      <c r="J332" s="3">
        <f>IFERROR(__xludf.DUMMYFUNCTION("""COMPUTED_VALUE"""),3.0)</f>
        <v>3</v>
      </c>
      <c r="K332" s="3" t="str">
        <f t="shared" si="3"/>
        <v>8370/</v>
      </c>
      <c r="L332" s="3" t="str">
        <f t="shared" si="4"/>
        <v>8370</v>
      </c>
      <c r="M332" s="3">
        <f t="shared" si="5"/>
        <v>8370</v>
      </c>
      <c r="N332" s="3" t="str">
        <f>Vlookup(M332,Card_Details!A$2:C$7,2,FALSE)</f>
        <v>Bengaluru</v>
      </c>
    </row>
    <row r="333">
      <c r="A333" s="2" t="s">
        <v>441</v>
      </c>
      <c r="B333" s="2" t="s">
        <v>437</v>
      </c>
      <c r="C333" s="8">
        <v>73708.0</v>
      </c>
      <c r="D333" s="3" t="str">
        <f>IFERROR(__xludf.DUMMYFUNCTION("split(B333,""-"")"),"Travel")</f>
        <v>Travel</v>
      </c>
      <c r="E333" s="10">
        <f>IFERROR(__xludf.DUMMYFUNCTION("""COMPUTED_VALUE"""),45354.0)</f>
        <v>45354</v>
      </c>
      <c r="F333" s="3" t="str">
        <f>IFERROR(__xludf.DUMMYFUNCTION("""COMPUTED_VALUE"""),"****3622/")</f>
        <v>****3622/</v>
      </c>
      <c r="G333" s="3" t="str">
        <f t="shared" si="1"/>
        <v>Travel</v>
      </c>
      <c r="H333" s="3" t="str">
        <f t="shared" si="2"/>
        <v>Travel</v>
      </c>
      <c r="I333" s="3" t="str">
        <f>IFERROR(__xludf.DUMMYFUNCTION("split(E333,""/"")"),"March")</f>
        <v>March</v>
      </c>
      <c r="J333" s="3">
        <f>IFERROR(__xludf.DUMMYFUNCTION("""COMPUTED_VALUE"""),3.0)</f>
        <v>3</v>
      </c>
      <c r="K333" s="3" t="str">
        <f t="shared" si="3"/>
        <v>3622/</v>
      </c>
      <c r="L333" s="3" t="str">
        <f t="shared" si="4"/>
        <v>3622</v>
      </c>
      <c r="M333" s="3">
        <f t="shared" si="5"/>
        <v>3622</v>
      </c>
      <c r="N333" s="3" t="str">
        <f>Vlookup(M333,Card_Details!A$2:C$7,2,FALSE)</f>
        <v>Hyderabad</v>
      </c>
    </row>
    <row r="334">
      <c r="A334" s="2" t="s">
        <v>442</v>
      </c>
      <c r="B334" s="2" t="s">
        <v>431</v>
      </c>
      <c r="C334" s="8">
        <v>107209.0</v>
      </c>
      <c r="D334" s="3" t="str">
        <f>IFERROR(__xludf.DUMMYFUNCTION("split(B334,""-"")"),"Travel")</f>
        <v>Travel</v>
      </c>
      <c r="E334" s="10">
        <f>IFERROR(__xludf.DUMMYFUNCTION("""COMPUTED_VALUE"""),45354.0)</f>
        <v>45354</v>
      </c>
      <c r="F334" s="3" t="str">
        <f>IFERROR(__xludf.DUMMYFUNCTION("""COMPUTED_VALUE"""),"****2232/")</f>
        <v>****2232/</v>
      </c>
      <c r="G334" s="3" t="str">
        <f t="shared" si="1"/>
        <v>Travel</v>
      </c>
      <c r="H334" s="3" t="str">
        <f t="shared" si="2"/>
        <v>Travel</v>
      </c>
      <c r="I334" s="3" t="str">
        <f>IFERROR(__xludf.DUMMYFUNCTION("split(E334,""/"")"),"March")</f>
        <v>March</v>
      </c>
      <c r="J334" s="3">
        <f>IFERROR(__xludf.DUMMYFUNCTION("""COMPUTED_VALUE"""),3.0)</f>
        <v>3</v>
      </c>
      <c r="K334" s="3" t="str">
        <f t="shared" si="3"/>
        <v>2232/</v>
      </c>
      <c r="L334" s="3" t="str">
        <f t="shared" si="4"/>
        <v>2232</v>
      </c>
      <c r="M334" s="3">
        <f t="shared" si="5"/>
        <v>2232</v>
      </c>
      <c r="N334" s="3" t="str">
        <f>Vlookup(M334,Card_Details!A$2:C$7,2,FALSE)</f>
        <v>Mumbai</v>
      </c>
    </row>
    <row r="335">
      <c r="A335" s="2" t="s">
        <v>443</v>
      </c>
      <c r="B335" s="2" t="s">
        <v>444</v>
      </c>
      <c r="C335" s="8">
        <v>39721.0</v>
      </c>
      <c r="D335" s="3" t="str">
        <f>IFERROR(__xludf.DUMMYFUNCTION("split(B335,""-"")"),"Food")</f>
        <v>Food</v>
      </c>
      <c r="E335" s="10">
        <f>IFERROR(__xludf.DUMMYFUNCTION("""COMPUTED_VALUE"""),45356.0)</f>
        <v>45356</v>
      </c>
      <c r="F335" s="3" t="str">
        <f>IFERROR(__xludf.DUMMYFUNCTION("""COMPUTED_VALUE"""),"****8370/")</f>
        <v>****8370/</v>
      </c>
      <c r="G335" s="3" t="str">
        <f t="shared" si="1"/>
        <v>Food</v>
      </c>
      <c r="H335" s="3" t="str">
        <f t="shared" si="2"/>
        <v>Food</v>
      </c>
      <c r="I335" s="3" t="str">
        <f>IFERROR(__xludf.DUMMYFUNCTION("split(E335,""/"")"),"March")</f>
        <v>March</v>
      </c>
      <c r="J335" s="3">
        <f>IFERROR(__xludf.DUMMYFUNCTION("""COMPUTED_VALUE"""),5.0)</f>
        <v>5</v>
      </c>
      <c r="K335" s="3" t="str">
        <f t="shared" si="3"/>
        <v>8370/</v>
      </c>
      <c r="L335" s="3" t="str">
        <f t="shared" si="4"/>
        <v>8370</v>
      </c>
      <c r="M335" s="3">
        <f t="shared" si="5"/>
        <v>8370</v>
      </c>
      <c r="N335" s="3" t="str">
        <f>Vlookup(M335,Card_Details!A$2:C$7,2,FALSE)</f>
        <v>Bengaluru</v>
      </c>
    </row>
    <row r="336">
      <c r="A336" s="2" t="s">
        <v>445</v>
      </c>
      <c r="B336" s="2" t="s">
        <v>446</v>
      </c>
      <c r="C336" s="8">
        <v>83540.0</v>
      </c>
      <c r="D336" s="3" t="str">
        <f>IFERROR(__xludf.DUMMYFUNCTION("split(B336,""-"")"),"Food")</f>
        <v>Food</v>
      </c>
      <c r="E336" s="10">
        <f>IFERROR(__xludf.DUMMYFUNCTION("""COMPUTED_VALUE"""),45356.0)</f>
        <v>45356</v>
      </c>
      <c r="F336" s="3" t="str">
        <f>IFERROR(__xludf.DUMMYFUNCTION("""COMPUTED_VALUE"""),"****3622/")</f>
        <v>****3622/</v>
      </c>
      <c r="G336" s="3" t="str">
        <f t="shared" si="1"/>
        <v>Food</v>
      </c>
      <c r="H336" s="3" t="str">
        <f t="shared" si="2"/>
        <v>Food</v>
      </c>
      <c r="I336" s="3" t="str">
        <f>IFERROR(__xludf.DUMMYFUNCTION("split(E336,""/"")"),"March")</f>
        <v>March</v>
      </c>
      <c r="J336" s="3">
        <f>IFERROR(__xludf.DUMMYFUNCTION("""COMPUTED_VALUE"""),5.0)</f>
        <v>5</v>
      </c>
      <c r="K336" s="3" t="str">
        <f t="shared" si="3"/>
        <v>3622/</v>
      </c>
      <c r="L336" s="3" t="str">
        <f t="shared" si="4"/>
        <v>3622</v>
      </c>
      <c r="M336" s="3">
        <f t="shared" si="5"/>
        <v>3622</v>
      </c>
      <c r="N336" s="3" t="str">
        <f>Vlookup(M336,Card_Details!A$2:C$7,2,FALSE)</f>
        <v>Hyderabad</v>
      </c>
    </row>
    <row r="337">
      <c r="A337" s="2" t="s">
        <v>447</v>
      </c>
      <c r="B337" s="2" t="s">
        <v>448</v>
      </c>
      <c r="C337" s="8">
        <v>78963.0</v>
      </c>
      <c r="D337" s="3" t="str">
        <f>IFERROR(__xludf.DUMMYFUNCTION("split(B337,""-"")"),"Food")</f>
        <v>Food</v>
      </c>
      <c r="E337" s="10">
        <f>IFERROR(__xludf.DUMMYFUNCTION("""COMPUTED_VALUE"""),45356.0)</f>
        <v>45356</v>
      </c>
      <c r="F337" s="3" t="str">
        <f>IFERROR(__xludf.DUMMYFUNCTION("""COMPUTED_VALUE"""),"****2232/")</f>
        <v>****2232/</v>
      </c>
      <c r="G337" s="3" t="str">
        <f t="shared" si="1"/>
        <v>Food</v>
      </c>
      <c r="H337" s="3" t="str">
        <f t="shared" si="2"/>
        <v>Food</v>
      </c>
      <c r="I337" s="3" t="str">
        <f>IFERROR(__xludf.DUMMYFUNCTION("split(E337,""/"")"),"March")</f>
        <v>March</v>
      </c>
      <c r="J337" s="3">
        <f>IFERROR(__xludf.DUMMYFUNCTION("""COMPUTED_VALUE"""),5.0)</f>
        <v>5</v>
      </c>
      <c r="K337" s="3" t="str">
        <f t="shared" si="3"/>
        <v>2232/</v>
      </c>
      <c r="L337" s="3" t="str">
        <f t="shared" si="4"/>
        <v>2232</v>
      </c>
      <c r="M337" s="3">
        <f t="shared" si="5"/>
        <v>2232</v>
      </c>
      <c r="N337" s="3" t="str">
        <f>Vlookup(M337,Card_Details!A$2:C$7,2,FALSE)</f>
        <v>Mumbai</v>
      </c>
    </row>
    <row r="338">
      <c r="A338" s="2" t="s">
        <v>449</v>
      </c>
      <c r="B338" s="2" t="s">
        <v>444</v>
      </c>
      <c r="C338" s="8">
        <v>57893.0</v>
      </c>
      <c r="D338" s="3" t="str">
        <f>IFERROR(__xludf.DUMMYFUNCTION("split(B338,""-"")"),"Food")</f>
        <v>Food</v>
      </c>
      <c r="E338" s="10">
        <f>IFERROR(__xludf.DUMMYFUNCTION("""COMPUTED_VALUE"""),45356.0)</f>
        <v>45356</v>
      </c>
      <c r="F338" s="3" t="str">
        <f>IFERROR(__xludf.DUMMYFUNCTION("""COMPUTED_VALUE"""),"****8370/")</f>
        <v>****8370/</v>
      </c>
      <c r="G338" s="3" t="str">
        <f t="shared" si="1"/>
        <v>Food</v>
      </c>
      <c r="H338" s="3" t="str">
        <f t="shared" si="2"/>
        <v>Food</v>
      </c>
      <c r="I338" s="3" t="str">
        <f>IFERROR(__xludf.DUMMYFUNCTION("split(E338,""/"")"),"March")</f>
        <v>March</v>
      </c>
      <c r="J338" s="3">
        <f>IFERROR(__xludf.DUMMYFUNCTION("""COMPUTED_VALUE"""),5.0)</f>
        <v>5</v>
      </c>
      <c r="K338" s="3" t="str">
        <f t="shared" si="3"/>
        <v>8370/</v>
      </c>
      <c r="L338" s="3" t="str">
        <f t="shared" si="4"/>
        <v>8370</v>
      </c>
      <c r="M338" s="3">
        <f t="shared" si="5"/>
        <v>8370</v>
      </c>
      <c r="N338" s="3" t="str">
        <f>Vlookup(M338,Card_Details!A$2:C$7,2,FALSE)</f>
        <v>Bengaluru</v>
      </c>
    </row>
    <row r="339">
      <c r="A339" s="2" t="s">
        <v>450</v>
      </c>
      <c r="B339" s="2" t="s">
        <v>451</v>
      </c>
      <c r="C339" s="8">
        <v>39513.0</v>
      </c>
      <c r="D339" s="3" t="str">
        <f>IFERROR(__xludf.DUMMYFUNCTION("split(B339,""-"")"),"Food")</f>
        <v>Food</v>
      </c>
      <c r="E339" s="10">
        <f>IFERROR(__xludf.DUMMYFUNCTION("""COMPUTED_VALUE"""),45356.0)</f>
        <v>45356</v>
      </c>
      <c r="F339" s="3" t="str">
        <f>IFERROR(__xludf.DUMMYFUNCTION("""COMPUTED_VALUE"""),"****4050/")</f>
        <v>****4050/</v>
      </c>
      <c r="G339" s="3" t="str">
        <f t="shared" si="1"/>
        <v>Food</v>
      </c>
      <c r="H339" s="3" t="str">
        <f t="shared" si="2"/>
        <v>Food</v>
      </c>
      <c r="I339" s="3" t="str">
        <f>IFERROR(__xludf.DUMMYFUNCTION("split(E339,""/"")"),"March")</f>
        <v>March</v>
      </c>
      <c r="J339" s="3">
        <f>IFERROR(__xludf.DUMMYFUNCTION("""COMPUTED_VALUE"""),5.0)</f>
        <v>5</v>
      </c>
      <c r="K339" s="3" t="str">
        <f t="shared" si="3"/>
        <v>4050/</v>
      </c>
      <c r="L339" s="3" t="str">
        <f t="shared" si="4"/>
        <v>4050</v>
      </c>
      <c r="M339" s="3">
        <f t="shared" si="5"/>
        <v>4050</v>
      </c>
      <c r="N339" s="3" t="str">
        <f>Vlookup(M339,Card_Details!A$2:C$7,2,FALSE)</f>
        <v>Hyderabad</v>
      </c>
    </row>
    <row r="340">
      <c r="A340" s="2" t="s">
        <v>452</v>
      </c>
      <c r="B340" s="2" t="s">
        <v>453</v>
      </c>
      <c r="C340" s="8">
        <v>55230.0</v>
      </c>
      <c r="D340" s="3" t="str">
        <f>IFERROR(__xludf.DUMMYFUNCTION("split(B340,""-"")"),"Food")</f>
        <v>Food</v>
      </c>
      <c r="E340" s="10">
        <f>IFERROR(__xludf.DUMMYFUNCTION("""COMPUTED_VALUE"""),45356.0)</f>
        <v>45356</v>
      </c>
      <c r="F340" s="3" t="str">
        <f>IFERROR(__xludf.DUMMYFUNCTION("""COMPUTED_VALUE"""),"****5552/")</f>
        <v>****5552/</v>
      </c>
      <c r="G340" s="3" t="str">
        <f t="shared" si="1"/>
        <v>Food</v>
      </c>
      <c r="H340" s="3" t="str">
        <f t="shared" si="2"/>
        <v>Food</v>
      </c>
      <c r="I340" s="3" t="str">
        <f>IFERROR(__xludf.DUMMYFUNCTION("split(E340,""/"")"),"March")</f>
        <v>March</v>
      </c>
      <c r="J340" s="3">
        <f>IFERROR(__xludf.DUMMYFUNCTION("""COMPUTED_VALUE"""),5.0)</f>
        <v>5</v>
      </c>
      <c r="K340" s="3" t="str">
        <f t="shared" si="3"/>
        <v>5552/</v>
      </c>
      <c r="L340" s="3" t="str">
        <f t="shared" si="4"/>
        <v>5552</v>
      </c>
      <c r="M340" s="3">
        <f t="shared" si="5"/>
        <v>5552</v>
      </c>
      <c r="N340" s="3" t="str">
        <f>Vlookup(M340,Card_Details!A$2:C$7,2,FALSE)</f>
        <v>Mumbai</v>
      </c>
    </row>
    <row r="341">
      <c r="A341" s="2" t="s">
        <v>454</v>
      </c>
      <c r="B341" s="2" t="s">
        <v>446</v>
      </c>
      <c r="C341" s="8">
        <v>26529.0</v>
      </c>
      <c r="D341" s="3" t="str">
        <f>IFERROR(__xludf.DUMMYFUNCTION("split(B341,""-"")"),"Food")</f>
        <v>Food</v>
      </c>
      <c r="E341" s="10">
        <f>IFERROR(__xludf.DUMMYFUNCTION("""COMPUTED_VALUE"""),45356.0)</f>
        <v>45356</v>
      </c>
      <c r="F341" s="3" t="str">
        <f>IFERROR(__xludf.DUMMYFUNCTION("""COMPUTED_VALUE"""),"****3622/")</f>
        <v>****3622/</v>
      </c>
      <c r="G341" s="3" t="str">
        <f t="shared" si="1"/>
        <v>Food</v>
      </c>
      <c r="H341" s="3" t="str">
        <f t="shared" si="2"/>
        <v>Food</v>
      </c>
      <c r="I341" s="3" t="str">
        <f>IFERROR(__xludf.DUMMYFUNCTION("split(E341,""/"")"),"March")</f>
        <v>March</v>
      </c>
      <c r="J341" s="3">
        <f>IFERROR(__xludf.DUMMYFUNCTION("""COMPUTED_VALUE"""),5.0)</f>
        <v>5</v>
      </c>
      <c r="K341" s="3" t="str">
        <f t="shared" si="3"/>
        <v>3622/</v>
      </c>
      <c r="L341" s="3" t="str">
        <f t="shared" si="4"/>
        <v>3622</v>
      </c>
      <c r="M341" s="3">
        <f t="shared" si="5"/>
        <v>3622</v>
      </c>
      <c r="N341" s="3" t="str">
        <f>Vlookup(M341,Card_Details!A$2:C$7,2,FALSE)</f>
        <v>Hyderabad</v>
      </c>
    </row>
    <row r="342">
      <c r="A342" s="2" t="s">
        <v>455</v>
      </c>
      <c r="B342" s="2" t="s">
        <v>446</v>
      </c>
      <c r="C342" s="8">
        <v>14198.0</v>
      </c>
      <c r="D342" s="3" t="str">
        <f>IFERROR(__xludf.DUMMYFUNCTION("split(B342,""-"")"),"Food")</f>
        <v>Food</v>
      </c>
      <c r="E342" s="10">
        <f>IFERROR(__xludf.DUMMYFUNCTION("""COMPUTED_VALUE"""),45356.0)</f>
        <v>45356</v>
      </c>
      <c r="F342" s="3" t="str">
        <f>IFERROR(__xludf.DUMMYFUNCTION("""COMPUTED_VALUE"""),"****3622/")</f>
        <v>****3622/</v>
      </c>
      <c r="G342" s="3" t="str">
        <f t="shared" si="1"/>
        <v>Food</v>
      </c>
      <c r="H342" s="3" t="str">
        <f t="shared" si="2"/>
        <v>Food</v>
      </c>
      <c r="I342" s="3" t="str">
        <f>IFERROR(__xludf.DUMMYFUNCTION("split(E342,""/"")"),"March")</f>
        <v>March</v>
      </c>
      <c r="J342" s="3">
        <f>IFERROR(__xludf.DUMMYFUNCTION("""COMPUTED_VALUE"""),5.0)</f>
        <v>5</v>
      </c>
      <c r="K342" s="3" t="str">
        <f t="shared" si="3"/>
        <v>3622/</v>
      </c>
      <c r="L342" s="3" t="str">
        <f t="shared" si="4"/>
        <v>3622</v>
      </c>
      <c r="M342" s="3">
        <f t="shared" si="5"/>
        <v>3622</v>
      </c>
      <c r="N342" s="3" t="str">
        <f>Vlookup(M342,Card_Details!A$2:C$7,2,FALSE)</f>
        <v>Hyderabad</v>
      </c>
    </row>
    <row r="343">
      <c r="A343" s="2" t="s">
        <v>456</v>
      </c>
      <c r="B343" s="2" t="s">
        <v>457</v>
      </c>
      <c r="C343" s="8">
        <v>125346.0</v>
      </c>
      <c r="D343" s="3" t="str">
        <f>IFERROR(__xludf.DUMMYFUNCTION("split(B343,""-"")"),"Offline Advertising")</f>
        <v>Offline Advertising</v>
      </c>
      <c r="E343" s="10">
        <f>IFERROR(__xludf.DUMMYFUNCTION("""COMPUTED_VALUE"""),45356.0)</f>
        <v>45356</v>
      </c>
      <c r="F343" s="3" t="str">
        <f>IFERROR(__xludf.DUMMYFUNCTION("""COMPUTED_VALUE"""),"****8370/")</f>
        <v>****8370/</v>
      </c>
      <c r="G343" s="3" t="str">
        <f t="shared" si="1"/>
        <v>Offline Advertising</v>
      </c>
      <c r="H343" s="3" t="str">
        <f t="shared" si="2"/>
        <v>Offline Advertising</v>
      </c>
      <c r="I343" s="3" t="str">
        <f>IFERROR(__xludf.DUMMYFUNCTION("split(E343,""/"")"),"March")</f>
        <v>March</v>
      </c>
      <c r="J343" s="3">
        <f>IFERROR(__xludf.DUMMYFUNCTION("""COMPUTED_VALUE"""),5.0)</f>
        <v>5</v>
      </c>
      <c r="K343" s="3" t="str">
        <f t="shared" si="3"/>
        <v>8370/</v>
      </c>
      <c r="L343" s="3" t="str">
        <f t="shared" si="4"/>
        <v>8370</v>
      </c>
      <c r="M343" s="3">
        <f t="shared" si="5"/>
        <v>8370</v>
      </c>
      <c r="N343" s="3" t="str">
        <f>Vlookup(M343,Card_Details!A$2:C$7,2,FALSE)</f>
        <v>Bengaluru</v>
      </c>
    </row>
    <row r="344">
      <c r="A344" s="2" t="s">
        <v>458</v>
      </c>
      <c r="B344" s="2" t="s">
        <v>459</v>
      </c>
      <c r="C344" s="8">
        <v>138005.0</v>
      </c>
      <c r="D344" s="3" t="str">
        <f>IFERROR(__xludf.DUMMYFUNCTION("split(B344,""-"")"),"Online Advertising")</f>
        <v>Online Advertising</v>
      </c>
      <c r="E344" s="10">
        <f>IFERROR(__xludf.DUMMYFUNCTION("""COMPUTED_VALUE"""),45357.0)</f>
        <v>45357</v>
      </c>
      <c r="F344" s="3" t="str">
        <f>IFERROR(__xludf.DUMMYFUNCTION("""COMPUTED_VALUE"""),"****3622/")</f>
        <v>****3622/</v>
      </c>
      <c r="G344" s="3" t="str">
        <f t="shared" si="1"/>
        <v>Online Advertising</v>
      </c>
      <c r="H344" s="3" t="str">
        <f t="shared" si="2"/>
        <v>Online Advertising</v>
      </c>
      <c r="I344" s="3" t="str">
        <f>IFERROR(__xludf.DUMMYFUNCTION("split(E344,""/"")"),"March")</f>
        <v>March</v>
      </c>
      <c r="J344" s="3">
        <f>IFERROR(__xludf.DUMMYFUNCTION("""COMPUTED_VALUE"""),6.0)</f>
        <v>6</v>
      </c>
      <c r="K344" s="3" t="str">
        <f t="shared" si="3"/>
        <v>3622/</v>
      </c>
      <c r="L344" s="3" t="str">
        <f t="shared" si="4"/>
        <v>3622</v>
      </c>
      <c r="M344" s="3">
        <f t="shared" si="5"/>
        <v>3622</v>
      </c>
      <c r="N344" s="3" t="str">
        <f>Vlookup(M344,Card_Details!A$2:C$7,2,FALSE)</f>
        <v>Hyderabad</v>
      </c>
    </row>
    <row r="345">
      <c r="A345" s="2" t="s">
        <v>460</v>
      </c>
      <c r="B345" s="2" t="s">
        <v>461</v>
      </c>
      <c r="C345" s="8">
        <v>127227.0</v>
      </c>
      <c r="D345" s="3" t="str">
        <f>IFERROR(__xludf.DUMMYFUNCTION("split(B345,""-"")"),"Salary")</f>
        <v>Salary</v>
      </c>
      <c r="E345" s="10">
        <f>IFERROR(__xludf.DUMMYFUNCTION("""COMPUTED_VALUE"""),45354.0)</f>
        <v>45354</v>
      </c>
      <c r="F345" s="3" t="str">
        <f>IFERROR(__xludf.DUMMYFUNCTION("""COMPUTED_VALUE"""),"****2232/")</f>
        <v>****2232/</v>
      </c>
      <c r="G345" s="3" t="str">
        <f t="shared" si="1"/>
        <v>Salary</v>
      </c>
      <c r="H345" s="3" t="str">
        <f t="shared" si="2"/>
        <v>Salary</v>
      </c>
      <c r="I345" s="3" t="str">
        <f>IFERROR(__xludf.DUMMYFUNCTION("split(E345,""/"")"),"March")</f>
        <v>March</v>
      </c>
      <c r="J345" s="3">
        <f>IFERROR(__xludf.DUMMYFUNCTION("""COMPUTED_VALUE"""),3.0)</f>
        <v>3</v>
      </c>
      <c r="K345" s="3" t="str">
        <f t="shared" si="3"/>
        <v>2232/</v>
      </c>
      <c r="L345" s="3" t="str">
        <f t="shared" si="4"/>
        <v>2232</v>
      </c>
      <c r="M345" s="3">
        <f t="shared" si="5"/>
        <v>2232</v>
      </c>
      <c r="N345" s="3" t="str">
        <f>Vlookup(M345,Card_Details!A$2:C$7,2,FALSE)</f>
        <v>Mumbai</v>
      </c>
    </row>
    <row r="346">
      <c r="A346" s="2" t="s">
        <v>462</v>
      </c>
      <c r="B346" s="2" t="s">
        <v>461</v>
      </c>
      <c r="C346" s="8">
        <v>14533.0</v>
      </c>
      <c r="D346" s="3" t="str">
        <f>IFERROR(__xludf.DUMMYFUNCTION("split(B346,""-"")"),"Salary")</f>
        <v>Salary</v>
      </c>
      <c r="E346" s="10">
        <f>IFERROR(__xludf.DUMMYFUNCTION("""COMPUTED_VALUE"""),45354.0)</f>
        <v>45354</v>
      </c>
      <c r="F346" s="3" t="str">
        <f>IFERROR(__xludf.DUMMYFUNCTION("""COMPUTED_VALUE"""),"****2232/")</f>
        <v>****2232/</v>
      </c>
      <c r="G346" s="3" t="str">
        <f t="shared" si="1"/>
        <v>Salary</v>
      </c>
      <c r="H346" s="3" t="str">
        <f t="shared" si="2"/>
        <v>Salary</v>
      </c>
      <c r="I346" s="3" t="str">
        <f>IFERROR(__xludf.DUMMYFUNCTION("split(E346,""/"")"),"March")</f>
        <v>March</v>
      </c>
      <c r="J346" s="3">
        <f>IFERROR(__xludf.DUMMYFUNCTION("""COMPUTED_VALUE"""),3.0)</f>
        <v>3</v>
      </c>
      <c r="K346" s="3" t="str">
        <f t="shared" si="3"/>
        <v>2232/</v>
      </c>
      <c r="L346" s="3" t="str">
        <f t="shared" si="4"/>
        <v>2232</v>
      </c>
      <c r="M346" s="3">
        <f t="shared" si="5"/>
        <v>2232</v>
      </c>
      <c r="N346" s="3" t="str">
        <f>Vlookup(M346,Card_Details!A$2:C$7,2,FALSE)</f>
        <v>Mumbai</v>
      </c>
    </row>
  </sheetData>
  <drawing r:id="rId1"/>
</worksheet>
</file>