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dgeted Data" sheetId="1" r:id="rId4"/>
    <sheet state="visible" name="Marketing Transaction Data" sheetId="2" r:id="rId5"/>
    <sheet state="visible" name="Budget Vs Actual" sheetId="3" r:id="rId6"/>
    <sheet state="visible" name="Quaterly Variance Analysis" sheetId="4" r:id="rId7"/>
  </sheets>
  <definedNames>
    <definedName name="Cost">#REF!</definedName>
  </definedNames>
  <calcPr/>
</workbook>
</file>

<file path=xl/sharedStrings.xml><?xml version="1.0" encoding="utf-8"?>
<sst xmlns="http://schemas.openxmlformats.org/spreadsheetml/2006/main" count="328" uniqueCount="199">
  <si>
    <t>Marketing Category</t>
  </si>
  <si>
    <t>Month</t>
  </si>
  <si>
    <t>Budget Amount</t>
  </si>
  <si>
    <t>SEO</t>
  </si>
  <si>
    <t>January</t>
  </si>
  <si>
    <t>Social Media Marketing</t>
  </si>
  <si>
    <t>Content Marketing</t>
  </si>
  <si>
    <t>Print Advertising</t>
  </si>
  <si>
    <t>Television Advertising</t>
  </si>
  <si>
    <t>February</t>
  </si>
  <si>
    <t>March</t>
  </si>
  <si>
    <t>April</t>
  </si>
  <si>
    <t>May</t>
  </si>
  <si>
    <t>June</t>
  </si>
  <si>
    <t>Transaction ID</t>
  </si>
  <si>
    <t>Transation Comment</t>
  </si>
  <si>
    <t>Transaction Amount</t>
  </si>
  <si>
    <t>TRIM</t>
  </si>
  <si>
    <t>PROPER</t>
  </si>
  <si>
    <t>Category</t>
  </si>
  <si>
    <t>#001</t>
  </si>
  <si>
    <t xml:space="preserve">     seo,January</t>
  </si>
  <si>
    <t>#002</t>
  </si>
  <si>
    <t xml:space="preserve">    soCiaL MeDia MaRKetINg,January</t>
  </si>
  <si>
    <t>#003</t>
  </si>
  <si>
    <t xml:space="preserve">  cOnTenT MaRKeTinG,February</t>
  </si>
  <si>
    <t>#004</t>
  </si>
  <si>
    <t xml:space="preserve"> PrInT          ADVerTiSinG,February</t>
  </si>
  <si>
    <t>#005</t>
  </si>
  <si>
    <t xml:space="preserve"> tElEVIsIoN ADvERtIsInG,March</t>
  </si>
  <si>
    <t>#006</t>
  </si>
  <si>
    <t xml:space="preserve"> sEO,March</t>
  </si>
  <si>
    <t>#007</t>
  </si>
  <si>
    <t xml:space="preserve">        COntEnt MarKETiNg,April</t>
  </si>
  <si>
    <t>#008</t>
  </si>
  <si>
    <t xml:space="preserve"> TeLEViSioN aDVErTiSiNg,April</t>
  </si>
  <si>
    <t>#009</t>
  </si>
  <si>
    <t xml:space="preserve">  PrinT   AdVeRtisIng,May</t>
  </si>
  <si>
    <t>#010</t>
  </si>
  <si>
    <t xml:space="preserve"> SOcIal MEdIA MaRKeTINg,May</t>
  </si>
  <si>
    <t>#011</t>
  </si>
  <si>
    <t xml:space="preserve"> Seo,June</t>
  </si>
  <si>
    <t>#012</t>
  </si>
  <si>
    <t xml:space="preserve"> ConTENt     MArkETInG,June</t>
  </si>
  <si>
    <t>#013</t>
  </si>
  <si>
    <t xml:space="preserve"> TELEvisIoN AdVERtisiNg,January</t>
  </si>
  <si>
    <t>#014</t>
  </si>
  <si>
    <t xml:space="preserve"> PrINT AdVErTiSiNG,January</t>
  </si>
  <si>
    <t>#015</t>
  </si>
  <si>
    <t xml:space="preserve"> SoCIAL MeDia MaRKetiNg,February</t>
  </si>
  <si>
    <t>#016</t>
  </si>
  <si>
    <t xml:space="preserve"> sEo,February</t>
  </si>
  <si>
    <t>#017</t>
  </si>
  <si>
    <t xml:space="preserve"> CoNtENT MArkeTiNg,March</t>
  </si>
  <si>
    <t>#018</t>
  </si>
  <si>
    <t xml:space="preserve"> TeLeVISion ADVertISiNG,March</t>
  </si>
  <si>
    <t>#019</t>
  </si>
  <si>
    <t xml:space="preserve"> PrINT ADVERtisINg,April</t>
  </si>
  <si>
    <t>#020</t>
  </si>
  <si>
    <t xml:space="preserve"> SOcIal MeDia Marketing,April</t>
  </si>
  <si>
    <t>#021</t>
  </si>
  <si>
    <t xml:space="preserve"> SeO,May</t>
  </si>
  <si>
    <t>#022</t>
  </si>
  <si>
    <t xml:space="preserve"> cONtENt MarKetiNg,May</t>
  </si>
  <si>
    <t>#023</t>
  </si>
  <si>
    <t xml:space="preserve"> tEleViSIon ADVErtiSiNG,June</t>
  </si>
  <si>
    <t>#024</t>
  </si>
  <si>
    <t xml:space="preserve"> PrINT AdVERtISiNG,June</t>
  </si>
  <si>
    <t>#025</t>
  </si>
  <si>
    <t xml:space="preserve"> SOcIAL MEdIa MaRKeTInG,January</t>
  </si>
  <si>
    <t>#026</t>
  </si>
  <si>
    <t xml:space="preserve"> sEo,January</t>
  </si>
  <si>
    <t>#027</t>
  </si>
  <si>
    <t xml:space="preserve"> COntEnt      MarKETiNg,February</t>
  </si>
  <si>
    <t>#028</t>
  </si>
  <si>
    <t xml:space="preserve"> tELeVISIon ADvERtISinG,February</t>
  </si>
  <si>
    <t>#029</t>
  </si>
  <si>
    <t xml:space="preserve"> PrINt ADVeRtIsiNG,March</t>
  </si>
  <si>
    <t>#030</t>
  </si>
  <si>
    <t xml:space="preserve"> SoCIAL MEdia MaRKETINg,March</t>
  </si>
  <si>
    <t>#031</t>
  </si>
  <si>
    <t xml:space="preserve"> SeO,April</t>
  </si>
  <si>
    <t>#032</t>
  </si>
  <si>
    <t xml:space="preserve"> cOnTEnT MaRKetINg,April</t>
  </si>
  <si>
    <t>#033</t>
  </si>
  <si>
    <t xml:space="preserve"> TELEvISIon aDVErtiSiNG,May</t>
  </si>
  <si>
    <t>#034</t>
  </si>
  <si>
    <t xml:space="preserve"> PrInT AdVErTISiNG,May</t>
  </si>
  <si>
    <t>#035</t>
  </si>
  <si>
    <t xml:space="preserve"> SOciAL MEdIA MaRKeTINg,June</t>
  </si>
  <si>
    <t>#036</t>
  </si>
  <si>
    <t xml:space="preserve"> sEO,June</t>
  </si>
  <si>
    <t>#037</t>
  </si>
  <si>
    <t xml:space="preserve"> COntEnT MArkETINg,January</t>
  </si>
  <si>
    <t>#038</t>
  </si>
  <si>
    <t xml:space="preserve"> TELEViSiON ADvERtISinG,January</t>
  </si>
  <si>
    <t>#039</t>
  </si>
  <si>
    <t xml:space="preserve"> PRinT AdVERtiSiNG,February</t>
  </si>
  <si>
    <t>#040</t>
  </si>
  <si>
    <t xml:space="preserve"> SOcial MeDia MaRKetINg,February</t>
  </si>
  <si>
    <t>#041</t>
  </si>
  <si>
    <t xml:space="preserve"> SEO,March</t>
  </si>
  <si>
    <t>#042</t>
  </si>
  <si>
    <t xml:space="preserve">        CoNtENT MaRKeTInG,March</t>
  </si>
  <si>
    <t>#043</t>
  </si>
  <si>
    <t xml:space="preserve"> tElEvISIon AdVERtISING,April</t>
  </si>
  <si>
    <t>#044</t>
  </si>
  <si>
    <t xml:space="preserve">  PrINT ADVerTisiNG,April</t>
  </si>
  <si>
    <t>#045</t>
  </si>
  <si>
    <t xml:space="preserve"> sOciAL MEdIa MaRKETiNg,May</t>
  </si>
  <si>
    <t>#046</t>
  </si>
  <si>
    <t xml:space="preserve"> SEO,January</t>
  </si>
  <si>
    <t>#047</t>
  </si>
  <si>
    <t xml:space="preserve"> sOCiAL MeDiA MaRKetiNg,January</t>
  </si>
  <si>
    <t>#048</t>
  </si>
  <si>
    <t xml:space="preserve"> CoNTeNT MaRKetInG,February</t>
  </si>
  <si>
    <t>#049</t>
  </si>
  <si>
    <t xml:space="preserve"> PrInT AdVERtisiNG,February</t>
  </si>
  <si>
    <t>#050</t>
  </si>
  <si>
    <t xml:space="preserve"> TeLeVisiON ADVErTiSiNG,March</t>
  </si>
  <si>
    <t>#051</t>
  </si>
  <si>
    <t xml:space="preserve"> cONtENt MaRKetiNG,March</t>
  </si>
  <si>
    <t>#052</t>
  </si>
  <si>
    <t xml:space="preserve"> PrInT aDVERtISiNG,April</t>
  </si>
  <si>
    <t>#053</t>
  </si>
  <si>
    <t xml:space="preserve"> SOcIal MeDIa MaRKetINg,April</t>
  </si>
  <si>
    <t>#054</t>
  </si>
  <si>
    <t xml:space="preserve">           sEo,May</t>
  </si>
  <si>
    <t>#055</t>
  </si>
  <si>
    <t xml:space="preserve"> tElEVIsIoN aDVErTiSiNg,May</t>
  </si>
  <si>
    <t>#056</t>
  </si>
  <si>
    <t>#057</t>
  </si>
  <si>
    <t>#058</t>
  </si>
  <si>
    <t xml:space="preserve"> CoNTEnt MarKETiNg,January</t>
  </si>
  <si>
    <t>#059</t>
  </si>
  <si>
    <t xml:space="preserve"> PRINt aDVertiSiNg,January</t>
  </si>
  <si>
    <t>#060</t>
  </si>
  <si>
    <t>#061</t>
  </si>
  <si>
    <t>#062</t>
  </si>
  <si>
    <t xml:space="preserve">   COntEnt     MArkeTiNg,March</t>
  </si>
  <si>
    <t>#063</t>
  </si>
  <si>
    <t xml:space="preserve"> TeLEViSIon ADVERTISING,March</t>
  </si>
  <si>
    <t>#064</t>
  </si>
  <si>
    <t xml:space="preserve"> PRInT AdVERtIsiNG,April</t>
  </si>
  <si>
    <t>#065</t>
  </si>
  <si>
    <t xml:space="preserve">     SOcIal MeDIa MaRKetinG,April</t>
  </si>
  <si>
    <t>#066</t>
  </si>
  <si>
    <t>#067</t>
  </si>
  <si>
    <t xml:space="preserve"> CoNtENt MaRKetiNg,May</t>
  </si>
  <si>
    <t>#068</t>
  </si>
  <si>
    <t xml:space="preserve"> tElevISIoN aDvERtISING,June</t>
  </si>
  <si>
    <t>#069</t>
  </si>
  <si>
    <t xml:space="preserve"> PrINT   AdVERtisiNG,June</t>
  </si>
  <si>
    <t>#070</t>
  </si>
  <si>
    <t xml:space="preserve"> SOCIAl MEdIA MaRKeTInG,January</t>
  </si>
  <si>
    <t>#071</t>
  </si>
  <si>
    <t xml:space="preserve">        sEo,January</t>
  </si>
  <si>
    <t>#072</t>
  </si>
  <si>
    <t xml:space="preserve"> CoNTEnT MaRKeTINg,February</t>
  </si>
  <si>
    <t>#073</t>
  </si>
  <si>
    <t xml:space="preserve"> TeLeVISion AdVErTiSiNG,February</t>
  </si>
  <si>
    <t>#074</t>
  </si>
  <si>
    <t xml:space="preserve"> PrInT AdVERtisiNG,March</t>
  </si>
  <si>
    <t>#075</t>
  </si>
  <si>
    <t xml:space="preserve"> SoCIAL MeDia MaRKETINg,March</t>
  </si>
  <si>
    <t>#076</t>
  </si>
  <si>
    <t>#077</t>
  </si>
  <si>
    <t xml:space="preserve"> CoNtENT MaRKeTINg,April</t>
  </si>
  <si>
    <t>#078</t>
  </si>
  <si>
    <t xml:space="preserve"> TELEviSiON AdVERTISING,May</t>
  </si>
  <si>
    <t>#079</t>
  </si>
  <si>
    <t xml:space="preserve"> PrInT aDVERtISiNG,May</t>
  </si>
  <si>
    <t>#080</t>
  </si>
  <si>
    <t xml:space="preserve"> SOcIAl MEdIA MaRKetINg,June</t>
  </si>
  <si>
    <t>#081</t>
  </si>
  <si>
    <t>#082</t>
  </si>
  <si>
    <t xml:space="preserve"> COntEnt MArkETiNg,January</t>
  </si>
  <si>
    <t>#083</t>
  </si>
  <si>
    <t xml:space="preserve"> TELEViSIoN aDVErTiSiNg,January</t>
  </si>
  <si>
    <t>#084</t>
  </si>
  <si>
    <t xml:space="preserve"> PRinT aDVERtiSiNG,February</t>
  </si>
  <si>
    <t>#085</t>
  </si>
  <si>
    <t>#086</t>
  </si>
  <si>
    <t>#087</t>
  </si>
  <si>
    <t xml:space="preserve">       cONtENt MaRKetiNG,March</t>
  </si>
  <si>
    <t>#088</t>
  </si>
  <si>
    <t xml:space="preserve"> PRInT ADVERtIsiNG,April</t>
  </si>
  <si>
    <t>#089</t>
  </si>
  <si>
    <t xml:space="preserve"> SOcIAl MEdIa MaRKETiNg,April</t>
  </si>
  <si>
    <t>#090</t>
  </si>
  <si>
    <t xml:space="preserve"> sEo,May</t>
  </si>
  <si>
    <t>#091</t>
  </si>
  <si>
    <t xml:space="preserve"> tElEVIsIoN     ADVErTiSiNg,May</t>
  </si>
  <si>
    <t>#092</t>
  </si>
  <si>
    <t>#093</t>
  </si>
  <si>
    <t xml:space="preserve">      SOciAL MEdIA MaRKeTINg,June</t>
  </si>
  <si>
    <t>Actual</t>
  </si>
  <si>
    <t>Variance</t>
  </si>
  <si>
    <t>Monthly  Variance  Analysis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</si>
</sst>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rgb="FFD1D5DB"/>
      <name val="Söhne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3">
    <border/>
    <border>
      <left style="thin">
        <color rgb="FFD9D9E3"/>
      </left>
      <bottom style="thin">
        <color rgb="FFD9D9E3"/>
      </bottom>
    </border>
    <border>
      <left style="thin">
        <color rgb="FFD9D9E3"/>
      </left>
      <right style="thin">
        <color rgb="FFD9D9E3"/>
      </right>
      <bottom style="thin">
        <color rgb="FFD9D9E3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3" fontId="2" numFmtId="0" xfId="0" applyAlignment="1" applyBorder="1" applyFill="1" applyFont="1">
      <alignment horizontal="left" readingOrder="0"/>
    </xf>
    <xf borderId="1" fillId="3" fontId="2" numFmtId="0" xfId="0" applyAlignment="1" applyBorder="1" applyFont="1">
      <alignment horizontal="right"/>
    </xf>
    <xf borderId="1" fillId="3" fontId="2" numFmtId="0" xfId="0" applyAlignment="1" applyBorder="1" applyFont="1">
      <alignment horizontal="right" readingOrder="0"/>
    </xf>
    <xf borderId="0" fillId="0" fontId="3" numFmtId="3" xfId="0" applyFont="1" applyNumberFormat="1"/>
    <xf borderId="0" fillId="4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1" fillId="3" fontId="2" numFmtId="0" xfId="0" applyAlignment="1" applyBorder="1" applyFont="1">
      <alignment horizontal="left"/>
    </xf>
    <xf borderId="0" fillId="4" fontId="3" numFmtId="0" xfId="0" applyFont="1"/>
    <xf borderId="0" fillId="0" fontId="3" numFmtId="0" xfId="0" applyFont="1"/>
    <xf borderId="2" fillId="3" fontId="2" numFmtId="0" xfId="0" applyAlignment="1" applyBorder="1" applyFont="1">
      <alignment horizontal="left"/>
    </xf>
    <xf borderId="0" fillId="5" fontId="1" numFmtId="0" xfId="0" applyAlignment="1" applyFill="1" applyFont="1">
      <alignment horizontal="center" readingOrder="0"/>
    </xf>
    <xf borderId="0" fillId="5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  <col customWidth="1" min="3" max="3" width="28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2" t="s">
        <v>4</v>
      </c>
      <c r="C2" s="3">
        <v>69500.0</v>
      </c>
    </row>
    <row r="3">
      <c r="A3" s="2" t="s">
        <v>5</v>
      </c>
      <c r="B3" s="2" t="s">
        <v>4</v>
      </c>
      <c r="C3" s="3">
        <v>56300.0</v>
      </c>
    </row>
    <row r="4">
      <c r="A4" s="2" t="s">
        <v>6</v>
      </c>
      <c r="B4" s="2" t="s">
        <v>4</v>
      </c>
      <c r="C4" s="3">
        <v>52900.0</v>
      </c>
    </row>
    <row r="5">
      <c r="A5" s="2" t="s">
        <v>7</v>
      </c>
      <c r="B5" s="2" t="s">
        <v>4</v>
      </c>
      <c r="C5" s="3">
        <v>53100.0</v>
      </c>
    </row>
    <row r="6">
      <c r="A6" s="2" t="s">
        <v>8</v>
      </c>
      <c r="B6" s="2" t="s">
        <v>4</v>
      </c>
      <c r="C6" s="3">
        <v>14600.0</v>
      </c>
    </row>
    <row r="7">
      <c r="A7" s="2" t="s">
        <v>3</v>
      </c>
      <c r="B7" s="2" t="s">
        <v>9</v>
      </c>
      <c r="C7" s="3">
        <v>36400.0</v>
      </c>
    </row>
    <row r="8">
      <c r="A8" s="2" t="s">
        <v>5</v>
      </c>
      <c r="B8" s="2" t="s">
        <v>9</v>
      </c>
      <c r="C8" s="3">
        <v>62300.0</v>
      </c>
    </row>
    <row r="9">
      <c r="A9" s="2" t="s">
        <v>6</v>
      </c>
      <c r="B9" s="2" t="s">
        <v>9</v>
      </c>
      <c r="C9" s="3">
        <v>53900.0</v>
      </c>
    </row>
    <row r="10">
      <c r="A10" s="2" t="s">
        <v>7</v>
      </c>
      <c r="B10" s="2" t="s">
        <v>9</v>
      </c>
      <c r="C10" s="3">
        <v>44900.0</v>
      </c>
    </row>
    <row r="11">
      <c r="A11" s="2" t="s">
        <v>8</v>
      </c>
      <c r="B11" s="2" t="s">
        <v>9</v>
      </c>
      <c r="C11" s="3">
        <v>28300.0</v>
      </c>
    </row>
    <row r="12">
      <c r="A12" s="2" t="s">
        <v>3</v>
      </c>
      <c r="B12" s="2" t="s">
        <v>10</v>
      </c>
      <c r="C12" s="3">
        <v>39800.0</v>
      </c>
    </row>
    <row r="13">
      <c r="A13" s="2" t="s">
        <v>5</v>
      </c>
      <c r="B13" s="2" t="s">
        <v>10</v>
      </c>
      <c r="C13" s="3">
        <v>40600.0</v>
      </c>
    </row>
    <row r="14">
      <c r="A14" s="2" t="s">
        <v>6</v>
      </c>
      <c r="B14" s="2" t="s">
        <v>10</v>
      </c>
      <c r="C14" s="3">
        <v>55500.0</v>
      </c>
    </row>
    <row r="15">
      <c r="A15" s="2" t="s">
        <v>7</v>
      </c>
      <c r="B15" s="2" t="s">
        <v>10</v>
      </c>
      <c r="C15" s="3">
        <v>51300.0</v>
      </c>
    </row>
    <row r="16">
      <c r="A16" s="2" t="s">
        <v>8</v>
      </c>
      <c r="B16" s="2" t="s">
        <v>10</v>
      </c>
      <c r="C16" s="3">
        <v>42100.0</v>
      </c>
    </row>
    <row r="17">
      <c r="A17" s="2" t="s">
        <v>3</v>
      </c>
      <c r="B17" s="2" t="s">
        <v>11</v>
      </c>
      <c r="C17" s="3">
        <v>66200.0</v>
      </c>
    </row>
    <row r="18">
      <c r="A18" s="2" t="s">
        <v>5</v>
      </c>
      <c r="B18" s="2" t="s">
        <v>11</v>
      </c>
      <c r="C18" s="3">
        <v>19600.0</v>
      </c>
    </row>
    <row r="19">
      <c r="A19" s="2" t="s">
        <v>6</v>
      </c>
      <c r="B19" s="2" t="s">
        <v>11</v>
      </c>
      <c r="C19" s="4">
        <v>15000.0</v>
      </c>
    </row>
    <row r="20">
      <c r="A20" s="2" t="s">
        <v>7</v>
      </c>
      <c r="B20" s="2" t="s">
        <v>11</v>
      </c>
      <c r="C20" s="3">
        <v>57500.0</v>
      </c>
    </row>
    <row r="21">
      <c r="A21" s="2" t="s">
        <v>8</v>
      </c>
      <c r="B21" s="2" t="s">
        <v>11</v>
      </c>
      <c r="C21" s="3">
        <v>55300.0</v>
      </c>
    </row>
    <row r="22">
      <c r="A22" s="2" t="s">
        <v>3</v>
      </c>
      <c r="B22" s="2" t="s">
        <v>12</v>
      </c>
      <c r="C22" s="3">
        <v>51600.0</v>
      </c>
    </row>
    <row r="23">
      <c r="A23" s="2" t="s">
        <v>5</v>
      </c>
      <c r="B23" s="2" t="s">
        <v>12</v>
      </c>
      <c r="C23" s="3">
        <v>24500.0</v>
      </c>
    </row>
    <row r="24">
      <c r="A24" s="2" t="s">
        <v>6</v>
      </c>
      <c r="B24" s="2" t="s">
        <v>12</v>
      </c>
      <c r="C24" s="3">
        <v>40700.0</v>
      </c>
    </row>
    <row r="25">
      <c r="A25" s="2" t="s">
        <v>7</v>
      </c>
      <c r="B25" s="2" t="s">
        <v>12</v>
      </c>
      <c r="C25" s="3">
        <v>39100.0</v>
      </c>
    </row>
    <row r="26">
      <c r="A26" s="2" t="s">
        <v>8</v>
      </c>
      <c r="B26" s="2" t="s">
        <v>12</v>
      </c>
      <c r="C26" s="3">
        <v>31400.0</v>
      </c>
    </row>
    <row r="27">
      <c r="A27" s="2" t="s">
        <v>3</v>
      </c>
      <c r="B27" s="2" t="s">
        <v>13</v>
      </c>
      <c r="C27" s="3">
        <v>16700.0</v>
      </c>
    </row>
    <row r="28">
      <c r="A28" s="2" t="s">
        <v>5</v>
      </c>
      <c r="B28" s="2" t="s">
        <v>13</v>
      </c>
      <c r="C28" s="3">
        <v>41100.0</v>
      </c>
    </row>
    <row r="29">
      <c r="A29" s="2" t="s">
        <v>6</v>
      </c>
      <c r="B29" s="2" t="s">
        <v>13</v>
      </c>
      <c r="C29" s="3">
        <v>61900.0</v>
      </c>
    </row>
    <row r="30">
      <c r="A30" s="2" t="s">
        <v>7</v>
      </c>
      <c r="B30" s="2" t="s">
        <v>13</v>
      </c>
      <c r="C30" s="3">
        <v>46900.0</v>
      </c>
    </row>
    <row r="31">
      <c r="A31" s="2" t="s">
        <v>8</v>
      </c>
      <c r="B31" s="2" t="s">
        <v>13</v>
      </c>
      <c r="C31" s="3">
        <v>31300.0</v>
      </c>
    </row>
    <row r="32">
      <c r="C32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2" max="2" width="35.88"/>
    <col customWidth="1" min="3" max="3" width="19.75"/>
    <col customWidth="1" min="4" max="4" width="31.13"/>
    <col customWidth="1" min="5" max="5" width="18.75"/>
    <col customWidth="1" min="6" max="6" width="17.88"/>
  </cols>
  <sheetData>
    <row r="1">
      <c r="A1" s="1" t="s">
        <v>14</v>
      </c>
      <c r="B1" s="1" t="s">
        <v>15</v>
      </c>
      <c r="C1" s="1" t="s">
        <v>16</v>
      </c>
      <c r="D1" s="6"/>
      <c r="E1" s="6"/>
      <c r="F1" s="6" t="s">
        <v>17</v>
      </c>
      <c r="G1" s="7" t="s">
        <v>18</v>
      </c>
      <c r="H1" s="7" t="s">
        <v>19</v>
      </c>
      <c r="I1" s="7"/>
      <c r="J1" s="8"/>
      <c r="K1" s="8"/>
      <c r="L1" s="8"/>
      <c r="M1" s="8"/>
      <c r="N1" s="8"/>
      <c r="O1" s="8"/>
    </row>
    <row r="2">
      <c r="A2" s="2" t="s">
        <v>20</v>
      </c>
      <c r="B2" s="9" t="s">
        <v>21</v>
      </c>
      <c r="C2" s="9">
        <v>6500.0</v>
      </c>
      <c r="D2" s="10" t="str">
        <f>IFERROR(__xludf.DUMMYFUNCTION("Split(B2,"","")"),"     seo")</f>
        <v>     seo</v>
      </c>
      <c r="E2" s="10" t="str">
        <f>IFERROR(__xludf.DUMMYFUNCTION("""COMPUTED_VALUE"""),"January")</f>
        <v>January</v>
      </c>
      <c r="F2" s="10" t="str">
        <f t="shared" ref="F2:F94" si="1">TRIM(D2)</f>
        <v>seo</v>
      </c>
      <c r="G2" s="11" t="str">
        <f t="shared" ref="G2:G94" si="2">PROPER(F2)</f>
        <v>Seo</v>
      </c>
      <c r="H2" s="11" t="str">
        <f t="shared" ref="H2:H94" si="3">substitute(G2,"Seo","SEO")</f>
        <v>SEO</v>
      </c>
    </row>
    <row r="3">
      <c r="A3" s="2" t="s">
        <v>22</v>
      </c>
      <c r="B3" s="9" t="s">
        <v>23</v>
      </c>
      <c r="C3" s="9">
        <v>8700.0</v>
      </c>
      <c r="D3" s="10" t="str">
        <f>IFERROR(__xludf.DUMMYFUNCTION("Split(B3,"","")"),"    soCiaL MeDia MaRKetINg")</f>
        <v>    soCiaL MeDia MaRKetINg</v>
      </c>
      <c r="E3" s="10" t="str">
        <f>IFERROR(__xludf.DUMMYFUNCTION("""COMPUTED_VALUE"""),"January")</f>
        <v>January</v>
      </c>
      <c r="F3" s="10" t="str">
        <f t="shared" si="1"/>
        <v>soCiaL MeDia MaRKetINg</v>
      </c>
      <c r="G3" s="11" t="str">
        <f t="shared" si="2"/>
        <v>Social Media Marketing</v>
      </c>
      <c r="H3" s="11" t="str">
        <f t="shared" si="3"/>
        <v>Social Media Marketing</v>
      </c>
    </row>
    <row r="4">
      <c r="A4" s="2" t="s">
        <v>24</v>
      </c>
      <c r="B4" s="9" t="s">
        <v>25</v>
      </c>
      <c r="C4" s="9">
        <v>5200.0</v>
      </c>
      <c r="D4" s="10" t="str">
        <f>IFERROR(__xludf.DUMMYFUNCTION("Split(B4,"","")"),"  cOnTenT MaRKeTinG")</f>
        <v>  cOnTenT MaRKeTinG</v>
      </c>
      <c r="E4" s="10" t="str">
        <f>IFERROR(__xludf.DUMMYFUNCTION("""COMPUTED_VALUE"""),"February")</f>
        <v>February</v>
      </c>
      <c r="F4" s="10" t="str">
        <f t="shared" si="1"/>
        <v>cOnTenT MaRKeTinG</v>
      </c>
      <c r="G4" s="11" t="str">
        <f t="shared" si="2"/>
        <v>Content Marketing</v>
      </c>
      <c r="H4" s="11" t="str">
        <f t="shared" si="3"/>
        <v>Content Marketing</v>
      </c>
    </row>
    <row r="5">
      <c r="A5" s="2" t="s">
        <v>26</v>
      </c>
      <c r="B5" s="9" t="s">
        <v>27</v>
      </c>
      <c r="C5" s="9">
        <v>4300.0</v>
      </c>
      <c r="D5" s="10" t="str">
        <f>IFERROR(__xludf.DUMMYFUNCTION("Split(B5,"","")")," PrInT          ADVerTiSinG")</f>
        <v> PrInT          ADVerTiSinG</v>
      </c>
      <c r="E5" s="10" t="str">
        <f>IFERROR(__xludf.DUMMYFUNCTION("""COMPUTED_VALUE"""),"February")</f>
        <v>February</v>
      </c>
      <c r="F5" s="10" t="str">
        <f t="shared" si="1"/>
        <v>PrInT ADVerTiSinG</v>
      </c>
      <c r="G5" s="11" t="str">
        <f t="shared" si="2"/>
        <v>Print Advertising</v>
      </c>
      <c r="H5" s="11" t="str">
        <f t="shared" si="3"/>
        <v>Print Advertising</v>
      </c>
    </row>
    <row r="6">
      <c r="A6" s="2" t="s">
        <v>28</v>
      </c>
      <c r="B6" s="9" t="s">
        <v>29</v>
      </c>
      <c r="C6" s="9">
        <v>10500.0</v>
      </c>
      <c r="D6" s="10" t="str">
        <f>IFERROR(__xludf.DUMMYFUNCTION("Split(B6,"","")")," tElEVIsIoN ADvERtIsInG")</f>
        <v> tElEVIsIoN ADvERtIsInG</v>
      </c>
      <c r="E6" s="10" t="str">
        <f>IFERROR(__xludf.DUMMYFUNCTION("""COMPUTED_VALUE"""),"March")</f>
        <v>March</v>
      </c>
      <c r="F6" s="10" t="str">
        <f t="shared" si="1"/>
        <v>tElEVIsIoN ADvERtIsInG</v>
      </c>
      <c r="G6" s="11" t="str">
        <f t="shared" si="2"/>
        <v>Television Advertising</v>
      </c>
      <c r="H6" s="11" t="str">
        <f t="shared" si="3"/>
        <v>Television Advertising</v>
      </c>
    </row>
    <row r="7">
      <c r="A7" s="2" t="s">
        <v>30</v>
      </c>
      <c r="B7" s="9" t="s">
        <v>31</v>
      </c>
      <c r="C7" s="9">
        <v>7900.0</v>
      </c>
      <c r="D7" s="10" t="str">
        <f>IFERROR(__xludf.DUMMYFUNCTION("Split(B7,"","")")," sEO")</f>
        <v> sEO</v>
      </c>
      <c r="E7" s="10" t="str">
        <f>IFERROR(__xludf.DUMMYFUNCTION("""COMPUTED_VALUE"""),"March")</f>
        <v>March</v>
      </c>
      <c r="F7" s="10" t="str">
        <f t="shared" si="1"/>
        <v>sEO</v>
      </c>
      <c r="G7" s="11" t="str">
        <f t="shared" si="2"/>
        <v>Seo</v>
      </c>
      <c r="H7" s="11" t="str">
        <f t="shared" si="3"/>
        <v>SEO</v>
      </c>
    </row>
    <row r="8">
      <c r="A8" s="2" t="s">
        <v>32</v>
      </c>
      <c r="B8" s="9" t="s">
        <v>33</v>
      </c>
      <c r="C8" s="9">
        <v>5600.0</v>
      </c>
      <c r="D8" s="10" t="str">
        <f>IFERROR(__xludf.DUMMYFUNCTION("Split(B8,"","")"),"        COntEnt MarKETiNg")</f>
        <v>        COntEnt MarKETiNg</v>
      </c>
      <c r="E8" s="10" t="str">
        <f>IFERROR(__xludf.DUMMYFUNCTION("""COMPUTED_VALUE"""),"April")</f>
        <v>April</v>
      </c>
      <c r="F8" s="10" t="str">
        <f t="shared" si="1"/>
        <v>COntEnt MarKETiNg</v>
      </c>
      <c r="G8" s="11" t="str">
        <f t="shared" si="2"/>
        <v>Content Marketing</v>
      </c>
      <c r="H8" s="11" t="str">
        <f t="shared" si="3"/>
        <v>Content Marketing</v>
      </c>
    </row>
    <row r="9">
      <c r="A9" s="2" t="s">
        <v>34</v>
      </c>
      <c r="B9" s="9" t="s">
        <v>35</v>
      </c>
      <c r="C9" s="9">
        <v>11200.0</v>
      </c>
      <c r="D9" s="10" t="str">
        <f>IFERROR(__xludf.DUMMYFUNCTION("Split(B9,"","")")," TeLEViSioN aDVErTiSiNg")</f>
        <v> TeLEViSioN aDVErTiSiNg</v>
      </c>
      <c r="E9" s="10" t="str">
        <f>IFERROR(__xludf.DUMMYFUNCTION("""COMPUTED_VALUE"""),"April")</f>
        <v>April</v>
      </c>
      <c r="F9" s="10" t="str">
        <f t="shared" si="1"/>
        <v>TeLEViSioN aDVErTiSiNg</v>
      </c>
      <c r="G9" s="11" t="str">
        <f t="shared" si="2"/>
        <v>Television Advertising</v>
      </c>
      <c r="H9" s="11" t="str">
        <f t="shared" si="3"/>
        <v>Television Advertising</v>
      </c>
    </row>
    <row r="10">
      <c r="A10" s="2" t="s">
        <v>36</v>
      </c>
      <c r="B10" s="9" t="s">
        <v>37</v>
      </c>
      <c r="C10" s="9">
        <v>4000.0</v>
      </c>
      <c r="D10" s="10" t="str">
        <f>IFERROR(__xludf.DUMMYFUNCTION("Split(B10,"","")"),"  PrinT   AdVeRtisIng")</f>
        <v>  PrinT   AdVeRtisIng</v>
      </c>
      <c r="E10" s="10" t="str">
        <f>IFERROR(__xludf.DUMMYFUNCTION("""COMPUTED_VALUE"""),"May")</f>
        <v>May</v>
      </c>
      <c r="F10" s="10" t="str">
        <f t="shared" si="1"/>
        <v>PrinT AdVeRtisIng</v>
      </c>
      <c r="G10" s="11" t="str">
        <f t="shared" si="2"/>
        <v>Print Advertising</v>
      </c>
      <c r="H10" s="11" t="str">
        <f t="shared" si="3"/>
        <v>Print Advertising</v>
      </c>
    </row>
    <row r="11">
      <c r="A11" s="2" t="s">
        <v>38</v>
      </c>
      <c r="B11" s="9" t="s">
        <v>39</v>
      </c>
      <c r="C11" s="9">
        <v>7800.0</v>
      </c>
      <c r="D11" s="10" t="str">
        <f>IFERROR(__xludf.DUMMYFUNCTION("Split(B11,"","")")," SOcIal MEdIA MaRKeTINg")</f>
        <v> SOcIal MEdIA MaRKeTINg</v>
      </c>
      <c r="E11" s="10" t="str">
        <f>IFERROR(__xludf.DUMMYFUNCTION("""COMPUTED_VALUE"""),"May")</f>
        <v>May</v>
      </c>
      <c r="F11" s="10" t="str">
        <f t="shared" si="1"/>
        <v>SOcIal MEdIA MaRKeTINg</v>
      </c>
      <c r="G11" s="11" t="str">
        <f t="shared" si="2"/>
        <v>Social Media Marketing</v>
      </c>
      <c r="H11" s="11" t="str">
        <f t="shared" si="3"/>
        <v>Social Media Marketing</v>
      </c>
    </row>
    <row r="12">
      <c r="A12" s="2" t="s">
        <v>40</v>
      </c>
      <c r="B12" s="9" t="s">
        <v>41</v>
      </c>
      <c r="C12" s="9">
        <v>6300.0</v>
      </c>
      <c r="D12" s="10" t="str">
        <f>IFERROR(__xludf.DUMMYFUNCTION("Split(B12,"","")")," Seo")</f>
        <v> Seo</v>
      </c>
      <c r="E12" s="10" t="str">
        <f>IFERROR(__xludf.DUMMYFUNCTION("""COMPUTED_VALUE"""),"June")</f>
        <v>June</v>
      </c>
      <c r="F12" s="10" t="str">
        <f t="shared" si="1"/>
        <v>Seo</v>
      </c>
      <c r="G12" s="11" t="str">
        <f t="shared" si="2"/>
        <v>Seo</v>
      </c>
      <c r="H12" s="11" t="str">
        <f t="shared" si="3"/>
        <v>SEO</v>
      </c>
    </row>
    <row r="13">
      <c r="A13" s="2" t="s">
        <v>42</v>
      </c>
      <c r="B13" s="9" t="s">
        <v>43</v>
      </c>
      <c r="C13" s="9">
        <v>5400.0</v>
      </c>
      <c r="D13" s="10" t="str">
        <f>IFERROR(__xludf.DUMMYFUNCTION("Split(B13,"","")")," ConTENt     MArkETInG")</f>
        <v> ConTENt     MArkETInG</v>
      </c>
      <c r="E13" s="10" t="str">
        <f>IFERROR(__xludf.DUMMYFUNCTION("""COMPUTED_VALUE"""),"June")</f>
        <v>June</v>
      </c>
      <c r="F13" s="10" t="str">
        <f t="shared" si="1"/>
        <v>ConTENt MArkETInG</v>
      </c>
      <c r="G13" s="11" t="str">
        <f t="shared" si="2"/>
        <v>Content Marketing</v>
      </c>
      <c r="H13" s="11" t="str">
        <f t="shared" si="3"/>
        <v>Content Marketing</v>
      </c>
    </row>
    <row r="14">
      <c r="A14" s="2" t="s">
        <v>44</v>
      </c>
      <c r="B14" s="9" t="s">
        <v>45</v>
      </c>
      <c r="C14" s="9">
        <v>10800.0</v>
      </c>
      <c r="D14" s="10" t="str">
        <f>IFERROR(__xludf.DUMMYFUNCTION("Split(B14,"","")")," TELEvisIoN AdVERtisiNg")</f>
        <v> TELEvisIoN AdVERtisiNg</v>
      </c>
      <c r="E14" s="10" t="str">
        <f>IFERROR(__xludf.DUMMYFUNCTION("""COMPUTED_VALUE"""),"January")</f>
        <v>January</v>
      </c>
      <c r="F14" s="10" t="str">
        <f t="shared" si="1"/>
        <v>TELEvisIoN AdVERtisiNg</v>
      </c>
      <c r="G14" s="11" t="str">
        <f t="shared" si="2"/>
        <v>Television Advertising</v>
      </c>
      <c r="H14" s="11" t="str">
        <f t="shared" si="3"/>
        <v>Television Advertising</v>
      </c>
    </row>
    <row r="15">
      <c r="A15" s="2" t="s">
        <v>46</v>
      </c>
      <c r="B15" s="9" t="s">
        <v>47</v>
      </c>
      <c r="C15" s="9">
        <v>4100.0</v>
      </c>
      <c r="D15" s="10" t="str">
        <f>IFERROR(__xludf.DUMMYFUNCTION("Split(B15,"","")")," PrINT AdVErTiSiNG")</f>
        <v> PrINT AdVErTiSiNG</v>
      </c>
      <c r="E15" s="10" t="str">
        <f>IFERROR(__xludf.DUMMYFUNCTION("""COMPUTED_VALUE"""),"January")</f>
        <v>January</v>
      </c>
      <c r="F15" s="10" t="str">
        <f t="shared" si="1"/>
        <v>PrINT AdVErTiSiNG</v>
      </c>
      <c r="G15" s="11" t="str">
        <f t="shared" si="2"/>
        <v>Print Advertising</v>
      </c>
      <c r="H15" s="11" t="str">
        <f t="shared" si="3"/>
        <v>Print Advertising</v>
      </c>
    </row>
    <row r="16">
      <c r="A16" s="2" t="s">
        <v>48</v>
      </c>
      <c r="B16" s="9" t="s">
        <v>49</v>
      </c>
      <c r="C16" s="9">
        <v>8200.0</v>
      </c>
      <c r="D16" s="10" t="str">
        <f>IFERROR(__xludf.DUMMYFUNCTION("Split(B16,"","")")," SoCIAL MeDia MaRKetiNg")</f>
        <v> SoCIAL MeDia MaRKetiNg</v>
      </c>
      <c r="E16" s="10" t="str">
        <f>IFERROR(__xludf.DUMMYFUNCTION("""COMPUTED_VALUE"""),"February")</f>
        <v>February</v>
      </c>
      <c r="F16" s="10" t="str">
        <f t="shared" si="1"/>
        <v>SoCIAL MeDia MaRKetiNg</v>
      </c>
      <c r="G16" s="11" t="str">
        <f t="shared" si="2"/>
        <v>Social Media Marketing</v>
      </c>
      <c r="H16" s="11" t="str">
        <f t="shared" si="3"/>
        <v>Social Media Marketing</v>
      </c>
    </row>
    <row r="17">
      <c r="A17" s="2" t="s">
        <v>50</v>
      </c>
      <c r="B17" s="9" t="s">
        <v>51</v>
      </c>
      <c r="C17" s="9">
        <v>6700.0</v>
      </c>
      <c r="D17" s="10" t="str">
        <f>IFERROR(__xludf.DUMMYFUNCTION("Split(B17,"","")")," sEo")</f>
        <v> sEo</v>
      </c>
      <c r="E17" s="10" t="str">
        <f>IFERROR(__xludf.DUMMYFUNCTION("""COMPUTED_VALUE"""),"February")</f>
        <v>February</v>
      </c>
      <c r="F17" s="10" t="str">
        <f t="shared" si="1"/>
        <v>sEo</v>
      </c>
      <c r="G17" s="11" t="str">
        <f t="shared" si="2"/>
        <v>Seo</v>
      </c>
      <c r="H17" s="11" t="str">
        <f t="shared" si="3"/>
        <v>SEO</v>
      </c>
    </row>
    <row r="18">
      <c r="A18" s="2" t="s">
        <v>52</v>
      </c>
      <c r="B18" s="9" t="s">
        <v>53</v>
      </c>
      <c r="C18" s="9">
        <v>5300.0</v>
      </c>
      <c r="D18" s="10" t="str">
        <f>IFERROR(__xludf.DUMMYFUNCTION("Split(B18,"","")")," CoNtENT MArkeTiNg")</f>
        <v> CoNtENT MArkeTiNg</v>
      </c>
      <c r="E18" s="10" t="str">
        <f>IFERROR(__xludf.DUMMYFUNCTION("""COMPUTED_VALUE"""),"March")</f>
        <v>March</v>
      </c>
      <c r="F18" s="10" t="str">
        <f t="shared" si="1"/>
        <v>CoNtENT MArkeTiNg</v>
      </c>
      <c r="G18" s="11" t="str">
        <f t="shared" si="2"/>
        <v>Content Marketing</v>
      </c>
      <c r="H18" s="11" t="str">
        <f t="shared" si="3"/>
        <v>Content Marketing</v>
      </c>
    </row>
    <row r="19">
      <c r="A19" s="2" t="s">
        <v>54</v>
      </c>
      <c r="B19" s="9" t="s">
        <v>55</v>
      </c>
      <c r="C19" s="9">
        <v>11000.0</v>
      </c>
      <c r="D19" s="10" t="str">
        <f>IFERROR(__xludf.DUMMYFUNCTION("Split(B19,"","")")," TeLeVISion ADVertISiNG")</f>
        <v> TeLeVISion ADVertISiNG</v>
      </c>
      <c r="E19" s="10" t="str">
        <f>IFERROR(__xludf.DUMMYFUNCTION("""COMPUTED_VALUE"""),"March")</f>
        <v>March</v>
      </c>
      <c r="F19" s="10" t="str">
        <f t="shared" si="1"/>
        <v>TeLeVISion ADVertISiNG</v>
      </c>
      <c r="G19" s="11" t="str">
        <f t="shared" si="2"/>
        <v>Television Advertising</v>
      </c>
      <c r="H19" s="11" t="str">
        <f t="shared" si="3"/>
        <v>Television Advertising</v>
      </c>
    </row>
    <row r="20">
      <c r="A20" s="2" t="s">
        <v>56</v>
      </c>
      <c r="B20" s="9" t="s">
        <v>57</v>
      </c>
      <c r="C20" s="9">
        <v>4200.0</v>
      </c>
      <c r="D20" s="10" t="str">
        <f>IFERROR(__xludf.DUMMYFUNCTION("Split(B20,"","")")," PrINT ADVERtisINg")</f>
        <v> PrINT ADVERtisINg</v>
      </c>
      <c r="E20" s="10" t="str">
        <f>IFERROR(__xludf.DUMMYFUNCTION("""COMPUTED_VALUE"""),"April")</f>
        <v>April</v>
      </c>
      <c r="F20" s="10" t="str">
        <f t="shared" si="1"/>
        <v>PrINT ADVERtisINg</v>
      </c>
      <c r="G20" s="11" t="str">
        <f t="shared" si="2"/>
        <v>Print Advertising</v>
      </c>
      <c r="H20" s="11" t="str">
        <f t="shared" si="3"/>
        <v>Print Advertising</v>
      </c>
    </row>
    <row r="21">
      <c r="A21" s="2" t="s">
        <v>58</v>
      </c>
      <c r="B21" s="9" t="s">
        <v>59</v>
      </c>
      <c r="C21" s="9">
        <v>8600.0</v>
      </c>
      <c r="D21" s="10" t="str">
        <f>IFERROR(__xludf.DUMMYFUNCTION("Split(B21,"","")")," SOcIal MeDia Marketing")</f>
        <v> SOcIal MeDia Marketing</v>
      </c>
      <c r="E21" s="10" t="str">
        <f>IFERROR(__xludf.DUMMYFUNCTION("""COMPUTED_VALUE"""),"April")</f>
        <v>April</v>
      </c>
      <c r="F21" s="10" t="str">
        <f t="shared" si="1"/>
        <v>SOcIal MeDia Marketing</v>
      </c>
      <c r="G21" s="11" t="str">
        <f t="shared" si="2"/>
        <v>Social Media Marketing</v>
      </c>
      <c r="H21" s="11" t="str">
        <f t="shared" si="3"/>
        <v>Social Media Marketing</v>
      </c>
    </row>
    <row r="22">
      <c r="A22" s="2" t="s">
        <v>60</v>
      </c>
      <c r="B22" s="9" t="s">
        <v>61</v>
      </c>
      <c r="C22" s="9">
        <v>6900.0</v>
      </c>
      <c r="D22" s="10" t="str">
        <f>IFERROR(__xludf.DUMMYFUNCTION("Split(B22,"","")")," SeO")</f>
        <v> SeO</v>
      </c>
      <c r="E22" s="10" t="str">
        <f>IFERROR(__xludf.DUMMYFUNCTION("""COMPUTED_VALUE"""),"May")</f>
        <v>May</v>
      </c>
      <c r="F22" s="10" t="str">
        <f t="shared" si="1"/>
        <v>SeO</v>
      </c>
      <c r="G22" s="11" t="str">
        <f t="shared" si="2"/>
        <v>Seo</v>
      </c>
      <c r="H22" s="11" t="str">
        <f t="shared" si="3"/>
        <v>SEO</v>
      </c>
    </row>
    <row r="23">
      <c r="A23" s="2" t="s">
        <v>62</v>
      </c>
      <c r="B23" s="9" t="s">
        <v>63</v>
      </c>
      <c r="C23" s="9">
        <v>5700.0</v>
      </c>
      <c r="D23" s="10" t="str">
        <f>IFERROR(__xludf.DUMMYFUNCTION("Split(B23,"","")")," cONtENt MarKetiNg")</f>
        <v> cONtENt MarKetiNg</v>
      </c>
      <c r="E23" s="10" t="str">
        <f>IFERROR(__xludf.DUMMYFUNCTION("""COMPUTED_VALUE"""),"May")</f>
        <v>May</v>
      </c>
      <c r="F23" s="10" t="str">
        <f t="shared" si="1"/>
        <v>cONtENt MarKetiNg</v>
      </c>
      <c r="G23" s="11" t="str">
        <f t="shared" si="2"/>
        <v>Content Marketing</v>
      </c>
      <c r="H23" s="11" t="str">
        <f t="shared" si="3"/>
        <v>Content Marketing</v>
      </c>
    </row>
    <row r="24">
      <c r="A24" s="2" t="s">
        <v>64</v>
      </c>
      <c r="B24" s="9" t="s">
        <v>65</v>
      </c>
      <c r="C24" s="9">
        <v>11500.0</v>
      </c>
      <c r="D24" s="10" t="str">
        <f>IFERROR(__xludf.DUMMYFUNCTION("Split(B24,"","")")," tEleViSIon ADVErtiSiNG")</f>
        <v> tEleViSIon ADVErtiSiNG</v>
      </c>
      <c r="E24" s="10" t="str">
        <f>IFERROR(__xludf.DUMMYFUNCTION("""COMPUTED_VALUE"""),"June")</f>
        <v>June</v>
      </c>
      <c r="F24" s="10" t="str">
        <f t="shared" si="1"/>
        <v>tEleViSIon ADVErtiSiNG</v>
      </c>
      <c r="G24" s="11" t="str">
        <f t="shared" si="2"/>
        <v>Television Advertising</v>
      </c>
      <c r="H24" s="11" t="str">
        <f t="shared" si="3"/>
        <v>Television Advertising</v>
      </c>
    </row>
    <row r="25">
      <c r="A25" s="2" t="s">
        <v>66</v>
      </c>
      <c r="B25" s="9" t="s">
        <v>67</v>
      </c>
      <c r="C25" s="9">
        <v>4400.0</v>
      </c>
      <c r="D25" s="10" t="str">
        <f>IFERROR(__xludf.DUMMYFUNCTION("Split(B25,"","")")," PrINT AdVERtISiNG")</f>
        <v> PrINT AdVERtISiNG</v>
      </c>
      <c r="E25" s="10" t="str">
        <f>IFERROR(__xludf.DUMMYFUNCTION("""COMPUTED_VALUE"""),"June")</f>
        <v>June</v>
      </c>
      <c r="F25" s="10" t="str">
        <f t="shared" si="1"/>
        <v>PrINT AdVERtISiNG</v>
      </c>
      <c r="G25" s="11" t="str">
        <f t="shared" si="2"/>
        <v>Print Advertising</v>
      </c>
      <c r="H25" s="11" t="str">
        <f t="shared" si="3"/>
        <v>Print Advertising</v>
      </c>
    </row>
    <row r="26">
      <c r="A26" s="2" t="s">
        <v>68</v>
      </c>
      <c r="B26" s="9" t="s">
        <v>69</v>
      </c>
      <c r="C26" s="9">
        <v>9000.0</v>
      </c>
      <c r="D26" s="10" t="str">
        <f>IFERROR(__xludf.DUMMYFUNCTION("Split(B26,"","")")," SOcIAL MEdIa MaRKeTInG")</f>
        <v> SOcIAL MEdIa MaRKeTInG</v>
      </c>
      <c r="E26" s="10" t="str">
        <f>IFERROR(__xludf.DUMMYFUNCTION("""COMPUTED_VALUE"""),"January")</f>
        <v>January</v>
      </c>
      <c r="F26" s="10" t="str">
        <f t="shared" si="1"/>
        <v>SOcIAL MEdIa MaRKeTInG</v>
      </c>
      <c r="G26" s="11" t="str">
        <f t="shared" si="2"/>
        <v>Social Media Marketing</v>
      </c>
      <c r="H26" s="11" t="str">
        <f t="shared" si="3"/>
        <v>Social Media Marketing</v>
      </c>
    </row>
    <row r="27">
      <c r="A27" s="2" t="s">
        <v>70</v>
      </c>
      <c r="B27" s="9" t="s">
        <v>71</v>
      </c>
      <c r="C27" s="9">
        <v>7200.0</v>
      </c>
      <c r="D27" s="10" t="str">
        <f>IFERROR(__xludf.DUMMYFUNCTION("Split(B27,"","")")," sEo")</f>
        <v> sEo</v>
      </c>
      <c r="E27" s="10" t="str">
        <f>IFERROR(__xludf.DUMMYFUNCTION("""COMPUTED_VALUE"""),"January")</f>
        <v>January</v>
      </c>
      <c r="F27" s="10" t="str">
        <f t="shared" si="1"/>
        <v>sEo</v>
      </c>
      <c r="G27" s="11" t="str">
        <f t="shared" si="2"/>
        <v>Seo</v>
      </c>
      <c r="H27" s="11" t="str">
        <f t="shared" si="3"/>
        <v>SEO</v>
      </c>
    </row>
    <row r="28">
      <c r="A28" s="2" t="s">
        <v>72</v>
      </c>
      <c r="B28" s="9" t="s">
        <v>73</v>
      </c>
      <c r="C28" s="9">
        <v>5800.0</v>
      </c>
      <c r="D28" s="10" t="str">
        <f>IFERROR(__xludf.DUMMYFUNCTION("Split(B28,"","")")," COntEnt      MarKETiNg")</f>
        <v> COntEnt      MarKETiNg</v>
      </c>
      <c r="E28" s="10" t="str">
        <f>IFERROR(__xludf.DUMMYFUNCTION("""COMPUTED_VALUE"""),"February")</f>
        <v>February</v>
      </c>
      <c r="F28" s="10" t="str">
        <f t="shared" si="1"/>
        <v>COntEnt MarKETiNg</v>
      </c>
      <c r="G28" s="11" t="str">
        <f t="shared" si="2"/>
        <v>Content Marketing</v>
      </c>
      <c r="H28" s="11" t="str">
        <f t="shared" si="3"/>
        <v>Content Marketing</v>
      </c>
    </row>
    <row r="29">
      <c r="A29" s="2" t="s">
        <v>74</v>
      </c>
      <c r="B29" s="9" t="s">
        <v>75</v>
      </c>
      <c r="C29" s="9">
        <v>11800.0</v>
      </c>
      <c r="D29" s="10" t="str">
        <f>IFERROR(__xludf.DUMMYFUNCTION("Split(B29,"","")")," tELeVISIon ADvERtISinG")</f>
        <v> tELeVISIon ADvERtISinG</v>
      </c>
      <c r="E29" s="10" t="str">
        <f>IFERROR(__xludf.DUMMYFUNCTION("""COMPUTED_VALUE"""),"February")</f>
        <v>February</v>
      </c>
      <c r="F29" s="10" t="str">
        <f t="shared" si="1"/>
        <v>tELeVISIon ADvERtISinG</v>
      </c>
      <c r="G29" s="11" t="str">
        <f t="shared" si="2"/>
        <v>Television Advertising</v>
      </c>
      <c r="H29" s="11" t="str">
        <f t="shared" si="3"/>
        <v>Television Advertising</v>
      </c>
    </row>
    <row r="30">
      <c r="A30" s="2" t="s">
        <v>76</v>
      </c>
      <c r="B30" s="9" t="s">
        <v>77</v>
      </c>
      <c r="C30" s="9">
        <v>4600.0</v>
      </c>
      <c r="D30" s="10" t="str">
        <f>IFERROR(__xludf.DUMMYFUNCTION("Split(B30,"","")")," PrINt ADVeRtIsiNG")</f>
        <v> PrINt ADVeRtIsiNG</v>
      </c>
      <c r="E30" s="10" t="str">
        <f>IFERROR(__xludf.DUMMYFUNCTION("""COMPUTED_VALUE"""),"March")</f>
        <v>March</v>
      </c>
      <c r="F30" s="10" t="str">
        <f t="shared" si="1"/>
        <v>PrINt ADVeRtIsiNG</v>
      </c>
      <c r="G30" s="11" t="str">
        <f t="shared" si="2"/>
        <v>Print Advertising</v>
      </c>
      <c r="H30" s="11" t="str">
        <f t="shared" si="3"/>
        <v>Print Advertising</v>
      </c>
    </row>
    <row r="31">
      <c r="A31" s="2" t="s">
        <v>78</v>
      </c>
      <c r="B31" s="9" t="s">
        <v>79</v>
      </c>
      <c r="C31" s="9">
        <v>9300.0</v>
      </c>
      <c r="D31" s="10" t="str">
        <f>IFERROR(__xludf.DUMMYFUNCTION("Split(B31,"","")")," SoCIAL MEdia MaRKETINg")</f>
        <v> SoCIAL MEdia MaRKETINg</v>
      </c>
      <c r="E31" s="10" t="str">
        <f>IFERROR(__xludf.DUMMYFUNCTION("""COMPUTED_VALUE"""),"March")</f>
        <v>March</v>
      </c>
      <c r="F31" s="10" t="str">
        <f t="shared" si="1"/>
        <v>SoCIAL MEdia MaRKETINg</v>
      </c>
      <c r="G31" s="11" t="str">
        <f t="shared" si="2"/>
        <v>Social Media Marketing</v>
      </c>
      <c r="H31" s="11" t="str">
        <f t="shared" si="3"/>
        <v>Social Media Marketing</v>
      </c>
    </row>
    <row r="32">
      <c r="A32" s="2" t="s">
        <v>80</v>
      </c>
      <c r="B32" s="9" t="s">
        <v>81</v>
      </c>
      <c r="C32" s="9">
        <v>7500.0</v>
      </c>
      <c r="D32" s="10" t="str">
        <f>IFERROR(__xludf.DUMMYFUNCTION("Split(B32,"","")")," SeO")</f>
        <v> SeO</v>
      </c>
      <c r="E32" s="10" t="str">
        <f>IFERROR(__xludf.DUMMYFUNCTION("""COMPUTED_VALUE"""),"April")</f>
        <v>April</v>
      </c>
      <c r="F32" s="10" t="str">
        <f t="shared" si="1"/>
        <v>SeO</v>
      </c>
      <c r="G32" s="11" t="str">
        <f t="shared" si="2"/>
        <v>Seo</v>
      </c>
      <c r="H32" s="11" t="str">
        <f t="shared" si="3"/>
        <v>SEO</v>
      </c>
    </row>
    <row r="33">
      <c r="A33" s="2" t="s">
        <v>82</v>
      </c>
      <c r="B33" s="9" t="s">
        <v>83</v>
      </c>
      <c r="C33" s="9">
        <v>5900.0</v>
      </c>
      <c r="D33" s="10" t="str">
        <f>IFERROR(__xludf.DUMMYFUNCTION("Split(B33,"","")")," cOnTEnT MaRKetINg")</f>
        <v> cOnTEnT MaRKetINg</v>
      </c>
      <c r="E33" s="10" t="str">
        <f>IFERROR(__xludf.DUMMYFUNCTION("""COMPUTED_VALUE"""),"April")</f>
        <v>April</v>
      </c>
      <c r="F33" s="10" t="str">
        <f t="shared" si="1"/>
        <v>cOnTEnT MaRKetINg</v>
      </c>
      <c r="G33" s="11" t="str">
        <f t="shared" si="2"/>
        <v>Content Marketing</v>
      </c>
      <c r="H33" s="11" t="str">
        <f t="shared" si="3"/>
        <v>Content Marketing</v>
      </c>
    </row>
    <row r="34">
      <c r="A34" s="2" t="s">
        <v>84</v>
      </c>
      <c r="B34" s="9" t="s">
        <v>85</v>
      </c>
      <c r="C34" s="9">
        <v>12000.0</v>
      </c>
      <c r="D34" s="10" t="str">
        <f>IFERROR(__xludf.DUMMYFUNCTION("Split(B34,"","")")," TELEvISIon aDVErtiSiNG")</f>
        <v> TELEvISIon aDVErtiSiNG</v>
      </c>
      <c r="E34" s="10" t="str">
        <f>IFERROR(__xludf.DUMMYFUNCTION("""COMPUTED_VALUE"""),"May")</f>
        <v>May</v>
      </c>
      <c r="F34" s="10" t="str">
        <f t="shared" si="1"/>
        <v>TELEvISIon aDVErtiSiNG</v>
      </c>
      <c r="G34" s="11" t="str">
        <f t="shared" si="2"/>
        <v>Television Advertising</v>
      </c>
      <c r="H34" s="11" t="str">
        <f t="shared" si="3"/>
        <v>Television Advertising</v>
      </c>
    </row>
    <row r="35">
      <c r="A35" s="2" t="s">
        <v>86</v>
      </c>
      <c r="B35" s="9" t="s">
        <v>87</v>
      </c>
      <c r="C35" s="9">
        <v>4800.0</v>
      </c>
      <c r="D35" s="10" t="str">
        <f>IFERROR(__xludf.DUMMYFUNCTION("Split(B35,"","")")," PrInT AdVErTISiNG")</f>
        <v> PrInT AdVErTISiNG</v>
      </c>
      <c r="E35" s="10" t="str">
        <f>IFERROR(__xludf.DUMMYFUNCTION("""COMPUTED_VALUE"""),"May")</f>
        <v>May</v>
      </c>
      <c r="F35" s="10" t="str">
        <f t="shared" si="1"/>
        <v>PrInT AdVErTISiNG</v>
      </c>
      <c r="G35" s="11" t="str">
        <f t="shared" si="2"/>
        <v>Print Advertising</v>
      </c>
      <c r="H35" s="11" t="str">
        <f t="shared" si="3"/>
        <v>Print Advertising</v>
      </c>
    </row>
    <row r="36">
      <c r="A36" s="2" t="s">
        <v>88</v>
      </c>
      <c r="B36" s="9" t="s">
        <v>89</v>
      </c>
      <c r="C36" s="9">
        <v>9600.0</v>
      </c>
      <c r="D36" s="10" t="str">
        <f>IFERROR(__xludf.DUMMYFUNCTION("Split(B36,"","")")," SOciAL MEdIA MaRKeTINg")</f>
        <v> SOciAL MEdIA MaRKeTINg</v>
      </c>
      <c r="E36" s="10" t="str">
        <f>IFERROR(__xludf.DUMMYFUNCTION("""COMPUTED_VALUE"""),"June")</f>
        <v>June</v>
      </c>
      <c r="F36" s="10" t="str">
        <f t="shared" si="1"/>
        <v>SOciAL MEdIA MaRKeTINg</v>
      </c>
      <c r="G36" s="11" t="str">
        <f t="shared" si="2"/>
        <v>Social Media Marketing</v>
      </c>
      <c r="H36" s="11" t="str">
        <f t="shared" si="3"/>
        <v>Social Media Marketing</v>
      </c>
    </row>
    <row r="37">
      <c r="A37" s="2" t="s">
        <v>90</v>
      </c>
      <c r="B37" s="9" t="s">
        <v>91</v>
      </c>
      <c r="C37" s="9">
        <v>7800.0</v>
      </c>
      <c r="D37" s="10" t="str">
        <f>IFERROR(__xludf.DUMMYFUNCTION("Split(B37,"","")")," sEO")</f>
        <v> sEO</v>
      </c>
      <c r="E37" s="10" t="str">
        <f>IFERROR(__xludf.DUMMYFUNCTION("""COMPUTED_VALUE"""),"June")</f>
        <v>June</v>
      </c>
      <c r="F37" s="10" t="str">
        <f t="shared" si="1"/>
        <v>sEO</v>
      </c>
      <c r="G37" s="11" t="str">
        <f t="shared" si="2"/>
        <v>Seo</v>
      </c>
      <c r="H37" s="11" t="str">
        <f t="shared" si="3"/>
        <v>SEO</v>
      </c>
    </row>
    <row r="38">
      <c r="A38" s="2" t="s">
        <v>92</v>
      </c>
      <c r="B38" s="9" t="s">
        <v>93</v>
      </c>
      <c r="C38" s="9">
        <v>6000.0</v>
      </c>
      <c r="D38" s="10" t="str">
        <f>IFERROR(__xludf.DUMMYFUNCTION("Split(B38,"","")")," COntEnT MArkETINg")</f>
        <v> COntEnT MArkETINg</v>
      </c>
      <c r="E38" s="10" t="str">
        <f>IFERROR(__xludf.DUMMYFUNCTION("""COMPUTED_VALUE"""),"January")</f>
        <v>January</v>
      </c>
      <c r="F38" s="10" t="str">
        <f t="shared" si="1"/>
        <v>COntEnT MArkETINg</v>
      </c>
      <c r="G38" s="11" t="str">
        <f t="shared" si="2"/>
        <v>Content Marketing</v>
      </c>
      <c r="H38" s="11" t="str">
        <f t="shared" si="3"/>
        <v>Content Marketing</v>
      </c>
    </row>
    <row r="39">
      <c r="A39" s="2" t="s">
        <v>94</v>
      </c>
      <c r="B39" s="9" t="s">
        <v>95</v>
      </c>
      <c r="C39" s="9">
        <v>12300.0</v>
      </c>
      <c r="D39" s="10" t="str">
        <f>IFERROR(__xludf.DUMMYFUNCTION("Split(B39,"","")")," TELEViSiON ADvERtISinG")</f>
        <v> TELEViSiON ADvERtISinG</v>
      </c>
      <c r="E39" s="10" t="str">
        <f>IFERROR(__xludf.DUMMYFUNCTION("""COMPUTED_VALUE"""),"January")</f>
        <v>January</v>
      </c>
      <c r="F39" s="10" t="str">
        <f t="shared" si="1"/>
        <v>TELEViSiON ADvERtISinG</v>
      </c>
      <c r="G39" s="11" t="str">
        <f t="shared" si="2"/>
        <v>Television Advertising</v>
      </c>
      <c r="H39" s="11" t="str">
        <f t="shared" si="3"/>
        <v>Television Advertising</v>
      </c>
    </row>
    <row r="40">
      <c r="A40" s="2" t="s">
        <v>96</v>
      </c>
      <c r="B40" s="9" t="s">
        <v>97</v>
      </c>
      <c r="C40" s="9">
        <v>5000.0</v>
      </c>
      <c r="D40" s="10" t="str">
        <f>IFERROR(__xludf.DUMMYFUNCTION("Split(B40,"","")")," PRinT AdVERtiSiNG")</f>
        <v> PRinT AdVERtiSiNG</v>
      </c>
      <c r="E40" s="10" t="str">
        <f>IFERROR(__xludf.DUMMYFUNCTION("""COMPUTED_VALUE"""),"February")</f>
        <v>February</v>
      </c>
      <c r="F40" s="10" t="str">
        <f t="shared" si="1"/>
        <v>PRinT AdVERtiSiNG</v>
      </c>
      <c r="G40" s="11" t="str">
        <f t="shared" si="2"/>
        <v>Print Advertising</v>
      </c>
      <c r="H40" s="11" t="str">
        <f t="shared" si="3"/>
        <v>Print Advertising</v>
      </c>
    </row>
    <row r="41">
      <c r="A41" s="2" t="s">
        <v>98</v>
      </c>
      <c r="B41" s="9" t="s">
        <v>99</v>
      </c>
      <c r="C41" s="9">
        <v>9900.0</v>
      </c>
      <c r="D41" s="10" t="str">
        <f>IFERROR(__xludf.DUMMYFUNCTION("Split(B41,"","")")," SOcial MeDia MaRKetINg")</f>
        <v> SOcial MeDia MaRKetINg</v>
      </c>
      <c r="E41" s="10" t="str">
        <f>IFERROR(__xludf.DUMMYFUNCTION("""COMPUTED_VALUE"""),"February")</f>
        <v>February</v>
      </c>
      <c r="F41" s="10" t="str">
        <f t="shared" si="1"/>
        <v>SOcial MeDia MaRKetINg</v>
      </c>
      <c r="G41" s="11" t="str">
        <f t="shared" si="2"/>
        <v>Social Media Marketing</v>
      </c>
      <c r="H41" s="11" t="str">
        <f t="shared" si="3"/>
        <v>Social Media Marketing</v>
      </c>
    </row>
    <row r="42">
      <c r="A42" s="2" t="s">
        <v>100</v>
      </c>
      <c r="B42" s="9" t="s">
        <v>101</v>
      </c>
      <c r="C42" s="9">
        <v>8100.0</v>
      </c>
      <c r="D42" s="10" t="str">
        <f>IFERROR(__xludf.DUMMYFUNCTION("Split(B42,"","")")," SEO")</f>
        <v> SEO</v>
      </c>
      <c r="E42" s="10" t="str">
        <f>IFERROR(__xludf.DUMMYFUNCTION("""COMPUTED_VALUE"""),"March")</f>
        <v>March</v>
      </c>
      <c r="F42" s="10" t="str">
        <f t="shared" si="1"/>
        <v>SEO</v>
      </c>
      <c r="G42" s="11" t="str">
        <f t="shared" si="2"/>
        <v>Seo</v>
      </c>
      <c r="H42" s="11" t="str">
        <f t="shared" si="3"/>
        <v>SEO</v>
      </c>
    </row>
    <row r="43">
      <c r="A43" s="2" t="s">
        <v>102</v>
      </c>
      <c r="B43" s="9" t="s">
        <v>103</v>
      </c>
      <c r="C43" s="9">
        <v>6100.0</v>
      </c>
      <c r="D43" s="10" t="str">
        <f>IFERROR(__xludf.DUMMYFUNCTION("Split(B43,"","")"),"        CoNtENT MaRKeTInG")</f>
        <v>        CoNtENT MaRKeTInG</v>
      </c>
      <c r="E43" s="10" t="str">
        <f>IFERROR(__xludf.DUMMYFUNCTION("""COMPUTED_VALUE"""),"March")</f>
        <v>March</v>
      </c>
      <c r="F43" s="10" t="str">
        <f t="shared" si="1"/>
        <v>CoNtENT MaRKeTInG</v>
      </c>
      <c r="G43" s="11" t="str">
        <f t="shared" si="2"/>
        <v>Content Marketing</v>
      </c>
      <c r="H43" s="11" t="str">
        <f t="shared" si="3"/>
        <v>Content Marketing</v>
      </c>
    </row>
    <row r="44">
      <c r="A44" s="2" t="s">
        <v>104</v>
      </c>
      <c r="B44" s="9" t="s">
        <v>105</v>
      </c>
      <c r="C44" s="9">
        <v>12600.0</v>
      </c>
      <c r="D44" s="10" t="str">
        <f>IFERROR(__xludf.DUMMYFUNCTION("Split(B44,"","")")," tElEvISIon AdVERtISING")</f>
        <v> tElEvISIon AdVERtISING</v>
      </c>
      <c r="E44" s="10" t="str">
        <f>IFERROR(__xludf.DUMMYFUNCTION("""COMPUTED_VALUE"""),"April")</f>
        <v>April</v>
      </c>
      <c r="F44" s="10" t="str">
        <f t="shared" si="1"/>
        <v>tElEvISIon AdVERtISING</v>
      </c>
      <c r="G44" s="11" t="str">
        <f t="shared" si="2"/>
        <v>Television Advertising</v>
      </c>
      <c r="H44" s="11" t="str">
        <f t="shared" si="3"/>
        <v>Television Advertising</v>
      </c>
    </row>
    <row r="45">
      <c r="A45" s="2" t="s">
        <v>106</v>
      </c>
      <c r="B45" s="9" t="s">
        <v>107</v>
      </c>
      <c r="C45" s="9">
        <v>5200.0</v>
      </c>
      <c r="D45" s="10" t="str">
        <f>IFERROR(__xludf.DUMMYFUNCTION("Split(B45,"","")"),"  PrINT ADVerTisiNG")</f>
        <v>  PrINT ADVerTisiNG</v>
      </c>
      <c r="E45" s="10" t="str">
        <f>IFERROR(__xludf.DUMMYFUNCTION("""COMPUTED_VALUE"""),"April")</f>
        <v>April</v>
      </c>
      <c r="F45" s="10" t="str">
        <f t="shared" si="1"/>
        <v>PrINT ADVerTisiNG</v>
      </c>
      <c r="G45" s="11" t="str">
        <f t="shared" si="2"/>
        <v>Print Advertising</v>
      </c>
      <c r="H45" s="11" t="str">
        <f t="shared" si="3"/>
        <v>Print Advertising</v>
      </c>
    </row>
    <row r="46">
      <c r="A46" s="2" t="s">
        <v>108</v>
      </c>
      <c r="B46" s="9" t="s">
        <v>109</v>
      </c>
      <c r="C46" s="9">
        <v>10200.0</v>
      </c>
      <c r="D46" s="10" t="str">
        <f>IFERROR(__xludf.DUMMYFUNCTION("Split(B46,"","")")," sOciAL MEdIa MaRKETiNg")</f>
        <v> sOciAL MEdIa MaRKETiNg</v>
      </c>
      <c r="E46" s="10" t="str">
        <f>IFERROR(__xludf.DUMMYFUNCTION("""COMPUTED_VALUE"""),"May")</f>
        <v>May</v>
      </c>
      <c r="F46" s="10" t="str">
        <f t="shared" si="1"/>
        <v>sOciAL MEdIa MaRKETiNg</v>
      </c>
      <c r="G46" s="11" t="str">
        <f t="shared" si="2"/>
        <v>Social Media Marketing</v>
      </c>
      <c r="H46" s="11" t="str">
        <f t="shared" si="3"/>
        <v>Social Media Marketing</v>
      </c>
    </row>
    <row r="47">
      <c r="A47" s="2" t="s">
        <v>110</v>
      </c>
      <c r="B47" s="9" t="s">
        <v>111</v>
      </c>
      <c r="C47" s="12">
        <v>8400.0</v>
      </c>
      <c r="D47" s="10" t="str">
        <f>IFERROR(__xludf.DUMMYFUNCTION("Split(B47,"","")")," SEO")</f>
        <v> SEO</v>
      </c>
      <c r="E47" s="10" t="str">
        <f>IFERROR(__xludf.DUMMYFUNCTION("""COMPUTED_VALUE"""),"January")</f>
        <v>January</v>
      </c>
      <c r="F47" s="10" t="str">
        <f t="shared" si="1"/>
        <v>SEO</v>
      </c>
      <c r="G47" s="11" t="str">
        <f t="shared" si="2"/>
        <v>Seo</v>
      </c>
      <c r="H47" s="11" t="str">
        <f t="shared" si="3"/>
        <v>SEO</v>
      </c>
    </row>
    <row r="48">
      <c r="A48" s="2" t="s">
        <v>112</v>
      </c>
      <c r="B48" s="9" t="s">
        <v>113</v>
      </c>
      <c r="C48" s="12">
        <v>7200.0</v>
      </c>
      <c r="D48" s="10" t="str">
        <f>IFERROR(__xludf.DUMMYFUNCTION("Split(B48,"","")")," sOCiAL MeDiA MaRKetiNg")</f>
        <v> sOCiAL MeDiA MaRKetiNg</v>
      </c>
      <c r="E48" s="10" t="str">
        <f>IFERROR(__xludf.DUMMYFUNCTION("""COMPUTED_VALUE"""),"January")</f>
        <v>January</v>
      </c>
      <c r="F48" s="10" t="str">
        <f t="shared" si="1"/>
        <v>sOCiAL MeDiA MaRKetiNg</v>
      </c>
      <c r="G48" s="11" t="str">
        <f t="shared" si="2"/>
        <v>Social Media Marketing</v>
      </c>
      <c r="H48" s="11" t="str">
        <f t="shared" si="3"/>
        <v>Social Media Marketing</v>
      </c>
    </row>
    <row r="49">
      <c r="A49" s="2" t="s">
        <v>114</v>
      </c>
      <c r="B49" s="9" t="s">
        <v>115</v>
      </c>
      <c r="C49" s="12">
        <v>6800.0</v>
      </c>
      <c r="D49" s="10" t="str">
        <f>IFERROR(__xludf.DUMMYFUNCTION("Split(B49,"","")")," CoNTeNT MaRKetInG")</f>
        <v> CoNTeNT MaRKetInG</v>
      </c>
      <c r="E49" s="10" t="str">
        <f>IFERROR(__xludf.DUMMYFUNCTION("""COMPUTED_VALUE"""),"February")</f>
        <v>February</v>
      </c>
      <c r="F49" s="10" t="str">
        <f t="shared" si="1"/>
        <v>CoNTeNT MaRKetInG</v>
      </c>
      <c r="G49" s="11" t="str">
        <f t="shared" si="2"/>
        <v>Content Marketing</v>
      </c>
      <c r="H49" s="11" t="str">
        <f t="shared" si="3"/>
        <v>Content Marketing</v>
      </c>
    </row>
    <row r="50">
      <c r="A50" s="2" t="s">
        <v>116</v>
      </c>
      <c r="B50" s="9" t="s">
        <v>117</v>
      </c>
      <c r="C50" s="12">
        <v>5500.0</v>
      </c>
      <c r="D50" s="10" t="str">
        <f>IFERROR(__xludf.DUMMYFUNCTION("Split(B50,"","")")," PrInT AdVERtisiNG")</f>
        <v> PrInT AdVERtisiNG</v>
      </c>
      <c r="E50" s="10" t="str">
        <f>IFERROR(__xludf.DUMMYFUNCTION("""COMPUTED_VALUE"""),"February")</f>
        <v>February</v>
      </c>
      <c r="F50" s="10" t="str">
        <f t="shared" si="1"/>
        <v>PrInT AdVERtisiNG</v>
      </c>
      <c r="G50" s="11" t="str">
        <f t="shared" si="2"/>
        <v>Print Advertising</v>
      </c>
      <c r="H50" s="11" t="str">
        <f t="shared" si="3"/>
        <v>Print Advertising</v>
      </c>
    </row>
    <row r="51">
      <c r="A51" s="2" t="s">
        <v>118</v>
      </c>
      <c r="B51" s="9" t="s">
        <v>119</v>
      </c>
      <c r="C51" s="12">
        <v>10200.0</v>
      </c>
      <c r="D51" s="10" t="str">
        <f>IFERROR(__xludf.DUMMYFUNCTION("Split(B51,"","")")," TeLeVisiON ADVErTiSiNG")</f>
        <v> TeLeVisiON ADVErTiSiNG</v>
      </c>
      <c r="E51" s="10" t="str">
        <f>IFERROR(__xludf.DUMMYFUNCTION("""COMPUTED_VALUE"""),"March")</f>
        <v>March</v>
      </c>
      <c r="F51" s="10" t="str">
        <f t="shared" si="1"/>
        <v>TeLeVisiON ADVErTiSiNG</v>
      </c>
      <c r="G51" s="11" t="str">
        <f t="shared" si="2"/>
        <v>Television Advertising</v>
      </c>
      <c r="H51" s="11" t="str">
        <f t="shared" si="3"/>
        <v>Television Advertising</v>
      </c>
    </row>
    <row r="52">
      <c r="A52" s="2" t="s">
        <v>120</v>
      </c>
      <c r="B52" s="9" t="s">
        <v>121</v>
      </c>
      <c r="C52" s="12">
        <v>9500.0</v>
      </c>
      <c r="D52" s="10" t="str">
        <f>IFERROR(__xludf.DUMMYFUNCTION("Split(B52,"","")")," cONtENt MaRKetiNG")</f>
        <v> cONtENt MaRKetiNG</v>
      </c>
      <c r="E52" s="10" t="str">
        <f>IFERROR(__xludf.DUMMYFUNCTION("""COMPUTED_VALUE"""),"March")</f>
        <v>March</v>
      </c>
      <c r="F52" s="10" t="str">
        <f t="shared" si="1"/>
        <v>cONtENt MaRKetiNG</v>
      </c>
      <c r="G52" s="11" t="str">
        <f t="shared" si="2"/>
        <v>Content Marketing</v>
      </c>
      <c r="H52" s="11" t="str">
        <f t="shared" si="3"/>
        <v>Content Marketing</v>
      </c>
    </row>
    <row r="53">
      <c r="A53" s="2" t="s">
        <v>122</v>
      </c>
      <c r="B53" s="9" t="s">
        <v>123</v>
      </c>
      <c r="C53" s="12">
        <v>4700.0</v>
      </c>
      <c r="D53" s="10" t="str">
        <f>IFERROR(__xludf.DUMMYFUNCTION("Split(B53,"","")")," PrInT aDVERtISiNG")</f>
        <v> PrInT aDVERtISiNG</v>
      </c>
      <c r="E53" s="10" t="str">
        <f>IFERROR(__xludf.DUMMYFUNCTION("""COMPUTED_VALUE"""),"April")</f>
        <v>April</v>
      </c>
      <c r="F53" s="10" t="str">
        <f t="shared" si="1"/>
        <v>PrInT aDVERtISiNG</v>
      </c>
      <c r="G53" s="11" t="str">
        <f t="shared" si="2"/>
        <v>Print Advertising</v>
      </c>
      <c r="H53" s="11" t="str">
        <f t="shared" si="3"/>
        <v>Print Advertising</v>
      </c>
    </row>
    <row r="54">
      <c r="A54" s="2" t="s">
        <v>124</v>
      </c>
      <c r="B54" s="9" t="s">
        <v>125</v>
      </c>
      <c r="C54" s="12">
        <v>8800.0</v>
      </c>
      <c r="D54" s="10" t="str">
        <f>IFERROR(__xludf.DUMMYFUNCTION("Split(B54,"","")")," SOcIal MeDIa MaRKetINg")</f>
        <v> SOcIal MeDIa MaRKetINg</v>
      </c>
      <c r="E54" s="10" t="str">
        <f>IFERROR(__xludf.DUMMYFUNCTION("""COMPUTED_VALUE"""),"April")</f>
        <v>April</v>
      </c>
      <c r="F54" s="10" t="str">
        <f t="shared" si="1"/>
        <v>SOcIal MeDIa MaRKetINg</v>
      </c>
      <c r="G54" s="11" t="str">
        <f t="shared" si="2"/>
        <v>Social Media Marketing</v>
      </c>
      <c r="H54" s="11" t="str">
        <f t="shared" si="3"/>
        <v>Social Media Marketing</v>
      </c>
    </row>
    <row r="55">
      <c r="A55" s="2" t="s">
        <v>126</v>
      </c>
      <c r="B55" s="9" t="s">
        <v>127</v>
      </c>
      <c r="C55" s="12">
        <v>7900.0</v>
      </c>
      <c r="D55" s="10" t="str">
        <f>IFERROR(__xludf.DUMMYFUNCTION("Split(B55,"","")"),"           sEo")</f>
        <v>           sEo</v>
      </c>
      <c r="E55" s="10" t="str">
        <f>IFERROR(__xludf.DUMMYFUNCTION("""COMPUTED_VALUE"""),"May")</f>
        <v>May</v>
      </c>
      <c r="F55" s="10" t="str">
        <f t="shared" si="1"/>
        <v>sEo</v>
      </c>
      <c r="G55" s="11" t="str">
        <f t="shared" si="2"/>
        <v>Seo</v>
      </c>
      <c r="H55" s="11" t="str">
        <f t="shared" si="3"/>
        <v>SEO</v>
      </c>
    </row>
    <row r="56">
      <c r="A56" s="2" t="s">
        <v>128</v>
      </c>
      <c r="B56" s="9" t="s">
        <v>129</v>
      </c>
      <c r="C56" s="12">
        <v>11000.0</v>
      </c>
      <c r="D56" s="10" t="str">
        <f>IFERROR(__xludf.DUMMYFUNCTION("Split(B56,"","")")," tElEVIsIoN aDVErTiSiNg")</f>
        <v> tElEVIsIoN aDVErTiSiNg</v>
      </c>
      <c r="E56" s="10" t="str">
        <f>IFERROR(__xludf.DUMMYFUNCTION("""COMPUTED_VALUE"""),"May")</f>
        <v>May</v>
      </c>
      <c r="F56" s="10" t="str">
        <f t="shared" si="1"/>
        <v>tElEVIsIoN aDVErTiSiNg</v>
      </c>
      <c r="G56" s="11" t="str">
        <f t="shared" si="2"/>
        <v>Television Advertising</v>
      </c>
      <c r="H56" s="11" t="str">
        <f t="shared" si="3"/>
        <v>Television Advertising</v>
      </c>
    </row>
    <row r="57">
      <c r="A57" s="2" t="s">
        <v>130</v>
      </c>
      <c r="B57" s="9" t="s">
        <v>91</v>
      </c>
      <c r="C57" s="12">
        <v>8400.0</v>
      </c>
      <c r="D57" s="10" t="str">
        <f>IFERROR(__xludf.DUMMYFUNCTION("Split(B57,"","")")," sEO")</f>
        <v> sEO</v>
      </c>
      <c r="E57" s="10" t="str">
        <f>IFERROR(__xludf.DUMMYFUNCTION("""COMPUTED_VALUE"""),"June")</f>
        <v>June</v>
      </c>
      <c r="F57" s="10" t="str">
        <f t="shared" si="1"/>
        <v>sEO</v>
      </c>
      <c r="G57" s="11" t="str">
        <f t="shared" si="2"/>
        <v>Seo</v>
      </c>
      <c r="H57" s="11" t="str">
        <f t="shared" si="3"/>
        <v>SEO</v>
      </c>
    </row>
    <row r="58">
      <c r="A58" s="2" t="s">
        <v>131</v>
      </c>
      <c r="B58" s="9" t="s">
        <v>89</v>
      </c>
      <c r="C58" s="12">
        <v>7200.0</v>
      </c>
      <c r="D58" s="10" t="str">
        <f>IFERROR(__xludf.DUMMYFUNCTION("Split(B58,"","")")," SOciAL MEdIA MaRKeTINg")</f>
        <v> SOciAL MEdIA MaRKeTINg</v>
      </c>
      <c r="E58" s="10" t="str">
        <f>IFERROR(__xludf.DUMMYFUNCTION("""COMPUTED_VALUE"""),"June")</f>
        <v>June</v>
      </c>
      <c r="F58" s="10" t="str">
        <f t="shared" si="1"/>
        <v>SOciAL MEdIA MaRKeTINg</v>
      </c>
      <c r="G58" s="11" t="str">
        <f t="shared" si="2"/>
        <v>Social Media Marketing</v>
      </c>
      <c r="H58" s="11" t="str">
        <f t="shared" si="3"/>
        <v>Social Media Marketing</v>
      </c>
    </row>
    <row r="59">
      <c r="A59" s="2" t="s">
        <v>132</v>
      </c>
      <c r="B59" s="9" t="s">
        <v>133</v>
      </c>
      <c r="C59" s="12">
        <v>6800.0</v>
      </c>
      <c r="D59" s="10" t="str">
        <f>IFERROR(__xludf.DUMMYFUNCTION("Split(B59,"","")")," CoNTEnt MarKETiNg")</f>
        <v> CoNTEnt MarKETiNg</v>
      </c>
      <c r="E59" s="10" t="str">
        <f>IFERROR(__xludf.DUMMYFUNCTION("""COMPUTED_VALUE"""),"January")</f>
        <v>January</v>
      </c>
      <c r="F59" s="10" t="str">
        <f t="shared" si="1"/>
        <v>CoNTEnt MarKETiNg</v>
      </c>
      <c r="G59" s="11" t="str">
        <f t="shared" si="2"/>
        <v>Content Marketing</v>
      </c>
      <c r="H59" s="11" t="str">
        <f t="shared" si="3"/>
        <v>Content Marketing</v>
      </c>
    </row>
    <row r="60">
      <c r="A60" s="2" t="s">
        <v>134</v>
      </c>
      <c r="B60" s="9" t="s">
        <v>135</v>
      </c>
      <c r="C60" s="12">
        <v>5500.0</v>
      </c>
      <c r="D60" s="10" t="str">
        <f>IFERROR(__xludf.DUMMYFUNCTION("Split(B60,"","")")," PRINt aDVertiSiNg")</f>
        <v> PRINt aDVertiSiNg</v>
      </c>
      <c r="E60" s="10" t="str">
        <f>IFERROR(__xludf.DUMMYFUNCTION("""COMPUTED_VALUE"""),"January")</f>
        <v>January</v>
      </c>
      <c r="F60" s="10" t="str">
        <f t="shared" si="1"/>
        <v>PRINt aDVertiSiNg</v>
      </c>
      <c r="G60" s="11" t="str">
        <f t="shared" si="2"/>
        <v>Print Advertising</v>
      </c>
      <c r="H60" s="11" t="str">
        <f t="shared" si="3"/>
        <v>Print Advertising</v>
      </c>
    </row>
    <row r="61">
      <c r="A61" s="2" t="s">
        <v>136</v>
      </c>
      <c r="B61" s="9" t="s">
        <v>49</v>
      </c>
      <c r="C61" s="12">
        <v>10200.0</v>
      </c>
      <c r="D61" s="10" t="str">
        <f>IFERROR(__xludf.DUMMYFUNCTION("Split(B61,"","")")," SoCIAL MeDia MaRKetiNg")</f>
        <v> SoCIAL MeDia MaRKetiNg</v>
      </c>
      <c r="E61" s="10" t="str">
        <f>IFERROR(__xludf.DUMMYFUNCTION("""COMPUTED_VALUE"""),"February")</f>
        <v>February</v>
      </c>
      <c r="F61" s="10" t="str">
        <f t="shared" si="1"/>
        <v>SoCIAL MeDia MaRKetiNg</v>
      </c>
      <c r="G61" s="11" t="str">
        <f t="shared" si="2"/>
        <v>Social Media Marketing</v>
      </c>
      <c r="H61" s="11" t="str">
        <f t="shared" si="3"/>
        <v>Social Media Marketing</v>
      </c>
    </row>
    <row r="62">
      <c r="A62" s="2" t="s">
        <v>137</v>
      </c>
      <c r="B62" s="9" t="s">
        <v>51</v>
      </c>
      <c r="C62" s="12">
        <v>9500.0</v>
      </c>
      <c r="D62" s="10" t="str">
        <f>IFERROR(__xludf.DUMMYFUNCTION("Split(B62,"","")")," sEo")</f>
        <v> sEo</v>
      </c>
      <c r="E62" s="10" t="str">
        <f>IFERROR(__xludf.DUMMYFUNCTION("""COMPUTED_VALUE"""),"February")</f>
        <v>February</v>
      </c>
      <c r="F62" s="10" t="str">
        <f t="shared" si="1"/>
        <v>sEo</v>
      </c>
      <c r="G62" s="11" t="str">
        <f t="shared" si="2"/>
        <v>Seo</v>
      </c>
      <c r="H62" s="11" t="str">
        <f t="shared" si="3"/>
        <v>SEO</v>
      </c>
    </row>
    <row r="63">
      <c r="A63" s="2" t="s">
        <v>138</v>
      </c>
      <c r="B63" s="9" t="s">
        <v>139</v>
      </c>
      <c r="C63" s="12">
        <v>4700.0</v>
      </c>
      <c r="D63" s="10" t="str">
        <f>IFERROR(__xludf.DUMMYFUNCTION("Split(B63,"","")"),"   COntEnt     MArkeTiNg")</f>
        <v>   COntEnt     MArkeTiNg</v>
      </c>
      <c r="E63" s="10" t="str">
        <f>IFERROR(__xludf.DUMMYFUNCTION("""COMPUTED_VALUE"""),"March")</f>
        <v>March</v>
      </c>
      <c r="F63" s="10" t="str">
        <f t="shared" si="1"/>
        <v>COntEnt MArkeTiNg</v>
      </c>
      <c r="G63" s="11" t="str">
        <f t="shared" si="2"/>
        <v>Content Marketing</v>
      </c>
      <c r="H63" s="11" t="str">
        <f t="shared" si="3"/>
        <v>Content Marketing</v>
      </c>
    </row>
    <row r="64">
      <c r="A64" s="2" t="s">
        <v>140</v>
      </c>
      <c r="B64" s="9" t="s">
        <v>141</v>
      </c>
      <c r="C64" s="12">
        <v>8800.0</v>
      </c>
      <c r="D64" s="10" t="str">
        <f>IFERROR(__xludf.DUMMYFUNCTION("Split(B64,"","")")," TeLEViSIon ADVERTISING")</f>
        <v> TeLEViSIon ADVERTISING</v>
      </c>
      <c r="E64" s="10" t="str">
        <f>IFERROR(__xludf.DUMMYFUNCTION("""COMPUTED_VALUE"""),"March")</f>
        <v>March</v>
      </c>
      <c r="F64" s="10" t="str">
        <f t="shared" si="1"/>
        <v>TeLEViSIon ADVERTISING</v>
      </c>
      <c r="G64" s="11" t="str">
        <f t="shared" si="2"/>
        <v>Television Advertising</v>
      </c>
      <c r="H64" s="11" t="str">
        <f t="shared" si="3"/>
        <v>Television Advertising</v>
      </c>
    </row>
    <row r="65">
      <c r="A65" s="2" t="s">
        <v>142</v>
      </c>
      <c r="B65" s="9" t="s">
        <v>143</v>
      </c>
      <c r="C65" s="12">
        <v>7900.0</v>
      </c>
      <c r="D65" s="10" t="str">
        <f>IFERROR(__xludf.DUMMYFUNCTION("Split(B65,"","")")," PRInT AdVERtIsiNG")</f>
        <v> PRInT AdVERtIsiNG</v>
      </c>
      <c r="E65" s="10" t="str">
        <f>IFERROR(__xludf.DUMMYFUNCTION("""COMPUTED_VALUE"""),"April")</f>
        <v>April</v>
      </c>
      <c r="F65" s="10" t="str">
        <f t="shared" si="1"/>
        <v>PRInT AdVERtIsiNG</v>
      </c>
      <c r="G65" s="11" t="str">
        <f t="shared" si="2"/>
        <v>Print Advertising</v>
      </c>
      <c r="H65" s="11" t="str">
        <f t="shared" si="3"/>
        <v>Print Advertising</v>
      </c>
    </row>
    <row r="66">
      <c r="A66" s="2" t="s">
        <v>144</v>
      </c>
      <c r="B66" s="9" t="s">
        <v>145</v>
      </c>
      <c r="C66" s="12">
        <v>11000.0</v>
      </c>
      <c r="D66" s="10" t="str">
        <f>IFERROR(__xludf.DUMMYFUNCTION("Split(B66,"","")"),"     SOcIal MeDIa MaRKetinG")</f>
        <v>     SOcIal MeDIa MaRKetinG</v>
      </c>
      <c r="E66" s="10" t="str">
        <f>IFERROR(__xludf.DUMMYFUNCTION("""COMPUTED_VALUE"""),"April")</f>
        <v>April</v>
      </c>
      <c r="F66" s="10" t="str">
        <f t="shared" si="1"/>
        <v>SOcIal MeDIa MaRKetinG</v>
      </c>
      <c r="G66" s="11" t="str">
        <f t="shared" si="2"/>
        <v>Social Media Marketing</v>
      </c>
      <c r="H66" s="11" t="str">
        <f t="shared" si="3"/>
        <v>Social Media Marketing</v>
      </c>
    </row>
    <row r="67">
      <c r="A67" s="2" t="s">
        <v>146</v>
      </c>
      <c r="B67" s="9" t="s">
        <v>61</v>
      </c>
      <c r="C67" s="12">
        <v>8400.0</v>
      </c>
      <c r="D67" s="10" t="str">
        <f>IFERROR(__xludf.DUMMYFUNCTION("Split(B67,"","")")," SeO")</f>
        <v> SeO</v>
      </c>
      <c r="E67" s="10" t="str">
        <f>IFERROR(__xludf.DUMMYFUNCTION("""COMPUTED_VALUE"""),"May")</f>
        <v>May</v>
      </c>
      <c r="F67" s="10" t="str">
        <f t="shared" si="1"/>
        <v>SeO</v>
      </c>
      <c r="G67" s="11" t="str">
        <f t="shared" si="2"/>
        <v>Seo</v>
      </c>
      <c r="H67" s="11" t="str">
        <f t="shared" si="3"/>
        <v>SEO</v>
      </c>
    </row>
    <row r="68">
      <c r="A68" s="2" t="s">
        <v>147</v>
      </c>
      <c r="B68" s="9" t="s">
        <v>148</v>
      </c>
      <c r="C68" s="12">
        <v>7200.0</v>
      </c>
      <c r="D68" s="10" t="str">
        <f>IFERROR(__xludf.DUMMYFUNCTION("Split(B68,"","")")," CoNtENt MaRKetiNg")</f>
        <v> CoNtENt MaRKetiNg</v>
      </c>
      <c r="E68" s="10" t="str">
        <f>IFERROR(__xludf.DUMMYFUNCTION("""COMPUTED_VALUE"""),"May")</f>
        <v>May</v>
      </c>
      <c r="F68" s="10" t="str">
        <f t="shared" si="1"/>
        <v>CoNtENt MaRKetiNg</v>
      </c>
      <c r="G68" s="11" t="str">
        <f t="shared" si="2"/>
        <v>Content Marketing</v>
      </c>
      <c r="H68" s="11" t="str">
        <f t="shared" si="3"/>
        <v>Content Marketing</v>
      </c>
    </row>
    <row r="69">
      <c r="A69" s="2" t="s">
        <v>149</v>
      </c>
      <c r="B69" s="9" t="s">
        <v>150</v>
      </c>
      <c r="C69" s="12">
        <v>6800.0</v>
      </c>
      <c r="D69" s="10" t="str">
        <f>IFERROR(__xludf.DUMMYFUNCTION("Split(B69,"","")")," tElevISIoN aDvERtISING")</f>
        <v> tElevISIoN aDvERtISING</v>
      </c>
      <c r="E69" s="10" t="str">
        <f>IFERROR(__xludf.DUMMYFUNCTION("""COMPUTED_VALUE"""),"June")</f>
        <v>June</v>
      </c>
      <c r="F69" s="10" t="str">
        <f t="shared" si="1"/>
        <v>tElevISIoN aDvERtISING</v>
      </c>
      <c r="G69" s="11" t="str">
        <f t="shared" si="2"/>
        <v>Television Advertising</v>
      </c>
      <c r="H69" s="11" t="str">
        <f t="shared" si="3"/>
        <v>Television Advertising</v>
      </c>
    </row>
    <row r="70">
      <c r="A70" s="2" t="s">
        <v>151</v>
      </c>
      <c r="B70" s="2" t="s">
        <v>152</v>
      </c>
      <c r="C70" s="12">
        <v>5500.0</v>
      </c>
      <c r="D70" s="10" t="str">
        <f>IFERROR(__xludf.DUMMYFUNCTION("Split(B70,"","")")," PrINT   AdVERtisiNG")</f>
        <v> PrINT   AdVERtisiNG</v>
      </c>
      <c r="E70" s="10" t="str">
        <f>IFERROR(__xludf.DUMMYFUNCTION("""COMPUTED_VALUE"""),"June")</f>
        <v>June</v>
      </c>
      <c r="F70" s="10" t="str">
        <f t="shared" si="1"/>
        <v>PrINT AdVERtisiNG</v>
      </c>
      <c r="G70" s="11" t="str">
        <f t="shared" si="2"/>
        <v>Print Advertising</v>
      </c>
      <c r="H70" s="11" t="str">
        <f t="shared" si="3"/>
        <v>Print Advertising</v>
      </c>
    </row>
    <row r="71">
      <c r="A71" s="2" t="s">
        <v>153</v>
      </c>
      <c r="B71" s="9" t="s">
        <v>154</v>
      </c>
      <c r="C71" s="12">
        <v>10200.0</v>
      </c>
      <c r="D71" s="10" t="str">
        <f>IFERROR(__xludf.DUMMYFUNCTION("Split(B71,"","")")," SOCIAl MEdIA MaRKeTInG")</f>
        <v> SOCIAl MEdIA MaRKeTInG</v>
      </c>
      <c r="E71" s="10" t="str">
        <f>IFERROR(__xludf.DUMMYFUNCTION("""COMPUTED_VALUE"""),"January")</f>
        <v>January</v>
      </c>
      <c r="F71" s="10" t="str">
        <f t="shared" si="1"/>
        <v>SOCIAl MEdIA MaRKeTInG</v>
      </c>
      <c r="G71" s="11" t="str">
        <f t="shared" si="2"/>
        <v>Social Media Marketing</v>
      </c>
      <c r="H71" s="11" t="str">
        <f t="shared" si="3"/>
        <v>Social Media Marketing</v>
      </c>
    </row>
    <row r="72">
      <c r="A72" s="2" t="s">
        <v>155</v>
      </c>
      <c r="B72" s="9" t="s">
        <v>156</v>
      </c>
      <c r="C72" s="12">
        <v>9500.0</v>
      </c>
      <c r="D72" s="10" t="str">
        <f>IFERROR(__xludf.DUMMYFUNCTION("Split(B72,"","")"),"        sEo")</f>
        <v>        sEo</v>
      </c>
      <c r="E72" s="10" t="str">
        <f>IFERROR(__xludf.DUMMYFUNCTION("""COMPUTED_VALUE"""),"January")</f>
        <v>January</v>
      </c>
      <c r="F72" s="10" t="str">
        <f t="shared" si="1"/>
        <v>sEo</v>
      </c>
      <c r="G72" s="11" t="str">
        <f t="shared" si="2"/>
        <v>Seo</v>
      </c>
      <c r="H72" s="11" t="str">
        <f t="shared" si="3"/>
        <v>SEO</v>
      </c>
    </row>
    <row r="73">
      <c r="A73" s="2" t="s">
        <v>157</v>
      </c>
      <c r="B73" s="9" t="s">
        <v>158</v>
      </c>
      <c r="C73" s="12">
        <v>4700.0</v>
      </c>
      <c r="D73" s="10" t="str">
        <f>IFERROR(__xludf.DUMMYFUNCTION("Split(B73,"","")")," CoNTEnT MaRKeTINg")</f>
        <v> CoNTEnT MaRKeTINg</v>
      </c>
      <c r="E73" s="10" t="str">
        <f>IFERROR(__xludf.DUMMYFUNCTION("""COMPUTED_VALUE"""),"February")</f>
        <v>February</v>
      </c>
      <c r="F73" s="10" t="str">
        <f t="shared" si="1"/>
        <v>CoNTEnT MaRKeTINg</v>
      </c>
      <c r="G73" s="11" t="str">
        <f t="shared" si="2"/>
        <v>Content Marketing</v>
      </c>
      <c r="H73" s="11" t="str">
        <f t="shared" si="3"/>
        <v>Content Marketing</v>
      </c>
    </row>
    <row r="74">
      <c r="A74" s="2" t="s">
        <v>159</v>
      </c>
      <c r="B74" s="9" t="s">
        <v>160</v>
      </c>
      <c r="C74" s="12">
        <v>8800.0</v>
      </c>
      <c r="D74" s="10" t="str">
        <f>IFERROR(__xludf.DUMMYFUNCTION("Split(B74,"","")")," TeLeVISion AdVErTiSiNG")</f>
        <v> TeLeVISion AdVErTiSiNG</v>
      </c>
      <c r="E74" s="10" t="str">
        <f>IFERROR(__xludf.DUMMYFUNCTION("""COMPUTED_VALUE"""),"February")</f>
        <v>February</v>
      </c>
      <c r="F74" s="10" t="str">
        <f t="shared" si="1"/>
        <v>TeLeVISion AdVErTiSiNG</v>
      </c>
      <c r="G74" s="11" t="str">
        <f t="shared" si="2"/>
        <v>Television Advertising</v>
      </c>
      <c r="H74" s="11" t="str">
        <f t="shared" si="3"/>
        <v>Television Advertising</v>
      </c>
    </row>
    <row r="75">
      <c r="A75" s="2" t="s">
        <v>161</v>
      </c>
      <c r="B75" s="9" t="s">
        <v>162</v>
      </c>
      <c r="C75" s="12">
        <v>7900.0</v>
      </c>
      <c r="D75" s="10" t="str">
        <f>IFERROR(__xludf.DUMMYFUNCTION("Split(B75,"","")")," PrInT AdVERtisiNG")</f>
        <v> PrInT AdVERtisiNG</v>
      </c>
      <c r="E75" s="10" t="str">
        <f>IFERROR(__xludf.DUMMYFUNCTION("""COMPUTED_VALUE"""),"March")</f>
        <v>March</v>
      </c>
      <c r="F75" s="10" t="str">
        <f t="shared" si="1"/>
        <v>PrInT AdVERtisiNG</v>
      </c>
      <c r="G75" s="11" t="str">
        <f t="shared" si="2"/>
        <v>Print Advertising</v>
      </c>
      <c r="H75" s="11" t="str">
        <f t="shared" si="3"/>
        <v>Print Advertising</v>
      </c>
    </row>
    <row r="76">
      <c r="A76" s="2" t="s">
        <v>163</v>
      </c>
      <c r="B76" s="9" t="s">
        <v>164</v>
      </c>
      <c r="C76" s="12">
        <v>11000.0</v>
      </c>
      <c r="D76" s="10" t="str">
        <f>IFERROR(__xludf.DUMMYFUNCTION("Split(B76,"","")")," SoCIAL MeDia MaRKETINg")</f>
        <v> SoCIAL MeDia MaRKETINg</v>
      </c>
      <c r="E76" s="10" t="str">
        <f>IFERROR(__xludf.DUMMYFUNCTION("""COMPUTED_VALUE"""),"March")</f>
        <v>March</v>
      </c>
      <c r="F76" s="10" t="str">
        <f t="shared" si="1"/>
        <v>SoCIAL MeDia MaRKETINg</v>
      </c>
      <c r="G76" s="11" t="str">
        <f t="shared" si="2"/>
        <v>Social Media Marketing</v>
      </c>
      <c r="H76" s="11" t="str">
        <f t="shared" si="3"/>
        <v>Social Media Marketing</v>
      </c>
    </row>
    <row r="77">
      <c r="A77" s="2" t="s">
        <v>165</v>
      </c>
      <c r="B77" s="9" t="s">
        <v>81</v>
      </c>
      <c r="C77" s="12">
        <v>8400.0</v>
      </c>
      <c r="D77" s="10" t="str">
        <f>IFERROR(__xludf.DUMMYFUNCTION("Split(B77,"","")")," SeO")</f>
        <v> SeO</v>
      </c>
      <c r="E77" s="10" t="str">
        <f>IFERROR(__xludf.DUMMYFUNCTION("""COMPUTED_VALUE"""),"April")</f>
        <v>April</v>
      </c>
      <c r="F77" s="10" t="str">
        <f t="shared" si="1"/>
        <v>SeO</v>
      </c>
      <c r="G77" s="11" t="str">
        <f t="shared" si="2"/>
        <v>Seo</v>
      </c>
      <c r="H77" s="11" t="str">
        <f t="shared" si="3"/>
        <v>SEO</v>
      </c>
    </row>
    <row r="78">
      <c r="A78" s="2" t="s">
        <v>166</v>
      </c>
      <c r="B78" s="9" t="s">
        <v>167</v>
      </c>
      <c r="C78" s="12">
        <v>7200.0</v>
      </c>
      <c r="D78" s="10" t="str">
        <f>IFERROR(__xludf.DUMMYFUNCTION("Split(B78,"","")")," CoNtENT MaRKeTINg")</f>
        <v> CoNtENT MaRKeTINg</v>
      </c>
      <c r="E78" s="10" t="str">
        <f>IFERROR(__xludf.DUMMYFUNCTION("""COMPUTED_VALUE"""),"April")</f>
        <v>April</v>
      </c>
      <c r="F78" s="10" t="str">
        <f t="shared" si="1"/>
        <v>CoNtENT MaRKeTINg</v>
      </c>
      <c r="G78" s="11" t="str">
        <f t="shared" si="2"/>
        <v>Content Marketing</v>
      </c>
      <c r="H78" s="11" t="str">
        <f t="shared" si="3"/>
        <v>Content Marketing</v>
      </c>
    </row>
    <row r="79">
      <c r="A79" s="2" t="s">
        <v>168</v>
      </c>
      <c r="B79" s="9" t="s">
        <v>169</v>
      </c>
      <c r="C79" s="12">
        <v>6800.0</v>
      </c>
      <c r="D79" s="10" t="str">
        <f>IFERROR(__xludf.DUMMYFUNCTION("Split(B79,"","")")," TELEviSiON AdVERTISING")</f>
        <v> TELEviSiON AdVERTISING</v>
      </c>
      <c r="E79" s="10" t="str">
        <f>IFERROR(__xludf.DUMMYFUNCTION("""COMPUTED_VALUE"""),"May")</f>
        <v>May</v>
      </c>
      <c r="F79" s="10" t="str">
        <f t="shared" si="1"/>
        <v>TELEviSiON AdVERTISING</v>
      </c>
      <c r="G79" s="11" t="str">
        <f t="shared" si="2"/>
        <v>Television Advertising</v>
      </c>
      <c r="H79" s="11" t="str">
        <f t="shared" si="3"/>
        <v>Television Advertising</v>
      </c>
    </row>
    <row r="80">
      <c r="A80" s="2" t="s">
        <v>170</v>
      </c>
      <c r="B80" s="9" t="s">
        <v>171</v>
      </c>
      <c r="C80" s="12">
        <v>5500.0</v>
      </c>
      <c r="D80" s="10" t="str">
        <f>IFERROR(__xludf.DUMMYFUNCTION("Split(B80,"","")")," PrInT aDVERtISiNG")</f>
        <v> PrInT aDVERtISiNG</v>
      </c>
      <c r="E80" s="10" t="str">
        <f>IFERROR(__xludf.DUMMYFUNCTION("""COMPUTED_VALUE"""),"May")</f>
        <v>May</v>
      </c>
      <c r="F80" s="10" t="str">
        <f t="shared" si="1"/>
        <v>PrInT aDVERtISiNG</v>
      </c>
      <c r="G80" s="11" t="str">
        <f t="shared" si="2"/>
        <v>Print Advertising</v>
      </c>
      <c r="H80" s="11" t="str">
        <f t="shared" si="3"/>
        <v>Print Advertising</v>
      </c>
    </row>
    <row r="81">
      <c r="A81" s="2" t="s">
        <v>172</v>
      </c>
      <c r="B81" s="9" t="s">
        <v>173</v>
      </c>
      <c r="C81" s="12">
        <v>10200.0</v>
      </c>
      <c r="D81" s="10" t="str">
        <f>IFERROR(__xludf.DUMMYFUNCTION("Split(B81,"","")")," SOcIAl MEdIA MaRKetINg")</f>
        <v> SOcIAl MEdIA MaRKetINg</v>
      </c>
      <c r="E81" s="10" t="str">
        <f>IFERROR(__xludf.DUMMYFUNCTION("""COMPUTED_VALUE"""),"June")</f>
        <v>June</v>
      </c>
      <c r="F81" s="10" t="str">
        <f t="shared" si="1"/>
        <v>SOcIAl MEdIA MaRKetINg</v>
      </c>
      <c r="G81" s="11" t="str">
        <f t="shared" si="2"/>
        <v>Social Media Marketing</v>
      </c>
      <c r="H81" s="11" t="str">
        <f t="shared" si="3"/>
        <v>Social Media Marketing</v>
      </c>
    </row>
    <row r="82">
      <c r="A82" s="2" t="s">
        <v>174</v>
      </c>
      <c r="B82" s="9" t="s">
        <v>91</v>
      </c>
      <c r="C82" s="12">
        <v>9500.0</v>
      </c>
      <c r="D82" s="10" t="str">
        <f>IFERROR(__xludf.DUMMYFUNCTION("Split(B82,"","")")," sEO")</f>
        <v> sEO</v>
      </c>
      <c r="E82" s="10" t="str">
        <f>IFERROR(__xludf.DUMMYFUNCTION("""COMPUTED_VALUE"""),"June")</f>
        <v>June</v>
      </c>
      <c r="F82" s="10" t="str">
        <f t="shared" si="1"/>
        <v>sEO</v>
      </c>
      <c r="G82" s="11" t="str">
        <f t="shared" si="2"/>
        <v>Seo</v>
      </c>
      <c r="H82" s="11" t="str">
        <f t="shared" si="3"/>
        <v>SEO</v>
      </c>
    </row>
    <row r="83">
      <c r="A83" s="2" t="s">
        <v>175</v>
      </c>
      <c r="B83" s="9" t="s">
        <v>176</v>
      </c>
      <c r="C83" s="12">
        <v>4700.0</v>
      </c>
      <c r="D83" s="10" t="str">
        <f>IFERROR(__xludf.DUMMYFUNCTION("Split(B83,"","")")," COntEnt MArkETiNg")</f>
        <v> COntEnt MArkETiNg</v>
      </c>
      <c r="E83" s="10" t="str">
        <f>IFERROR(__xludf.DUMMYFUNCTION("""COMPUTED_VALUE"""),"January")</f>
        <v>January</v>
      </c>
      <c r="F83" s="10" t="str">
        <f t="shared" si="1"/>
        <v>COntEnt MArkETiNg</v>
      </c>
      <c r="G83" s="11" t="str">
        <f t="shared" si="2"/>
        <v>Content Marketing</v>
      </c>
      <c r="H83" s="11" t="str">
        <f t="shared" si="3"/>
        <v>Content Marketing</v>
      </c>
    </row>
    <row r="84">
      <c r="A84" s="2" t="s">
        <v>177</v>
      </c>
      <c r="B84" s="9" t="s">
        <v>178</v>
      </c>
      <c r="C84" s="12">
        <v>8800.0</v>
      </c>
      <c r="D84" s="10" t="str">
        <f>IFERROR(__xludf.DUMMYFUNCTION("Split(B84,"","")")," TELEViSIoN aDVErTiSiNg")</f>
        <v> TELEViSIoN aDVErTiSiNg</v>
      </c>
      <c r="E84" s="10" t="str">
        <f>IFERROR(__xludf.DUMMYFUNCTION("""COMPUTED_VALUE"""),"January")</f>
        <v>January</v>
      </c>
      <c r="F84" s="10" t="str">
        <f t="shared" si="1"/>
        <v>TELEViSIoN aDVErTiSiNg</v>
      </c>
      <c r="G84" s="11" t="str">
        <f t="shared" si="2"/>
        <v>Television Advertising</v>
      </c>
      <c r="H84" s="11" t="str">
        <f t="shared" si="3"/>
        <v>Television Advertising</v>
      </c>
    </row>
    <row r="85">
      <c r="A85" s="2" t="s">
        <v>179</v>
      </c>
      <c r="B85" s="9" t="s">
        <v>180</v>
      </c>
      <c r="C85" s="12">
        <v>7900.0</v>
      </c>
      <c r="D85" s="10" t="str">
        <f>IFERROR(__xludf.DUMMYFUNCTION("Split(B85,"","")")," PRinT aDVERtiSiNG")</f>
        <v> PRinT aDVERtiSiNG</v>
      </c>
      <c r="E85" s="10" t="str">
        <f>IFERROR(__xludf.DUMMYFUNCTION("""COMPUTED_VALUE"""),"February")</f>
        <v>February</v>
      </c>
      <c r="F85" s="10" t="str">
        <f t="shared" si="1"/>
        <v>PRinT aDVERtiSiNG</v>
      </c>
      <c r="G85" s="11" t="str">
        <f t="shared" si="2"/>
        <v>Print Advertising</v>
      </c>
      <c r="H85" s="11" t="str">
        <f t="shared" si="3"/>
        <v>Print Advertising</v>
      </c>
    </row>
    <row r="86">
      <c r="A86" s="2" t="s">
        <v>181</v>
      </c>
      <c r="B86" s="9" t="s">
        <v>99</v>
      </c>
      <c r="C86" s="12">
        <v>11000.0</v>
      </c>
      <c r="D86" s="10" t="str">
        <f>IFERROR(__xludf.DUMMYFUNCTION("Split(B86,"","")")," SOcial MeDia MaRKetINg")</f>
        <v> SOcial MeDia MaRKetINg</v>
      </c>
      <c r="E86" s="10" t="str">
        <f>IFERROR(__xludf.DUMMYFUNCTION("""COMPUTED_VALUE"""),"February")</f>
        <v>February</v>
      </c>
      <c r="F86" s="10" t="str">
        <f t="shared" si="1"/>
        <v>SOcial MeDia MaRKetINg</v>
      </c>
      <c r="G86" s="11" t="str">
        <f t="shared" si="2"/>
        <v>Social Media Marketing</v>
      </c>
      <c r="H86" s="11" t="str">
        <f t="shared" si="3"/>
        <v>Social Media Marketing</v>
      </c>
    </row>
    <row r="87">
      <c r="A87" s="2" t="s">
        <v>182</v>
      </c>
      <c r="B87" s="9" t="s">
        <v>101</v>
      </c>
      <c r="C87" s="12">
        <v>8400.0</v>
      </c>
      <c r="D87" s="10" t="str">
        <f>IFERROR(__xludf.DUMMYFUNCTION("Split(B87,"","")")," SEO")</f>
        <v> SEO</v>
      </c>
      <c r="E87" s="10" t="str">
        <f>IFERROR(__xludf.DUMMYFUNCTION("""COMPUTED_VALUE"""),"March")</f>
        <v>March</v>
      </c>
      <c r="F87" s="10" t="str">
        <f t="shared" si="1"/>
        <v>SEO</v>
      </c>
      <c r="G87" s="11" t="str">
        <f t="shared" si="2"/>
        <v>Seo</v>
      </c>
      <c r="H87" s="11" t="str">
        <f t="shared" si="3"/>
        <v>SEO</v>
      </c>
    </row>
    <row r="88">
      <c r="A88" s="2" t="s">
        <v>183</v>
      </c>
      <c r="B88" s="9" t="s">
        <v>184</v>
      </c>
      <c r="C88" s="12">
        <v>7200.0</v>
      </c>
      <c r="D88" s="10" t="str">
        <f>IFERROR(__xludf.DUMMYFUNCTION("Split(B88,"","")"),"       cONtENt MaRKetiNG")</f>
        <v>       cONtENt MaRKetiNG</v>
      </c>
      <c r="E88" s="10" t="str">
        <f>IFERROR(__xludf.DUMMYFUNCTION("""COMPUTED_VALUE"""),"March")</f>
        <v>March</v>
      </c>
      <c r="F88" s="10" t="str">
        <f t="shared" si="1"/>
        <v>cONtENt MaRKetiNG</v>
      </c>
      <c r="G88" s="11" t="str">
        <f t="shared" si="2"/>
        <v>Content Marketing</v>
      </c>
      <c r="H88" s="11" t="str">
        <f t="shared" si="3"/>
        <v>Content Marketing</v>
      </c>
    </row>
    <row r="89">
      <c r="A89" s="2" t="s">
        <v>185</v>
      </c>
      <c r="B89" s="9" t="s">
        <v>186</v>
      </c>
      <c r="C89" s="12">
        <v>6800.0</v>
      </c>
      <c r="D89" s="10" t="str">
        <f>IFERROR(__xludf.DUMMYFUNCTION("Split(B89,"","")")," PRInT ADVERtIsiNG")</f>
        <v> PRInT ADVERtIsiNG</v>
      </c>
      <c r="E89" s="10" t="str">
        <f>IFERROR(__xludf.DUMMYFUNCTION("""COMPUTED_VALUE"""),"April")</f>
        <v>April</v>
      </c>
      <c r="F89" s="10" t="str">
        <f t="shared" si="1"/>
        <v>PRInT ADVERtIsiNG</v>
      </c>
      <c r="G89" s="11" t="str">
        <f t="shared" si="2"/>
        <v>Print Advertising</v>
      </c>
      <c r="H89" s="11" t="str">
        <f t="shared" si="3"/>
        <v>Print Advertising</v>
      </c>
    </row>
    <row r="90">
      <c r="A90" s="2" t="s">
        <v>187</v>
      </c>
      <c r="B90" s="9" t="s">
        <v>188</v>
      </c>
      <c r="C90" s="12">
        <v>5500.0</v>
      </c>
      <c r="D90" s="10" t="str">
        <f>IFERROR(__xludf.DUMMYFUNCTION("Split(B90,"","")")," SOcIAl MEdIa MaRKETiNg")</f>
        <v> SOcIAl MEdIa MaRKETiNg</v>
      </c>
      <c r="E90" s="10" t="str">
        <f>IFERROR(__xludf.DUMMYFUNCTION("""COMPUTED_VALUE"""),"April")</f>
        <v>April</v>
      </c>
      <c r="F90" s="10" t="str">
        <f t="shared" si="1"/>
        <v>SOcIAl MEdIa MaRKETiNg</v>
      </c>
      <c r="G90" s="11" t="str">
        <f t="shared" si="2"/>
        <v>Social Media Marketing</v>
      </c>
      <c r="H90" s="11" t="str">
        <f t="shared" si="3"/>
        <v>Social Media Marketing</v>
      </c>
    </row>
    <row r="91">
      <c r="A91" s="2" t="s">
        <v>189</v>
      </c>
      <c r="B91" s="9" t="s">
        <v>190</v>
      </c>
      <c r="C91" s="12">
        <v>10200.0</v>
      </c>
      <c r="D91" s="10" t="str">
        <f>IFERROR(__xludf.DUMMYFUNCTION("Split(B91,"","")")," sEo")</f>
        <v> sEo</v>
      </c>
      <c r="E91" s="10" t="str">
        <f>IFERROR(__xludf.DUMMYFUNCTION("""COMPUTED_VALUE"""),"May")</f>
        <v>May</v>
      </c>
      <c r="F91" s="10" t="str">
        <f t="shared" si="1"/>
        <v>sEo</v>
      </c>
      <c r="G91" s="11" t="str">
        <f t="shared" si="2"/>
        <v>Seo</v>
      </c>
      <c r="H91" s="11" t="str">
        <f t="shared" si="3"/>
        <v>SEO</v>
      </c>
    </row>
    <row r="92">
      <c r="A92" s="2" t="s">
        <v>191</v>
      </c>
      <c r="B92" s="9" t="s">
        <v>192</v>
      </c>
      <c r="C92" s="12">
        <v>9500.0</v>
      </c>
      <c r="D92" s="10" t="str">
        <f>IFERROR(__xludf.DUMMYFUNCTION("Split(B92,"","")")," tElEVIsIoN     ADVErTiSiNg")</f>
        <v> tElEVIsIoN     ADVErTiSiNg</v>
      </c>
      <c r="E92" s="10" t="str">
        <f>IFERROR(__xludf.DUMMYFUNCTION("""COMPUTED_VALUE"""),"May")</f>
        <v>May</v>
      </c>
      <c r="F92" s="10" t="str">
        <f t="shared" si="1"/>
        <v>tElEVIsIoN ADVErTiSiNg</v>
      </c>
      <c r="G92" s="11" t="str">
        <f t="shared" si="2"/>
        <v>Television Advertising</v>
      </c>
      <c r="H92" s="11" t="str">
        <f t="shared" si="3"/>
        <v>Television Advertising</v>
      </c>
    </row>
    <row r="93">
      <c r="A93" s="2" t="s">
        <v>193</v>
      </c>
      <c r="B93" s="9" t="s">
        <v>91</v>
      </c>
      <c r="C93" s="12">
        <v>4700.0</v>
      </c>
      <c r="D93" s="10" t="str">
        <f>IFERROR(__xludf.DUMMYFUNCTION("Split(B93,"","")")," sEO")</f>
        <v> sEO</v>
      </c>
      <c r="E93" s="10" t="str">
        <f>IFERROR(__xludf.DUMMYFUNCTION("""COMPUTED_VALUE"""),"June")</f>
        <v>June</v>
      </c>
      <c r="F93" s="10" t="str">
        <f t="shared" si="1"/>
        <v>sEO</v>
      </c>
      <c r="G93" s="11" t="str">
        <f t="shared" si="2"/>
        <v>Seo</v>
      </c>
      <c r="H93" s="11" t="str">
        <f t="shared" si="3"/>
        <v>SEO</v>
      </c>
    </row>
    <row r="94">
      <c r="A94" s="2" t="s">
        <v>194</v>
      </c>
      <c r="B94" s="9" t="s">
        <v>195</v>
      </c>
      <c r="C94" s="12">
        <v>8800.0</v>
      </c>
      <c r="D94" s="10" t="str">
        <f>IFERROR(__xludf.DUMMYFUNCTION("Split(B94,"","")"),"      SOciAL MEdIA MaRKeTINg")</f>
        <v>      SOciAL MEdIA MaRKeTINg</v>
      </c>
      <c r="E94" s="10" t="str">
        <f>IFERROR(__xludf.DUMMYFUNCTION("""COMPUTED_VALUE"""),"June")</f>
        <v>June</v>
      </c>
      <c r="F94" s="10" t="str">
        <f t="shared" si="1"/>
        <v>SOciAL MEdIA MaRKeTINg</v>
      </c>
      <c r="G94" s="11" t="str">
        <f t="shared" si="2"/>
        <v>Social Media Marketing</v>
      </c>
      <c r="H94" s="11" t="str">
        <f t="shared" si="3"/>
        <v>Social Media Marketing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  <col customWidth="1" min="3" max="3" width="28.88"/>
  </cols>
  <sheetData>
    <row r="1">
      <c r="A1" s="1" t="s">
        <v>0</v>
      </c>
      <c r="B1" s="1" t="s">
        <v>1</v>
      </c>
      <c r="C1" s="1" t="s">
        <v>2</v>
      </c>
      <c r="D1" s="1" t="s">
        <v>196</v>
      </c>
      <c r="E1" s="1" t="s">
        <v>197</v>
      </c>
    </row>
    <row r="2">
      <c r="A2" s="2" t="s">
        <v>3</v>
      </c>
      <c r="B2" s="2" t="s">
        <v>4</v>
      </c>
      <c r="C2" s="3">
        <v>69500.0</v>
      </c>
      <c r="D2" s="11">
        <f>sumifs('Marketing Transaction Data'!$C$2:$C$94,'Marketing Transaction Data'!$E$2:$E$94,$B2,'Marketing Transaction Data'!$H$2:$H$94,$A2)</f>
        <v>31600</v>
      </c>
      <c r="E2" s="11">
        <f t="shared" ref="E2:E31" si="1">C2-D2</f>
        <v>37900</v>
      </c>
    </row>
    <row r="3">
      <c r="A3" s="2" t="s">
        <v>5</v>
      </c>
      <c r="B3" s="2" t="s">
        <v>4</v>
      </c>
      <c r="C3" s="3">
        <v>56300.0</v>
      </c>
      <c r="D3" s="11">
        <f>sumifs('Marketing Transaction Data'!$C$2:$C$94,'Marketing Transaction Data'!$E$2:$E$94,$B3,'Marketing Transaction Data'!$H$2:$H$94,$A3)</f>
        <v>35100</v>
      </c>
      <c r="E3" s="11">
        <f t="shared" si="1"/>
        <v>21200</v>
      </c>
    </row>
    <row r="4">
      <c r="A4" s="2" t="s">
        <v>6</v>
      </c>
      <c r="B4" s="2" t="s">
        <v>4</v>
      </c>
      <c r="C4" s="3">
        <v>52900.0</v>
      </c>
      <c r="D4" s="11">
        <f>sumifs('Marketing Transaction Data'!$C$2:$C$94,'Marketing Transaction Data'!$E$2:$E$94,$B4,'Marketing Transaction Data'!$H$2:$H$94,$A4)</f>
        <v>17500</v>
      </c>
      <c r="E4" s="11">
        <f t="shared" si="1"/>
        <v>35400</v>
      </c>
    </row>
    <row r="5">
      <c r="A5" s="2" t="s">
        <v>7</v>
      </c>
      <c r="B5" s="2" t="s">
        <v>4</v>
      </c>
      <c r="C5" s="3">
        <v>53100.0</v>
      </c>
      <c r="D5" s="11">
        <f>sumifs('Marketing Transaction Data'!$C$2:$C$94,'Marketing Transaction Data'!$E$2:$E$94,$B5,'Marketing Transaction Data'!$H$2:$H$94,$A5)</f>
        <v>9600</v>
      </c>
      <c r="E5" s="11">
        <f t="shared" si="1"/>
        <v>43500</v>
      </c>
    </row>
    <row r="6">
      <c r="A6" s="2" t="s">
        <v>8</v>
      </c>
      <c r="B6" s="2" t="s">
        <v>4</v>
      </c>
      <c r="C6" s="3">
        <v>14600.0</v>
      </c>
      <c r="D6" s="11">
        <f>sumifs('Marketing Transaction Data'!$C$2:$C$94,'Marketing Transaction Data'!$E$2:$E$94,$B6,'Marketing Transaction Data'!$H$2:$H$94,$A6)</f>
        <v>31900</v>
      </c>
      <c r="E6" s="11">
        <f t="shared" si="1"/>
        <v>-17300</v>
      </c>
    </row>
    <row r="7">
      <c r="A7" s="2" t="s">
        <v>3</v>
      </c>
      <c r="B7" s="2" t="s">
        <v>9</v>
      </c>
      <c r="C7" s="3">
        <v>36400.0</v>
      </c>
      <c r="D7" s="11">
        <f>sumifs('Marketing Transaction Data'!$C$2:$C$94,'Marketing Transaction Data'!$E$2:$E$94,$B7,'Marketing Transaction Data'!$H$2:$H$94,$A7)</f>
        <v>16200</v>
      </c>
      <c r="E7" s="11">
        <f t="shared" si="1"/>
        <v>20200</v>
      </c>
    </row>
    <row r="8">
      <c r="A8" s="2" t="s">
        <v>5</v>
      </c>
      <c r="B8" s="2" t="s">
        <v>9</v>
      </c>
      <c r="C8" s="3">
        <v>62300.0</v>
      </c>
      <c r="D8" s="11">
        <f>sumifs('Marketing Transaction Data'!$C$2:$C$94,'Marketing Transaction Data'!$E$2:$E$94,$B8,'Marketing Transaction Data'!$H$2:$H$94,$A8)</f>
        <v>39300</v>
      </c>
      <c r="E8" s="11">
        <f t="shared" si="1"/>
        <v>23000</v>
      </c>
    </row>
    <row r="9">
      <c r="A9" s="2" t="s">
        <v>6</v>
      </c>
      <c r="B9" s="2" t="s">
        <v>9</v>
      </c>
      <c r="C9" s="3">
        <v>53900.0</v>
      </c>
      <c r="D9" s="11">
        <f>sumifs('Marketing Transaction Data'!$C$2:$C$94,'Marketing Transaction Data'!$E$2:$E$94,$B9,'Marketing Transaction Data'!$H$2:$H$94,$A9)</f>
        <v>22500</v>
      </c>
      <c r="E9" s="11">
        <f t="shared" si="1"/>
        <v>31400</v>
      </c>
    </row>
    <row r="10">
      <c r="A10" s="2" t="s">
        <v>7</v>
      </c>
      <c r="B10" s="2" t="s">
        <v>9</v>
      </c>
      <c r="C10" s="3">
        <v>44900.0</v>
      </c>
      <c r="D10" s="11">
        <f>sumifs('Marketing Transaction Data'!$C$2:$C$94,'Marketing Transaction Data'!$E$2:$E$94,$B10,'Marketing Transaction Data'!$H$2:$H$94,$A10)</f>
        <v>22700</v>
      </c>
      <c r="E10" s="11">
        <f t="shared" si="1"/>
        <v>22200</v>
      </c>
    </row>
    <row r="11">
      <c r="A11" s="2" t="s">
        <v>8</v>
      </c>
      <c r="B11" s="2" t="s">
        <v>9</v>
      </c>
      <c r="C11" s="3">
        <v>28300.0</v>
      </c>
      <c r="D11" s="11">
        <f>sumifs('Marketing Transaction Data'!$C$2:$C$94,'Marketing Transaction Data'!$E$2:$E$94,$B11,'Marketing Transaction Data'!$H$2:$H$94,$A11)</f>
        <v>20600</v>
      </c>
      <c r="E11" s="11">
        <f t="shared" si="1"/>
        <v>7700</v>
      </c>
    </row>
    <row r="12">
      <c r="A12" s="2" t="s">
        <v>3</v>
      </c>
      <c r="B12" s="2" t="s">
        <v>10</v>
      </c>
      <c r="C12" s="3">
        <v>39800.0</v>
      </c>
      <c r="D12" s="11">
        <f>sumifs('Marketing Transaction Data'!$C$2:$C$94,'Marketing Transaction Data'!$E$2:$E$94,$B12,'Marketing Transaction Data'!$H$2:$H$94,$A12)</f>
        <v>24400</v>
      </c>
      <c r="E12" s="11">
        <f t="shared" si="1"/>
        <v>15400</v>
      </c>
    </row>
    <row r="13">
      <c r="A13" s="2" t="s">
        <v>5</v>
      </c>
      <c r="B13" s="2" t="s">
        <v>10</v>
      </c>
      <c r="C13" s="3">
        <v>40600.0</v>
      </c>
      <c r="D13" s="11">
        <f>sumifs('Marketing Transaction Data'!$C$2:$C$94,'Marketing Transaction Data'!$E$2:$E$94,$B13,'Marketing Transaction Data'!$H$2:$H$94,$A13)</f>
        <v>20300</v>
      </c>
      <c r="E13" s="11">
        <f t="shared" si="1"/>
        <v>20300</v>
      </c>
    </row>
    <row r="14">
      <c r="A14" s="2" t="s">
        <v>6</v>
      </c>
      <c r="B14" s="2" t="s">
        <v>10</v>
      </c>
      <c r="C14" s="3">
        <v>55500.0</v>
      </c>
      <c r="D14" s="11">
        <f>sumifs('Marketing Transaction Data'!$C$2:$C$94,'Marketing Transaction Data'!$E$2:$E$94,$B14,'Marketing Transaction Data'!$H$2:$H$94,$A14)</f>
        <v>32800</v>
      </c>
      <c r="E14" s="11">
        <f t="shared" si="1"/>
        <v>22700</v>
      </c>
    </row>
    <row r="15">
      <c r="A15" s="2" t="s">
        <v>7</v>
      </c>
      <c r="B15" s="2" t="s">
        <v>10</v>
      </c>
      <c r="C15" s="3">
        <v>51300.0</v>
      </c>
      <c r="D15" s="11">
        <f>sumifs('Marketing Transaction Data'!$C$2:$C$94,'Marketing Transaction Data'!$E$2:$E$94,$B15,'Marketing Transaction Data'!$H$2:$H$94,$A15)</f>
        <v>12500</v>
      </c>
      <c r="E15" s="11">
        <f t="shared" si="1"/>
        <v>38800</v>
      </c>
    </row>
    <row r="16">
      <c r="A16" s="2" t="s">
        <v>8</v>
      </c>
      <c r="B16" s="2" t="s">
        <v>10</v>
      </c>
      <c r="C16" s="3">
        <v>42100.0</v>
      </c>
      <c r="D16" s="11">
        <f>sumifs('Marketing Transaction Data'!$C$2:$C$94,'Marketing Transaction Data'!$E$2:$E$94,$B16,'Marketing Transaction Data'!$H$2:$H$94,$A16)</f>
        <v>40500</v>
      </c>
      <c r="E16" s="11">
        <f t="shared" si="1"/>
        <v>1600</v>
      </c>
    </row>
    <row r="17">
      <c r="A17" s="2" t="s">
        <v>3</v>
      </c>
      <c r="B17" s="2" t="s">
        <v>11</v>
      </c>
      <c r="C17" s="3">
        <v>66200.0</v>
      </c>
      <c r="D17" s="11">
        <f>sumifs('Marketing Transaction Data'!$C$2:$C$94,'Marketing Transaction Data'!$E$2:$E$94,$B17,'Marketing Transaction Data'!$H$2:$H$94,$A17)</f>
        <v>15900</v>
      </c>
      <c r="E17" s="11">
        <f t="shared" si="1"/>
        <v>50300</v>
      </c>
    </row>
    <row r="18">
      <c r="A18" s="2" t="s">
        <v>5</v>
      </c>
      <c r="B18" s="2" t="s">
        <v>11</v>
      </c>
      <c r="C18" s="3">
        <v>19600.0</v>
      </c>
      <c r="D18" s="11">
        <f>sumifs('Marketing Transaction Data'!$C$2:$C$94,'Marketing Transaction Data'!$E$2:$E$94,$B18,'Marketing Transaction Data'!$H$2:$H$94,$A18)</f>
        <v>33900</v>
      </c>
      <c r="E18" s="11">
        <f t="shared" si="1"/>
        <v>-14300</v>
      </c>
    </row>
    <row r="19">
      <c r="A19" s="2" t="s">
        <v>6</v>
      </c>
      <c r="B19" s="2" t="s">
        <v>11</v>
      </c>
      <c r="C19" s="4">
        <v>15000.0</v>
      </c>
      <c r="D19" s="11">
        <f>sumifs('Marketing Transaction Data'!$C$2:$C$94,'Marketing Transaction Data'!$E$2:$E$94,$B19,'Marketing Transaction Data'!$H$2:$H$94,$A19)</f>
        <v>18700</v>
      </c>
      <c r="E19" s="11">
        <f t="shared" si="1"/>
        <v>-3700</v>
      </c>
    </row>
    <row r="20">
      <c r="A20" s="2" t="s">
        <v>7</v>
      </c>
      <c r="B20" s="2" t="s">
        <v>11</v>
      </c>
      <c r="C20" s="3">
        <v>57500.0</v>
      </c>
      <c r="D20" s="11">
        <f>sumifs('Marketing Transaction Data'!$C$2:$C$94,'Marketing Transaction Data'!$E$2:$E$94,$B20,'Marketing Transaction Data'!$H$2:$H$94,$A20)</f>
        <v>28800</v>
      </c>
      <c r="E20" s="11">
        <f t="shared" si="1"/>
        <v>28700</v>
      </c>
    </row>
    <row r="21">
      <c r="A21" s="2" t="s">
        <v>8</v>
      </c>
      <c r="B21" s="2" t="s">
        <v>11</v>
      </c>
      <c r="C21" s="3">
        <v>55300.0</v>
      </c>
      <c r="D21" s="11">
        <f>sumifs('Marketing Transaction Data'!$C$2:$C$94,'Marketing Transaction Data'!$E$2:$E$94,$B21,'Marketing Transaction Data'!$H$2:$H$94,$A21)</f>
        <v>23800</v>
      </c>
      <c r="E21" s="11">
        <f t="shared" si="1"/>
        <v>31500</v>
      </c>
    </row>
    <row r="22">
      <c r="A22" s="2" t="s">
        <v>3</v>
      </c>
      <c r="B22" s="2" t="s">
        <v>12</v>
      </c>
      <c r="C22" s="3">
        <v>51600.0</v>
      </c>
      <c r="D22" s="11">
        <f>sumifs('Marketing Transaction Data'!$C$2:$C$94,'Marketing Transaction Data'!$E$2:$E$94,$B22,'Marketing Transaction Data'!$H$2:$H$94,$A22)</f>
        <v>33400</v>
      </c>
      <c r="E22" s="11">
        <f t="shared" si="1"/>
        <v>18200</v>
      </c>
    </row>
    <row r="23">
      <c r="A23" s="2" t="s">
        <v>5</v>
      </c>
      <c r="B23" s="2" t="s">
        <v>12</v>
      </c>
      <c r="C23" s="3">
        <v>24500.0</v>
      </c>
      <c r="D23" s="11">
        <f>sumifs('Marketing Transaction Data'!$C$2:$C$94,'Marketing Transaction Data'!$E$2:$E$94,$B23,'Marketing Transaction Data'!$H$2:$H$94,$A23)</f>
        <v>18000</v>
      </c>
      <c r="E23" s="11">
        <f t="shared" si="1"/>
        <v>6500</v>
      </c>
    </row>
    <row r="24">
      <c r="A24" s="2" t="s">
        <v>6</v>
      </c>
      <c r="B24" s="2" t="s">
        <v>12</v>
      </c>
      <c r="C24" s="3">
        <v>40700.0</v>
      </c>
      <c r="D24" s="11">
        <f>sumifs('Marketing Transaction Data'!$C$2:$C$94,'Marketing Transaction Data'!$E$2:$E$94,$B24,'Marketing Transaction Data'!$H$2:$H$94,$A24)</f>
        <v>12900</v>
      </c>
      <c r="E24" s="11">
        <f t="shared" si="1"/>
        <v>27800</v>
      </c>
    </row>
    <row r="25">
      <c r="A25" s="2" t="s">
        <v>7</v>
      </c>
      <c r="B25" s="2" t="s">
        <v>12</v>
      </c>
      <c r="C25" s="3">
        <v>39100.0</v>
      </c>
      <c r="D25" s="11">
        <f>sumifs('Marketing Transaction Data'!$C$2:$C$94,'Marketing Transaction Data'!$E$2:$E$94,$B25,'Marketing Transaction Data'!$H$2:$H$94,$A25)</f>
        <v>14300</v>
      </c>
      <c r="E25" s="11">
        <f t="shared" si="1"/>
        <v>24800</v>
      </c>
    </row>
    <row r="26">
      <c r="A26" s="2" t="s">
        <v>8</v>
      </c>
      <c r="B26" s="2" t="s">
        <v>12</v>
      </c>
      <c r="C26" s="3">
        <v>31400.0</v>
      </c>
      <c r="D26" s="11">
        <f>sumifs('Marketing Transaction Data'!$C$2:$C$94,'Marketing Transaction Data'!$E$2:$E$94,$B26,'Marketing Transaction Data'!$H$2:$H$94,$A26)</f>
        <v>39300</v>
      </c>
      <c r="E26" s="11">
        <f t="shared" si="1"/>
        <v>-7900</v>
      </c>
    </row>
    <row r="27">
      <c r="A27" s="2" t="s">
        <v>3</v>
      </c>
      <c r="B27" s="2" t="s">
        <v>13</v>
      </c>
      <c r="C27" s="3">
        <v>16700.0</v>
      </c>
      <c r="D27" s="11">
        <f>sumifs('Marketing Transaction Data'!$C$2:$C$94,'Marketing Transaction Data'!$E$2:$E$94,$B27,'Marketing Transaction Data'!$H$2:$H$94,$A27)</f>
        <v>36700</v>
      </c>
      <c r="E27" s="11">
        <f t="shared" si="1"/>
        <v>-20000</v>
      </c>
    </row>
    <row r="28">
      <c r="A28" s="2" t="s">
        <v>5</v>
      </c>
      <c r="B28" s="2" t="s">
        <v>13</v>
      </c>
      <c r="C28" s="3">
        <v>41100.0</v>
      </c>
      <c r="D28" s="11">
        <f>sumifs('Marketing Transaction Data'!$C$2:$C$94,'Marketing Transaction Data'!$E$2:$E$94,$B28,'Marketing Transaction Data'!$H$2:$H$94,$A28)</f>
        <v>35800</v>
      </c>
      <c r="E28" s="11">
        <f t="shared" si="1"/>
        <v>5300</v>
      </c>
    </row>
    <row r="29">
      <c r="A29" s="2" t="s">
        <v>6</v>
      </c>
      <c r="B29" s="2" t="s">
        <v>13</v>
      </c>
      <c r="C29" s="3">
        <v>61900.0</v>
      </c>
      <c r="D29" s="11">
        <f>sumifs('Marketing Transaction Data'!$C$2:$C$94,'Marketing Transaction Data'!$E$2:$E$94,$B29,'Marketing Transaction Data'!$H$2:$H$94,$A29)</f>
        <v>5400</v>
      </c>
      <c r="E29" s="11">
        <f t="shared" si="1"/>
        <v>56500</v>
      </c>
    </row>
    <row r="30">
      <c r="A30" s="2" t="s">
        <v>7</v>
      </c>
      <c r="B30" s="2" t="s">
        <v>13</v>
      </c>
      <c r="C30" s="3">
        <v>46900.0</v>
      </c>
      <c r="D30" s="11">
        <f>sumifs('Marketing Transaction Data'!$C$2:$C$94,'Marketing Transaction Data'!$E$2:$E$94,$B30,'Marketing Transaction Data'!$H$2:$H$94,$A30)</f>
        <v>9900</v>
      </c>
      <c r="E30" s="11">
        <f t="shared" si="1"/>
        <v>37000</v>
      </c>
    </row>
    <row r="31">
      <c r="A31" s="2" t="s">
        <v>8</v>
      </c>
      <c r="B31" s="2" t="s">
        <v>13</v>
      </c>
      <c r="C31" s="3">
        <v>31300.0</v>
      </c>
      <c r="D31" s="11">
        <f>sumifs('Marketing Transaction Data'!$C$2:$C$94,'Marketing Transaction Data'!$E$2:$E$94,$B31,'Marketing Transaction Data'!$H$2:$H$94,$A31)</f>
        <v>18300</v>
      </c>
      <c r="E31" s="11">
        <f t="shared" si="1"/>
        <v>13000</v>
      </c>
    </row>
    <row r="32">
      <c r="C32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</cols>
  <sheetData>
    <row r="1">
      <c r="A1" s="13" t="s">
        <v>198</v>
      </c>
    </row>
    <row r="2">
      <c r="A2" s="14" t="s">
        <v>0</v>
      </c>
      <c r="B2" s="14" t="s">
        <v>4</v>
      </c>
      <c r="C2" s="14" t="s">
        <v>9</v>
      </c>
      <c r="D2" s="14" t="s">
        <v>10</v>
      </c>
      <c r="E2" s="14" t="s">
        <v>11</v>
      </c>
      <c r="F2" s="14" t="s">
        <v>12</v>
      </c>
      <c r="G2" s="14" t="s">
        <v>13</v>
      </c>
    </row>
    <row r="3">
      <c r="A3" s="8" t="str">
        <f>IFERROR(__xludf.DUMMYFUNCTION("Unique('Budget Vs Actual'!A2:A31)"),"SEO")</f>
        <v>SEO</v>
      </c>
      <c r="B3" s="11">
        <f>SUMIFS('Budget Vs Actual'!$E$2:$E$31,'Budget Vs Actual'!$A$2:$A$31,$A3,'Budget Vs Actual'!$B$2:$B$31,B$2)</f>
        <v>37900</v>
      </c>
      <c r="C3" s="11">
        <f>SUMIFS('Budget Vs Actual'!$E$2:$E$31,'Budget Vs Actual'!$A$2:$A$31,$A3,'Budget Vs Actual'!$B$2:$B$31,C$2)</f>
        <v>20200</v>
      </c>
      <c r="D3" s="11">
        <f>SUMIFS('Budget Vs Actual'!$E$2:$E$31,'Budget Vs Actual'!$A$2:$A$31,$A3,'Budget Vs Actual'!$B$2:$B$31,D$2)</f>
        <v>15400</v>
      </c>
      <c r="E3" s="11">
        <f>SUMIFS('Budget Vs Actual'!$E$2:$E$31,'Budget Vs Actual'!$A$2:$A$31,$A3,'Budget Vs Actual'!$B$2:$B$31,E$2)</f>
        <v>50300</v>
      </c>
      <c r="F3" s="11">
        <f>SUMIFS('Budget Vs Actual'!$E$2:$E$31,'Budget Vs Actual'!$A$2:$A$31,$A3,'Budget Vs Actual'!$B$2:$B$31,F$2)</f>
        <v>18200</v>
      </c>
      <c r="G3" s="11">
        <f>SUMIFS('Budget Vs Actual'!$E$2:$E$31,'Budget Vs Actual'!$A$2:$A$31,$A3,'Budget Vs Actual'!$B$2:$B$31,G$2)</f>
        <v>-20000</v>
      </c>
    </row>
    <row r="4">
      <c r="A4" s="8" t="str">
        <f>IFERROR(__xludf.DUMMYFUNCTION("""COMPUTED_VALUE"""),"Social Media Marketing")</f>
        <v>Social Media Marketing</v>
      </c>
      <c r="B4" s="11">
        <f>SUMIFS('Budget Vs Actual'!$E$2:$E$31,'Budget Vs Actual'!$A$2:$A$31,$A4,'Budget Vs Actual'!$B$2:$B$31,B$2)</f>
        <v>21200</v>
      </c>
      <c r="C4" s="11">
        <f>SUMIFS('Budget Vs Actual'!$E$2:$E$31,'Budget Vs Actual'!$A$2:$A$31,$A4,'Budget Vs Actual'!$B$2:$B$31,C$2)</f>
        <v>23000</v>
      </c>
      <c r="D4" s="11">
        <f>SUMIFS('Budget Vs Actual'!$E$2:$E$31,'Budget Vs Actual'!$A$2:$A$31,$A4,'Budget Vs Actual'!$B$2:$B$31,D$2)</f>
        <v>20300</v>
      </c>
      <c r="E4" s="11">
        <f>SUMIFS('Budget Vs Actual'!$E$2:$E$31,'Budget Vs Actual'!$A$2:$A$31,$A4,'Budget Vs Actual'!$B$2:$B$31,E$2)</f>
        <v>-14300</v>
      </c>
      <c r="F4" s="11">
        <f>SUMIFS('Budget Vs Actual'!$E$2:$E$31,'Budget Vs Actual'!$A$2:$A$31,$A4,'Budget Vs Actual'!$B$2:$B$31,F$2)</f>
        <v>6500</v>
      </c>
      <c r="G4" s="11">
        <f>SUMIFS('Budget Vs Actual'!$E$2:$E$31,'Budget Vs Actual'!$A$2:$A$31,$A4,'Budget Vs Actual'!$B$2:$B$31,G$2)</f>
        <v>5300</v>
      </c>
    </row>
    <row r="5">
      <c r="A5" s="8" t="str">
        <f>IFERROR(__xludf.DUMMYFUNCTION("""COMPUTED_VALUE"""),"Content Marketing")</f>
        <v>Content Marketing</v>
      </c>
      <c r="B5" s="11">
        <f>SUMIFS('Budget Vs Actual'!$E$2:$E$31,'Budget Vs Actual'!$A$2:$A$31,$A5,'Budget Vs Actual'!$B$2:$B$31,B$2)</f>
        <v>35400</v>
      </c>
      <c r="C5" s="11">
        <f>SUMIFS('Budget Vs Actual'!$E$2:$E$31,'Budget Vs Actual'!$A$2:$A$31,$A5,'Budget Vs Actual'!$B$2:$B$31,C$2)</f>
        <v>31400</v>
      </c>
      <c r="D5" s="11">
        <f>SUMIFS('Budget Vs Actual'!$E$2:$E$31,'Budget Vs Actual'!$A$2:$A$31,$A5,'Budget Vs Actual'!$B$2:$B$31,D$2)</f>
        <v>22700</v>
      </c>
      <c r="E5" s="11">
        <f>SUMIFS('Budget Vs Actual'!$E$2:$E$31,'Budget Vs Actual'!$A$2:$A$31,$A5,'Budget Vs Actual'!$B$2:$B$31,E$2)</f>
        <v>-3700</v>
      </c>
      <c r="F5" s="11">
        <f>SUMIFS('Budget Vs Actual'!$E$2:$E$31,'Budget Vs Actual'!$A$2:$A$31,$A5,'Budget Vs Actual'!$B$2:$B$31,F$2)</f>
        <v>27800</v>
      </c>
      <c r="G5" s="11">
        <f>SUMIFS('Budget Vs Actual'!$E$2:$E$31,'Budget Vs Actual'!$A$2:$A$31,$A5,'Budget Vs Actual'!$B$2:$B$31,G$2)</f>
        <v>56500</v>
      </c>
    </row>
    <row r="6">
      <c r="A6" s="8" t="str">
        <f>IFERROR(__xludf.DUMMYFUNCTION("""COMPUTED_VALUE"""),"Print Advertising")</f>
        <v>Print Advertising</v>
      </c>
      <c r="B6" s="11">
        <f>SUMIFS('Budget Vs Actual'!$E$2:$E$31,'Budget Vs Actual'!$A$2:$A$31,$A6,'Budget Vs Actual'!$B$2:$B$31,B$2)</f>
        <v>43500</v>
      </c>
      <c r="C6" s="11">
        <f>SUMIFS('Budget Vs Actual'!$E$2:$E$31,'Budget Vs Actual'!$A$2:$A$31,$A6,'Budget Vs Actual'!$B$2:$B$31,C$2)</f>
        <v>22200</v>
      </c>
      <c r="D6" s="11">
        <f>SUMIFS('Budget Vs Actual'!$E$2:$E$31,'Budget Vs Actual'!$A$2:$A$31,$A6,'Budget Vs Actual'!$B$2:$B$31,D$2)</f>
        <v>38800</v>
      </c>
      <c r="E6" s="11">
        <f>SUMIFS('Budget Vs Actual'!$E$2:$E$31,'Budget Vs Actual'!$A$2:$A$31,$A6,'Budget Vs Actual'!$B$2:$B$31,E$2)</f>
        <v>28700</v>
      </c>
      <c r="F6" s="11">
        <f>SUMIFS('Budget Vs Actual'!$E$2:$E$31,'Budget Vs Actual'!$A$2:$A$31,$A6,'Budget Vs Actual'!$B$2:$B$31,F$2)</f>
        <v>24800</v>
      </c>
      <c r="G6" s="11">
        <f>SUMIFS('Budget Vs Actual'!$E$2:$E$31,'Budget Vs Actual'!$A$2:$A$31,$A6,'Budget Vs Actual'!$B$2:$B$31,G$2)</f>
        <v>37000</v>
      </c>
    </row>
    <row r="7">
      <c r="A7" s="8" t="str">
        <f>IFERROR(__xludf.DUMMYFUNCTION("""COMPUTED_VALUE"""),"Television Advertising")</f>
        <v>Television Advertising</v>
      </c>
      <c r="B7" s="11">
        <f>SUMIFS('Budget Vs Actual'!$E$2:$E$31,'Budget Vs Actual'!$A$2:$A$31,$A7,'Budget Vs Actual'!$B$2:$B$31,B$2)</f>
        <v>-17300</v>
      </c>
      <c r="C7" s="11">
        <f>SUMIFS('Budget Vs Actual'!$E$2:$E$31,'Budget Vs Actual'!$A$2:$A$31,$A7,'Budget Vs Actual'!$B$2:$B$31,C$2)</f>
        <v>7700</v>
      </c>
      <c r="D7" s="11">
        <f>SUMIFS('Budget Vs Actual'!$E$2:$E$31,'Budget Vs Actual'!$A$2:$A$31,$A7,'Budget Vs Actual'!$B$2:$B$31,D$2)</f>
        <v>1600</v>
      </c>
      <c r="E7" s="11">
        <f>SUMIFS('Budget Vs Actual'!$E$2:$E$31,'Budget Vs Actual'!$A$2:$A$31,$A7,'Budget Vs Actual'!$B$2:$B$31,E$2)</f>
        <v>31500</v>
      </c>
      <c r="F7" s="11">
        <f>SUMIFS('Budget Vs Actual'!$E$2:$E$31,'Budget Vs Actual'!$A$2:$A$31,$A7,'Budget Vs Actual'!$B$2:$B$31,F$2)</f>
        <v>-7900</v>
      </c>
      <c r="G7" s="11">
        <f>SUMIFS('Budget Vs Actual'!$E$2:$E$31,'Budget Vs Actual'!$A$2:$A$31,$A7,'Budget Vs Actual'!$B$2:$B$31,G$2)</f>
        <v>13000</v>
      </c>
    </row>
  </sheetData>
  <mergeCells count="1">
    <mergeCell ref="A1:G1"/>
  </mergeCells>
  <drawing r:id="rId1"/>
</worksheet>
</file>