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.1" sheetId="1" r:id="rId4"/>
    <sheet state="visible" name="Q1.2" sheetId="2" r:id="rId5"/>
    <sheet state="visible" name="Q1.3" sheetId="3" r:id="rId6"/>
    <sheet state="visible" name="Q2.1" sheetId="4" r:id="rId7"/>
    <sheet state="visible" name="Q2.2" sheetId="5" r:id="rId8"/>
    <sheet state="visible" name="Q2.3" sheetId="6" r:id="rId9"/>
    <sheet state="visible" name="Q3.1" sheetId="7" r:id="rId10"/>
    <sheet state="visible" name="Q3.2" sheetId="8" r:id="rId11"/>
    <sheet state="visible" name="Q3.3" sheetId="9" r:id="rId12"/>
    <sheet state="visible" name="Q4.1" sheetId="10" r:id="rId13"/>
    <sheet state="visible" name="Q4.2" sheetId="11" r:id="rId14"/>
    <sheet state="visible" name="Q4.3" sheetId="12" r:id="rId15"/>
    <sheet state="visible" name="Q5.1" sheetId="13" r:id="rId16"/>
    <sheet state="visible" name="Q5.2" sheetId="14" r:id="rId17"/>
    <sheet state="visible" name="Q5.3" sheetId="15" r:id="rId18"/>
    <sheet state="hidden" name="Q" sheetId="16" r:id="rId19"/>
  </sheets>
  <definedNames/>
  <calcPr/>
</workbook>
</file>

<file path=xl/sharedStrings.xml><?xml version="1.0" encoding="utf-8"?>
<sst xmlns="http://schemas.openxmlformats.org/spreadsheetml/2006/main" count="490" uniqueCount="342">
  <si>
    <t>Person Name</t>
  </si>
  <si>
    <t>Country Name</t>
  </si>
  <si>
    <t>Cleaned Country Name</t>
  </si>
  <si>
    <t>Dinesh</t>
  </si>
  <si>
    <t>sri lAnka</t>
  </si>
  <si>
    <t>Malini</t>
  </si>
  <si>
    <t>sri</t>
  </si>
  <si>
    <t>Nimal</t>
  </si>
  <si>
    <t>sri lanka</t>
  </si>
  <si>
    <t>Pooja</t>
  </si>
  <si>
    <t>S R I L A N K A</t>
  </si>
  <si>
    <t>Arjuna</t>
  </si>
  <si>
    <t xml:space="preserve">    sri lanka</t>
  </si>
  <si>
    <t>Jean</t>
  </si>
  <si>
    <t>Fran   ce</t>
  </si>
  <si>
    <t>Marie</t>
  </si>
  <si>
    <t xml:space="preserve">   france</t>
  </si>
  <si>
    <t>Pierre</t>
  </si>
  <si>
    <t>FR</t>
  </si>
  <si>
    <t>Sophie</t>
  </si>
  <si>
    <t xml:space="preserve">France is my county </t>
  </si>
  <si>
    <t>Alexandre</t>
  </si>
  <si>
    <t>*France*</t>
  </si>
  <si>
    <t>Zahir</t>
  </si>
  <si>
    <t>afganistan</t>
  </si>
  <si>
    <t>Amina</t>
  </si>
  <si>
    <t>AFG</t>
  </si>
  <si>
    <t>Habib</t>
  </si>
  <si>
    <t>AFGANISTAN</t>
  </si>
  <si>
    <t>Parwiz</t>
  </si>
  <si>
    <t>//afganistan</t>
  </si>
  <si>
    <t>Farida</t>
  </si>
  <si>
    <t xml:space="preserve">   afg  hani stan</t>
  </si>
  <si>
    <t>Result</t>
  </si>
  <si>
    <t>Cleaned Result</t>
  </si>
  <si>
    <t>Elijah</t>
  </si>
  <si>
    <t>pass</t>
  </si>
  <si>
    <t>Isabella</t>
  </si>
  <si>
    <t xml:space="preserve">  fail</t>
  </si>
  <si>
    <t>Aiden</t>
  </si>
  <si>
    <t>F</t>
  </si>
  <si>
    <t>Mia</t>
  </si>
  <si>
    <t>P</t>
  </si>
  <si>
    <t>Jackson</t>
  </si>
  <si>
    <t>*pass*</t>
  </si>
  <si>
    <t>Zyan</t>
  </si>
  <si>
    <t xml:space="preserve">     FAIL</t>
  </si>
  <si>
    <t>Nationality</t>
  </si>
  <si>
    <t>Cleaned Nationality</t>
  </si>
  <si>
    <t>Priya</t>
  </si>
  <si>
    <t>indian</t>
  </si>
  <si>
    <t>Emily</t>
  </si>
  <si>
    <t>foreigner</t>
  </si>
  <si>
    <t>Neha</t>
  </si>
  <si>
    <t>Ind</t>
  </si>
  <si>
    <t>Sofia</t>
  </si>
  <si>
    <t xml:space="preserve">   Foreigner</t>
  </si>
  <si>
    <t>Aarav</t>
  </si>
  <si>
    <t xml:space="preserve">  ind ian</t>
  </si>
  <si>
    <t>Liam</t>
  </si>
  <si>
    <t>fore</t>
  </si>
  <si>
    <t>Under Age</t>
  </si>
  <si>
    <t>Cleaned Under Age</t>
  </si>
  <si>
    <t>Ethan</t>
  </si>
  <si>
    <t>yes</t>
  </si>
  <si>
    <t>Y</t>
  </si>
  <si>
    <t>Ava</t>
  </si>
  <si>
    <t xml:space="preserve">   No</t>
  </si>
  <si>
    <t>Michael</t>
  </si>
  <si>
    <t>*nno</t>
  </si>
  <si>
    <t>n</t>
  </si>
  <si>
    <t>Sophia</t>
  </si>
  <si>
    <t xml:space="preserve">      yes</t>
  </si>
  <si>
    <t>Email Name</t>
  </si>
  <si>
    <t>Domain</t>
  </si>
  <si>
    <t>TLDs</t>
  </si>
  <si>
    <t>Clean Domain</t>
  </si>
  <si>
    <t>Cleaned Domain Name</t>
  </si>
  <si>
    <t>Cleaned Name</t>
  </si>
  <si>
    <t>Cleaned Email</t>
  </si>
  <si>
    <t>Domain List</t>
  </si>
  <si>
    <t>Cleaned Domain</t>
  </si>
  <si>
    <t>RaviKumar</t>
  </si>
  <si>
    <t>Amazon@</t>
  </si>
  <si>
    <t>.com</t>
  </si>
  <si>
    <t>PriyaSingh</t>
  </si>
  <si>
    <t>flipkart+</t>
  </si>
  <si>
    <t>.in</t>
  </si>
  <si>
    <t>RajeshSharma</t>
  </si>
  <si>
    <t>invact_</t>
  </si>
  <si>
    <t>.edu</t>
  </si>
  <si>
    <t>MeeraPatel</t>
  </si>
  <si>
    <t>apple*</t>
  </si>
  <si>
    <t>SanjayVerma</t>
  </si>
  <si>
    <t>samsung%</t>
  </si>
  <si>
    <t>.us</t>
  </si>
  <si>
    <t>AishwaryaReddy</t>
  </si>
  <si>
    <t>ArjunGupta</t>
  </si>
  <si>
    <t>NainaKapoor</t>
  </si>
  <si>
    <t>HarishYadav</t>
  </si>
  <si>
    <t>SwatiChatterjee</t>
  </si>
  <si>
    <t>RohitTiwari</t>
  </si>
  <si>
    <t>AnjaliMalik</t>
  </si>
  <si>
    <t>VikramDesai</t>
  </si>
  <si>
    <t>SunitaKhanna</t>
  </si>
  <si>
    <t>ParthShah</t>
  </si>
  <si>
    <t>First Name</t>
  </si>
  <si>
    <t>Last Name</t>
  </si>
  <si>
    <t>Lower Case Full Name</t>
  </si>
  <si>
    <t>Benjamin</t>
  </si>
  <si>
    <t>Walker</t>
  </si>
  <si>
    <t>gmail-com</t>
  </si>
  <si>
    <t>Olivia</t>
  </si>
  <si>
    <t>Mitchell</t>
  </si>
  <si>
    <t>gmail*com</t>
  </si>
  <si>
    <t>Noah</t>
  </si>
  <si>
    <t>Foster</t>
  </si>
  <si>
    <t>gmail.com</t>
  </si>
  <si>
    <t>Carter</t>
  </si>
  <si>
    <t>gmail+com</t>
  </si>
  <si>
    <t>Samuel</t>
  </si>
  <si>
    <t>Patel</t>
  </si>
  <si>
    <t>gmail,com</t>
  </si>
  <si>
    <t>Emma</t>
  </si>
  <si>
    <t>Williams</t>
  </si>
  <si>
    <t>Johnson</t>
  </si>
  <si>
    <t>Davis</t>
  </si>
  <si>
    <t>gmail(com</t>
  </si>
  <si>
    <t>Turner</t>
  </si>
  <si>
    <t>gmail_com</t>
  </si>
  <si>
    <t>William</t>
  </si>
  <si>
    <t>Anderson</t>
  </si>
  <si>
    <t>Harper</t>
  </si>
  <si>
    <t>Martin</t>
  </si>
  <si>
    <t>gmail@com</t>
  </si>
  <si>
    <t>Henry</t>
  </si>
  <si>
    <t>Clark</t>
  </si>
  <si>
    <t>Rodriguez</t>
  </si>
  <si>
    <t>James</t>
  </si>
  <si>
    <t>Taylor</t>
  </si>
  <si>
    <t>gmail)com</t>
  </si>
  <si>
    <t>Grace</t>
  </si>
  <si>
    <t>White</t>
  </si>
  <si>
    <t>Employee Email ID</t>
  </si>
  <si>
    <t>Name</t>
  </si>
  <si>
    <t>Company</t>
  </si>
  <si>
    <t>arvind_patel@google.com#123</t>
  </si>
  <si>
    <t>sanya_gupta@facebook.com#124</t>
  </si>
  <si>
    <t>rajesh_kumar@apple.com#125</t>
  </si>
  <si>
    <t>pooja_sharma@samsung.com#126</t>
  </si>
  <si>
    <t>akash_singh@XYZ.com#127</t>
  </si>
  <si>
    <t>meera_desai@abc.com#128</t>
  </si>
  <si>
    <t>ravi_verma@inVaCt.com#129</t>
  </si>
  <si>
    <t>neha_reddy@apple.com#125</t>
  </si>
  <si>
    <t>vikram_yadav@samsung.com#126</t>
  </si>
  <si>
    <t>anjali_mishra@XYZ.com#127</t>
  </si>
  <si>
    <t>sanjay_kapoor@abc.com#128</t>
  </si>
  <si>
    <t>ayesha_choudhary@google.com#134</t>
  </si>
  <si>
    <t>nikhil_mehta@inVaCt.com#129</t>
  </si>
  <si>
    <t>simran_malhotra@google.com#136</t>
  </si>
  <si>
    <t>pranav_sharma@inVaCt.com#129</t>
  </si>
  <si>
    <t>Status</t>
  </si>
  <si>
    <t>Cleaned Status</t>
  </si>
  <si>
    <t>Aarav Sharma</t>
  </si>
  <si>
    <t>Married</t>
  </si>
  <si>
    <t>D</t>
  </si>
  <si>
    <t>Divorced</t>
  </si>
  <si>
    <t>Preeti Kapoor</t>
  </si>
  <si>
    <t>Widowed</t>
  </si>
  <si>
    <t>S</t>
  </si>
  <si>
    <t>Single</t>
  </si>
  <si>
    <t>Rohan Yadav</t>
  </si>
  <si>
    <t>M</t>
  </si>
  <si>
    <t>Shreya Gupta</t>
  </si>
  <si>
    <t>W</t>
  </si>
  <si>
    <t>Aditya Patel</t>
  </si>
  <si>
    <t>Meera Singh</t>
  </si>
  <si>
    <t>Vikram Khanna</t>
  </si>
  <si>
    <t>Nandini Das</t>
  </si>
  <si>
    <t>Arjun Verma</t>
  </si>
  <si>
    <t>Kavya Joshi</t>
  </si>
  <si>
    <t>Aniket Tiwari</t>
  </si>
  <si>
    <t>Priya Reddy</t>
  </si>
  <si>
    <t>Rajat Singh</t>
  </si>
  <si>
    <t>Nisha Sharma</t>
  </si>
  <si>
    <t>Saurabh Mishra</t>
  </si>
  <si>
    <t>Deepa Verma</t>
  </si>
  <si>
    <t>Karan Gupta</t>
  </si>
  <si>
    <t>Sarika Yadav</t>
  </si>
  <si>
    <t>Vivek Chopra</t>
  </si>
  <si>
    <t>Radhika Pandey</t>
  </si>
  <si>
    <t>Payment Mode</t>
  </si>
  <si>
    <t>Clean</t>
  </si>
  <si>
    <t>Final Payment</t>
  </si>
  <si>
    <t>Payment_list</t>
  </si>
  <si>
    <t>Cleaned</t>
  </si>
  <si>
    <t xml:space="preserve">Credit </t>
  </si>
  <si>
    <t>Debit card</t>
  </si>
  <si>
    <t>upi</t>
  </si>
  <si>
    <t>bank transfer</t>
  </si>
  <si>
    <t>credit card</t>
  </si>
  <si>
    <t>Upi</t>
  </si>
  <si>
    <t>DEBIT</t>
  </si>
  <si>
    <t>bank</t>
  </si>
  <si>
    <t>uPI</t>
  </si>
  <si>
    <t>Options</t>
  </si>
  <si>
    <t>Clean Options</t>
  </si>
  <si>
    <t>Option &amp; Name</t>
  </si>
  <si>
    <t>Options List</t>
  </si>
  <si>
    <t>Option A</t>
  </si>
  <si>
    <t>Option B</t>
  </si>
  <si>
    <t>A</t>
  </si>
  <si>
    <t>a</t>
  </si>
  <si>
    <t>B</t>
  </si>
  <si>
    <t>b</t>
  </si>
  <si>
    <t>c</t>
  </si>
  <si>
    <t>I want C</t>
  </si>
  <si>
    <t>d</t>
  </si>
  <si>
    <t>Option D</t>
  </si>
  <si>
    <t>Select D</t>
  </si>
  <si>
    <t>PAN Card</t>
  </si>
  <si>
    <t>4th Alphabet</t>
  </si>
  <si>
    <t xml:space="preserve">PAN card is for </t>
  </si>
  <si>
    <t>Symbol</t>
  </si>
  <si>
    <t>Is for</t>
  </si>
  <si>
    <t>QXZPO2389</t>
  </si>
  <si>
    <t>For individuals</t>
  </si>
  <si>
    <t>HPTJK5673</t>
  </si>
  <si>
    <t>For Association of Persons (AOP)</t>
  </si>
  <si>
    <t>MYLAJ1246</t>
  </si>
  <si>
    <t>C</t>
  </si>
  <si>
    <t>For companies</t>
  </si>
  <si>
    <t>DFOTT8902</t>
  </si>
  <si>
    <t>For partnership firms</t>
  </si>
  <si>
    <t>NKCCC3567</t>
  </si>
  <si>
    <t>T</t>
  </si>
  <si>
    <t>For trusts</t>
  </si>
  <si>
    <t>ZBJGG4781</t>
  </si>
  <si>
    <t>G</t>
  </si>
  <si>
    <t>For government agencies</t>
  </si>
  <si>
    <t>RUGFR9320</t>
  </si>
  <si>
    <t>L</t>
  </si>
  <si>
    <t>For local authority</t>
  </si>
  <si>
    <t>LIELP6154</t>
  </si>
  <si>
    <t>J</t>
  </si>
  <si>
    <t>For artificial judicial person</t>
  </si>
  <si>
    <t>AHSJM7598</t>
  </si>
  <si>
    <t>WYXCS3210</t>
  </si>
  <si>
    <t>VNMAH6842</t>
  </si>
  <si>
    <t>KPFGB4756</t>
  </si>
  <si>
    <t>TRJPQ1098</t>
  </si>
  <si>
    <t>OQDLL2371</t>
  </si>
  <si>
    <t>EMCFN8934</t>
  </si>
  <si>
    <t>GZLTF5621</t>
  </si>
  <si>
    <t>IXHJI4019</t>
  </si>
  <si>
    <t>BWPCE7865</t>
  </si>
  <si>
    <t>SYFGA5423</t>
  </si>
  <si>
    <t>CTVAD1907</t>
  </si>
  <si>
    <t>Product Code</t>
  </si>
  <si>
    <t>Final Product Name</t>
  </si>
  <si>
    <t>Product Name</t>
  </si>
  <si>
    <t>Cleaned Product Name</t>
  </si>
  <si>
    <t>B234-W789-P456-2023/11/05</t>
  </si>
  <si>
    <t>P456</t>
  </si>
  <si>
    <t>Smartphone</t>
  </si>
  <si>
    <t>B567-W123-P890-2023/12/15</t>
  </si>
  <si>
    <t>P890</t>
  </si>
  <si>
    <t>Laptops</t>
  </si>
  <si>
    <t>B901-W345-P123-2023/01/20</t>
  </si>
  <si>
    <t>P123</t>
  </si>
  <si>
    <t>Shoes</t>
  </si>
  <si>
    <t>B678-W234-P567-2023/02/10</t>
  </si>
  <si>
    <t>P567</t>
  </si>
  <si>
    <t>Hats</t>
  </si>
  <si>
    <t>B345-W678-P234-2023/04/03</t>
  </si>
  <si>
    <t>P234</t>
  </si>
  <si>
    <t>Cups</t>
  </si>
  <si>
    <t>B234-W789-P890-2023/11/06</t>
  </si>
  <si>
    <t>B567-W123-P890-2023/12/16</t>
  </si>
  <si>
    <t>B901-W345-P123-2023/01/21</t>
  </si>
  <si>
    <t>B678-W234-P567-2023/02/11</t>
  </si>
  <si>
    <t>B345-W678-P234-2023/04/04</t>
  </si>
  <si>
    <t>B234-W789-P456-2023/11/07</t>
  </si>
  <si>
    <t>B567-W123-P890-2023/12/17</t>
  </si>
  <si>
    <t>B901-W345-P123-2023/01/22</t>
  </si>
  <si>
    <t>B678-W234-P567-2023/02/12</t>
  </si>
  <si>
    <t>B345-W678-P234-2023/04/05</t>
  </si>
  <si>
    <t>B234-W789-P456-2023/11/08</t>
  </si>
  <si>
    <t>B567-W123-P890-2023/12/18</t>
  </si>
  <si>
    <t>B901-W345-P123-2023/01/23</t>
  </si>
  <si>
    <t>B678-W234-P567-2023/02/13</t>
  </si>
  <si>
    <t>B345-W678-P234-2023/04/06</t>
  </si>
  <si>
    <t>Find the total number of products sold</t>
  </si>
  <si>
    <t>Final Delivery Service</t>
  </si>
  <si>
    <t>Position</t>
  </si>
  <si>
    <t>Aarav_Singh@zd.com</t>
  </si>
  <si>
    <t>zd</t>
  </si>
  <si>
    <t>Zomato Delivery</t>
  </si>
  <si>
    <t>Riya_Sharma@bd.com</t>
  </si>
  <si>
    <t>bd</t>
  </si>
  <si>
    <t>Blinkit Delivery</t>
  </si>
  <si>
    <t>Aditya_Verma@zd.com</t>
  </si>
  <si>
    <t>sd</t>
  </si>
  <si>
    <t>Swiggy Delivery</t>
  </si>
  <si>
    <t>Meera_Patel@sd.com</t>
  </si>
  <si>
    <t>ad</t>
  </si>
  <si>
    <t>Amazon Delivery</t>
  </si>
  <si>
    <t>Rohan_Khanna@zd.com</t>
  </si>
  <si>
    <t>Ananya_Reddy@ad.com</t>
  </si>
  <si>
    <t>Arjun_Kapoor@bd.com</t>
  </si>
  <si>
    <t>Nisha_Yadav@zd.com</t>
  </si>
  <si>
    <t>Sanjay_Gupta@zd.com</t>
  </si>
  <si>
    <t>Tara_Malhotra@bd.com</t>
  </si>
  <si>
    <t>Kunal_Choudhary@sd.com</t>
  </si>
  <si>
    <t>Neha_Joshi@zd.com</t>
  </si>
  <si>
    <t>Rajat_Mehta@zd.com</t>
  </si>
  <si>
    <t>Maya_Bhat@ad.com</t>
  </si>
  <si>
    <t>Akshay_Singhania@bd.com</t>
  </si>
  <si>
    <t>Simran_Sharma@zd.com</t>
  </si>
  <si>
    <t>Rohit_Verma@sd.com</t>
  </si>
  <si>
    <t>Priya_Kapoor@zd.com</t>
  </si>
  <si>
    <t>Rishi_Desai@zd.com</t>
  </si>
  <si>
    <t>Pooja_Agarwal@bd.com</t>
  </si>
  <si>
    <t>City</t>
  </si>
  <si>
    <t>Cleaned City</t>
  </si>
  <si>
    <t>Neha Gupta</t>
  </si>
  <si>
    <t>Mumbai</t>
  </si>
  <si>
    <t>Rajat Sharma</t>
  </si>
  <si>
    <t>Bangalore, Karnataka</t>
  </si>
  <si>
    <t>Ayesha Patel</t>
  </si>
  <si>
    <t>Delhi</t>
  </si>
  <si>
    <t>Sanjay Singh</t>
  </si>
  <si>
    <t>Mumbai+Maharashtra</t>
  </si>
  <si>
    <t>Bangalore | Karnataka</t>
  </si>
  <si>
    <t>Rohit Kumar</t>
  </si>
  <si>
    <t>Preeti Yadav</t>
  </si>
  <si>
    <t>Mumbai, Maharashtra</t>
  </si>
  <si>
    <t>Karthik Reddy</t>
  </si>
  <si>
    <t>Bangalore in Karnataka</t>
  </si>
  <si>
    <t>Priya Mehta</t>
  </si>
  <si>
    <t>Anil Kapoor</t>
  </si>
  <si>
    <t>Mumbai, 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</si>
</sst>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7415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b/>
      <color rgb="FF374151"/>
      <name val="Arial"/>
    </font>
    <font>
      <sz val="12.0"/>
      <color rgb="FF212529"/>
      <name val="&quot;Navi Body&quot;"/>
    </font>
    <font>
      <b/>
      <color theme="1"/>
      <name val="Arial"/>
      <scheme val="minor"/>
    </font>
    <font>
      <u/>
      <color rgb="FF0000FF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left style="thin">
        <color rgb="FFD9D9E3"/>
      </left>
    </border>
    <border>
      <right style="thin">
        <color rgb="FFD9D9E3"/>
      </right>
    </border>
    <border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7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2" fillId="2" fontId="7" numFmtId="0" xfId="0" applyAlignment="1" applyBorder="1" applyFont="1">
      <alignment horizontal="center" vertical="bottom"/>
    </xf>
    <xf borderId="0" fillId="0" fontId="4" numFmtId="0" xfId="0" applyFont="1"/>
    <xf borderId="0" fillId="2" fontId="4" numFmtId="0" xfId="0" applyFont="1"/>
    <xf borderId="0" fillId="2" fontId="7" numFmtId="0" xfId="0" applyAlignment="1" applyFont="1">
      <alignment horizontal="center" readingOrder="0" vertical="bottom"/>
    </xf>
    <xf borderId="6" fillId="2" fontId="2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9" fillId="0" fontId="2" numFmtId="0" xfId="0" applyAlignment="1" applyBorder="1" applyFont="1">
      <alignment vertical="bottom"/>
    </xf>
    <xf borderId="0" fillId="3" fontId="0" numFmtId="0" xfId="0" applyFill="1" applyFont="1"/>
    <xf borderId="0" fillId="3" fontId="8" numFmtId="0" xfId="0" applyFont="1"/>
    <xf borderId="1" fillId="2" fontId="7" numFmtId="0" xfId="0" applyAlignment="1" applyBorder="1" applyFont="1">
      <alignment horizontal="left" readingOrder="0" vertical="bottom"/>
    </xf>
    <xf borderId="2" fillId="2" fontId="7" numFmtId="0" xfId="0" applyAlignment="1" applyBorder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 readingOrder="0" shrinkToFit="0" wrapText="1"/>
    </xf>
    <xf borderId="0" fillId="2" fontId="9" numFmtId="0" xfId="0" applyAlignment="1" applyFont="1">
      <alignment horizontal="left"/>
    </xf>
    <xf borderId="4" fillId="0" fontId="3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1" fillId="2" fontId="7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readingOrder="0" vertical="bottom"/>
    </xf>
    <xf borderId="0" fillId="2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Font="1"/>
    <xf borderId="0" fillId="0" fontId="2" numFmtId="0" xfId="0" applyAlignment="1" applyFont="1">
      <alignment shrinkToFit="0" vertical="bottom" wrapText="0"/>
    </xf>
    <xf borderId="2" fillId="2" fontId="7" numFmtId="0" xfId="0" applyAlignment="1" applyBorder="1" applyFont="1">
      <alignment horizontal="center" vertical="bottom"/>
    </xf>
    <xf borderId="0" fillId="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gmail.com/" TargetMode="External"/><Relationship Id="rId11" Type="http://schemas.openxmlformats.org/officeDocument/2006/relationships/hyperlink" Target="http://gmail.com/" TargetMode="External"/><Relationship Id="rId22" Type="http://schemas.openxmlformats.org/officeDocument/2006/relationships/drawing" Target="../drawings/drawing8.xml"/><Relationship Id="rId10" Type="http://schemas.openxmlformats.org/officeDocument/2006/relationships/hyperlink" Target="http://gmail.com/" TargetMode="External"/><Relationship Id="rId21" Type="http://schemas.openxmlformats.org/officeDocument/2006/relationships/hyperlink" Target="http://gmail.com/" TargetMode="External"/><Relationship Id="rId13" Type="http://schemas.openxmlformats.org/officeDocument/2006/relationships/hyperlink" Target="http://gmail.com/" TargetMode="External"/><Relationship Id="rId1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hyperlink" Target="http://gmail.com/" TargetMode="External"/><Relationship Id="rId9" Type="http://schemas.openxmlformats.org/officeDocument/2006/relationships/hyperlink" Target="http://gmail.com/" TargetMode="External"/><Relationship Id="rId15" Type="http://schemas.openxmlformats.org/officeDocument/2006/relationships/hyperlink" Target="http://gmail.com/" TargetMode="External"/><Relationship Id="rId14" Type="http://schemas.openxmlformats.org/officeDocument/2006/relationships/hyperlink" Target="http://gmail.com/" TargetMode="External"/><Relationship Id="rId17" Type="http://schemas.openxmlformats.org/officeDocument/2006/relationships/hyperlink" Target="http://gmail.com/" TargetMode="External"/><Relationship Id="rId16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19" Type="http://schemas.openxmlformats.org/officeDocument/2006/relationships/hyperlink" Target="http://gmail.com/" TargetMode="External"/><Relationship Id="rId6" Type="http://schemas.openxmlformats.org/officeDocument/2006/relationships/hyperlink" Target="http://gmail.com/" TargetMode="External"/><Relationship Id="rId18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8" Type="http://schemas.openxmlformats.org/officeDocument/2006/relationships/hyperlink" Target="http://gmail.com/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abc.com" TargetMode="External"/><Relationship Id="rId10" Type="http://schemas.openxmlformats.org/officeDocument/2006/relationships/hyperlink" Target="http://xyz.com" TargetMode="External"/><Relationship Id="rId13" Type="http://schemas.openxmlformats.org/officeDocument/2006/relationships/hyperlink" Target="http://invact.com" TargetMode="External"/><Relationship Id="rId12" Type="http://schemas.openxmlformats.org/officeDocument/2006/relationships/hyperlink" Target="http://google.com" TargetMode="External"/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facebook.com" TargetMode="External"/><Relationship Id="rId3" Type="http://schemas.openxmlformats.org/officeDocument/2006/relationships/hyperlink" Target="http://apple.com" TargetMode="External"/><Relationship Id="rId4" Type="http://schemas.openxmlformats.org/officeDocument/2006/relationships/hyperlink" Target="http://samsung.com" TargetMode="External"/><Relationship Id="rId9" Type="http://schemas.openxmlformats.org/officeDocument/2006/relationships/hyperlink" Target="http://samsung.com" TargetMode="External"/><Relationship Id="rId15" Type="http://schemas.openxmlformats.org/officeDocument/2006/relationships/hyperlink" Target="http://invact.com" TargetMode="External"/><Relationship Id="rId14" Type="http://schemas.openxmlformats.org/officeDocument/2006/relationships/hyperlink" Target="http://google.com" TargetMode="External"/><Relationship Id="rId16" Type="http://schemas.openxmlformats.org/officeDocument/2006/relationships/drawing" Target="../drawings/drawing9.xml"/><Relationship Id="rId5" Type="http://schemas.openxmlformats.org/officeDocument/2006/relationships/hyperlink" Target="http://xyz.com" TargetMode="External"/><Relationship Id="rId6" Type="http://schemas.openxmlformats.org/officeDocument/2006/relationships/hyperlink" Target="http://abc.com" TargetMode="External"/><Relationship Id="rId7" Type="http://schemas.openxmlformats.org/officeDocument/2006/relationships/hyperlink" Target="http://invact.com" TargetMode="External"/><Relationship Id="rId8" Type="http://schemas.openxmlformats.org/officeDocument/2006/relationships/hyperlink" Target="http://apple.com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bd.com" TargetMode="External"/><Relationship Id="rId11" Type="http://schemas.openxmlformats.org/officeDocument/2006/relationships/hyperlink" Target="http://sd.com" TargetMode="External"/><Relationship Id="rId10" Type="http://schemas.openxmlformats.org/officeDocument/2006/relationships/hyperlink" Target="http://bd.com" TargetMode="External"/><Relationship Id="rId21" Type="http://schemas.openxmlformats.org/officeDocument/2006/relationships/drawing" Target="../drawings/drawing15.xml"/><Relationship Id="rId13" Type="http://schemas.openxmlformats.org/officeDocument/2006/relationships/hyperlink" Target="http://zd.com" TargetMode="External"/><Relationship Id="rId12" Type="http://schemas.openxmlformats.org/officeDocument/2006/relationships/hyperlink" Target="http://zd.com" TargetMode="External"/><Relationship Id="rId1" Type="http://schemas.openxmlformats.org/officeDocument/2006/relationships/hyperlink" Target="http://zd.com" TargetMode="External"/><Relationship Id="rId2" Type="http://schemas.openxmlformats.org/officeDocument/2006/relationships/hyperlink" Target="http://bd.com" TargetMode="External"/><Relationship Id="rId3" Type="http://schemas.openxmlformats.org/officeDocument/2006/relationships/hyperlink" Target="http://zd.com" TargetMode="External"/><Relationship Id="rId4" Type="http://schemas.openxmlformats.org/officeDocument/2006/relationships/hyperlink" Target="http://sd.com" TargetMode="External"/><Relationship Id="rId9" Type="http://schemas.openxmlformats.org/officeDocument/2006/relationships/hyperlink" Target="http://zd.com" TargetMode="External"/><Relationship Id="rId15" Type="http://schemas.openxmlformats.org/officeDocument/2006/relationships/hyperlink" Target="http://bd.com" TargetMode="External"/><Relationship Id="rId14" Type="http://schemas.openxmlformats.org/officeDocument/2006/relationships/hyperlink" Target="http://ad.com" TargetMode="External"/><Relationship Id="rId17" Type="http://schemas.openxmlformats.org/officeDocument/2006/relationships/hyperlink" Target="http://sd.com" TargetMode="External"/><Relationship Id="rId16" Type="http://schemas.openxmlformats.org/officeDocument/2006/relationships/hyperlink" Target="http://zd.com" TargetMode="External"/><Relationship Id="rId5" Type="http://schemas.openxmlformats.org/officeDocument/2006/relationships/hyperlink" Target="http://zd.com" TargetMode="External"/><Relationship Id="rId19" Type="http://schemas.openxmlformats.org/officeDocument/2006/relationships/hyperlink" Target="http://zd.com" TargetMode="External"/><Relationship Id="rId6" Type="http://schemas.openxmlformats.org/officeDocument/2006/relationships/hyperlink" Target="http://ad.com" TargetMode="External"/><Relationship Id="rId18" Type="http://schemas.openxmlformats.org/officeDocument/2006/relationships/hyperlink" Target="http://zd.com" TargetMode="External"/><Relationship Id="rId7" Type="http://schemas.openxmlformats.org/officeDocument/2006/relationships/hyperlink" Target="http://bd.com" TargetMode="External"/><Relationship Id="rId8" Type="http://schemas.openxmlformats.org/officeDocument/2006/relationships/hyperlink" Target="http://zd.com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tr">
        <f>PROPER(SUBSTITUTE(B2," ",""))</f>
        <v>Srilanka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5</v>
      </c>
      <c r="B3" s="5" t="s">
        <v>6</v>
      </c>
      <c r="C3" s="6" t="str">
        <f>PROPER(B3)&amp;"lanka"</f>
        <v>Srilanka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7</v>
      </c>
      <c r="B4" s="5" t="s">
        <v>8</v>
      </c>
      <c r="C4" s="6" t="str">
        <f t="shared" ref="C4:C5" si="1">PROPER(SUBSTITUTE(B4," ",""))</f>
        <v>Srilanka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9</v>
      </c>
      <c r="B5" s="5" t="s">
        <v>10</v>
      </c>
      <c r="C5" s="6" t="str">
        <f t="shared" si="1"/>
        <v>Srilanka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11</v>
      </c>
      <c r="B6" s="5" t="s">
        <v>12</v>
      </c>
      <c r="C6" s="6" t="str">
        <f>TRIM(PROPER(SUBSTITUTE(B6," ","")))</f>
        <v>Srilanka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5" t="s">
        <v>14</v>
      </c>
      <c r="C2" s="6" t="str">
        <f>UPPER(LEFT(B2,2))</f>
        <v>FR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15</v>
      </c>
      <c r="B3" s="5" t="s">
        <v>16</v>
      </c>
      <c r="C3" s="6" t="str">
        <f>UPPER(LEFT(TRIM(B3),2))</f>
        <v>FR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17</v>
      </c>
      <c r="B4" s="5" t="s">
        <v>18</v>
      </c>
      <c r="C4" s="6" t="str">
        <f>TRIM(B4)</f>
        <v>FR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19</v>
      </c>
      <c r="B5" s="5" t="s">
        <v>20</v>
      </c>
      <c r="C5" s="6" t="str">
        <f>UPPER(LEFT(TRIM(B5),2))</f>
        <v>FR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21</v>
      </c>
      <c r="B6" s="5" t="s">
        <v>22</v>
      </c>
      <c r="C6" s="6" t="str">
        <f>UPPER(LEFT(SUBSTITUTE(TRIM(B6),"*",""),2))</f>
        <v>FR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23</v>
      </c>
      <c r="B2" s="7" t="s">
        <v>24</v>
      </c>
      <c r="C2" s="6" t="str">
        <f>UPPER(LEFT(TRIM(B2),3))</f>
        <v>AFG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25</v>
      </c>
      <c r="B3" s="5" t="s">
        <v>26</v>
      </c>
      <c r="C3" s="6" t="str">
        <f>TRIM(B3)</f>
        <v>AFG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27</v>
      </c>
      <c r="B4" s="5" t="s">
        <v>28</v>
      </c>
      <c r="C4" s="6" t="str">
        <f>LEFT(TRIM(B4),3)</f>
        <v>AFG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29</v>
      </c>
      <c r="B5" s="5" t="s">
        <v>30</v>
      </c>
      <c r="C5" s="6" t="str">
        <f>UPPER(LEFT(SUBSTITUTE(TRIM(B5),"//",""),3))</f>
        <v>AFG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31</v>
      </c>
      <c r="B6" s="5" t="s">
        <v>32</v>
      </c>
      <c r="C6" s="6" t="str">
        <f>UPPER(LEFT(TRIM(B6),3))</f>
        <v>AFG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4.88"/>
  </cols>
  <sheetData>
    <row r="1">
      <c r="A1" s="8" t="s">
        <v>0</v>
      </c>
      <c r="B1" s="1" t="s">
        <v>33</v>
      </c>
      <c r="C1" s="1" t="s">
        <v>34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35</v>
      </c>
      <c r="B2" s="5" t="s">
        <v>36</v>
      </c>
      <c r="C2" s="6" t="str">
        <f t="shared" ref="C2:C3" si="1">TRIM(UPPER(B2))</f>
        <v>PASS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37</v>
      </c>
      <c r="B3" s="5" t="s">
        <v>38</v>
      </c>
      <c r="C3" s="5" t="str">
        <f t="shared" si="1"/>
        <v>FAIL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39</v>
      </c>
      <c r="B4" s="5" t="s">
        <v>40</v>
      </c>
      <c r="C4" s="6" t="str">
        <f>TRIM(B4)&amp;"AIL"</f>
        <v>FAIL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41</v>
      </c>
      <c r="B5" s="5" t="s">
        <v>42</v>
      </c>
      <c r="C5" s="6" t="str">
        <f>TRIM(B5)&amp;"ASS"</f>
        <v>PASS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43</v>
      </c>
      <c r="B6" s="5" t="s">
        <v>44</v>
      </c>
      <c r="C6" s="6" t="str">
        <f>UPPER(SUBSTITUTE(TRIM(B6),"*",""))</f>
        <v>PASS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45</v>
      </c>
      <c r="B7" s="5" t="s">
        <v>46</v>
      </c>
      <c r="C7" s="6" t="str">
        <f>TRIM(B7)</f>
        <v>FAIL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4.88"/>
  </cols>
  <sheetData>
    <row r="1">
      <c r="A1" s="8" t="s">
        <v>0</v>
      </c>
      <c r="B1" s="1" t="s">
        <v>47</v>
      </c>
      <c r="C1" s="1" t="s">
        <v>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49</v>
      </c>
      <c r="B2" s="5" t="s">
        <v>50</v>
      </c>
      <c r="C2" s="6" t="str">
        <f>TRIM(PROPER(B2))</f>
        <v>Indian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51</v>
      </c>
      <c r="B3" s="5" t="s">
        <v>52</v>
      </c>
      <c r="C3" s="5" t="str">
        <f>PROPER(TRIM(B3))</f>
        <v>Foreigner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53</v>
      </c>
      <c r="B4" s="5" t="s">
        <v>54</v>
      </c>
      <c r="C4" s="6" t="str">
        <f>TRIM(B4)&amp;"ian"</f>
        <v>Indian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55</v>
      </c>
      <c r="B5" s="5" t="s">
        <v>56</v>
      </c>
      <c r="C5" s="6" t="str">
        <f>PROPER(TRIM(B5))</f>
        <v>Foreigner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57</v>
      </c>
      <c r="B6" s="5" t="s">
        <v>58</v>
      </c>
      <c r="C6" s="6" t="str">
        <f>PROPER(SUBSTITUTE(TRIM(B6)," ",""))</f>
        <v>Indian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59</v>
      </c>
      <c r="B7" s="5" t="s">
        <v>60</v>
      </c>
      <c r="C7" s="6" t="str">
        <f>PROPER(TRIM(B7))&amp;"igner"</f>
        <v>Foreigner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4" width="14.88"/>
  </cols>
  <sheetData>
    <row r="1">
      <c r="A1" s="8" t="s">
        <v>0</v>
      </c>
      <c r="B1" s="1" t="s">
        <v>61</v>
      </c>
      <c r="C1" s="1" t="s">
        <v>62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63</v>
      </c>
      <c r="B2" s="5" t="s">
        <v>64</v>
      </c>
      <c r="C2" s="6" t="str">
        <f>PROPER(TRIM(B2))</f>
        <v>Yes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51</v>
      </c>
      <c r="B3" s="5" t="s">
        <v>65</v>
      </c>
      <c r="C3" s="6" t="str">
        <f>TRIM(B3)&amp;"es"</f>
        <v>Yes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66</v>
      </c>
      <c r="B4" s="5" t="s">
        <v>67</v>
      </c>
      <c r="C4" s="6" t="str">
        <f>TRIM(B4)</f>
        <v>No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68</v>
      </c>
      <c r="B5" s="5" t="s">
        <v>69</v>
      </c>
      <c r="C5" s="6" t="str">
        <f>PROPER(SUBSTITUTE(TRIM(B5),"*n",""))</f>
        <v>No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59</v>
      </c>
      <c r="B6" s="5" t="s">
        <v>70</v>
      </c>
      <c r="C6" s="6" t="str">
        <f>PROPER(TRIM(B6))&amp;"o"</f>
        <v>No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71</v>
      </c>
      <c r="B7" s="5" t="s">
        <v>72</v>
      </c>
      <c r="C7" s="6" t="str">
        <f>PROPER(TRIM(B7))</f>
        <v>Yes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6.75"/>
    <col customWidth="1" min="3" max="4" width="14.38"/>
    <col customWidth="1" min="5" max="5" width="22.38"/>
    <col customWidth="1" min="7" max="7" width="27.88"/>
  </cols>
  <sheetData>
    <row r="1">
      <c r="A1" s="8" t="s">
        <v>73</v>
      </c>
      <c r="B1" s="8" t="s">
        <v>74</v>
      </c>
      <c r="C1" s="1" t="s">
        <v>75</v>
      </c>
      <c r="D1" s="1" t="s">
        <v>76</v>
      </c>
      <c r="E1" s="1" t="s">
        <v>77</v>
      </c>
      <c r="F1" s="9" t="s">
        <v>78</v>
      </c>
      <c r="G1" s="9" t="s">
        <v>79</v>
      </c>
      <c r="H1" s="1" t="s">
        <v>80</v>
      </c>
      <c r="I1" s="1" t="s">
        <v>81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6" t="s">
        <v>82</v>
      </c>
      <c r="B2" s="10" t="s">
        <v>83</v>
      </c>
      <c r="C2" s="10" t="s">
        <v>84</v>
      </c>
      <c r="D2" s="10" t="str">
        <f t="shared" ref="D2:D16" si="1">VLOOKUP(B2,$H$2:$I$6,2,FALSE)</f>
        <v>amazon</v>
      </c>
      <c r="E2" s="11" t="str">
        <f t="shared" ref="E2:E16" si="2">D2&amp;C2</f>
        <v>amazon.com</v>
      </c>
      <c r="F2" s="6" t="str">
        <f t="shared" ref="F2:F16" si="3">LOWER(TRIM(A2))</f>
        <v>ravikumar</v>
      </c>
      <c r="G2" s="12" t="str">
        <f t="shared" ref="G2:G16" si="4">F2&amp;"@"&amp;E2</f>
        <v>ravikumar@amazon.com</v>
      </c>
      <c r="H2" s="6" t="str">
        <f>IFERROR(__xludf.DUMMYFUNCTION("UNIQUE(B2:B16)"),"Amazon@")</f>
        <v>Amazon@</v>
      </c>
      <c r="I2" s="6" t="str">
        <f>TRIM(LOWER(SUBSTITUTE(H2,"@","")))</f>
        <v>amazon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6" t="s">
        <v>85</v>
      </c>
      <c r="B3" s="13" t="s">
        <v>86</v>
      </c>
      <c r="C3" s="10" t="s">
        <v>87</v>
      </c>
      <c r="D3" s="10" t="str">
        <f t="shared" si="1"/>
        <v>flipkart</v>
      </c>
      <c r="E3" s="11" t="str">
        <f t="shared" si="2"/>
        <v>flipkart.in</v>
      </c>
      <c r="F3" s="6" t="str">
        <f t="shared" si="3"/>
        <v>priyasingh</v>
      </c>
      <c r="G3" s="12" t="str">
        <f t="shared" si="4"/>
        <v>priyasingh@flipkart.in</v>
      </c>
      <c r="H3" s="6" t="str">
        <f>IFERROR(__xludf.DUMMYFUNCTION("""COMPUTED_VALUE"""),"flipkart+")</f>
        <v>flipkart+</v>
      </c>
      <c r="I3" s="6" t="str">
        <f>TRIM(LOWER(SUBSTITUTE(H3,"+","")))</f>
        <v>flipkart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6" t="s">
        <v>88</v>
      </c>
      <c r="B4" s="13" t="s">
        <v>89</v>
      </c>
      <c r="C4" s="10" t="s">
        <v>90</v>
      </c>
      <c r="D4" s="10" t="str">
        <f t="shared" si="1"/>
        <v>invact</v>
      </c>
      <c r="E4" s="11" t="str">
        <f t="shared" si="2"/>
        <v>invact.edu</v>
      </c>
      <c r="F4" s="6" t="str">
        <f t="shared" si="3"/>
        <v>rajeshsharma</v>
      </c>
      <c r="G4" s="12" t="str">
        <f t="shared" si="4"/>
        <v>rajeshsharma@invact.edu</v>
      </c>
      <c r="H4" s="6" t="str">
        <f>IFERROR(__xludf.DUMMYFUNCTION("""COMPUTED_VALUE"""),"invact_")</f>
        <v>invact_</v>
      </c>
      <c r="I4" s="6" t="str">
        <f>TRIM(LOWER(SUBSTITUTE(H4,"_","")))</f>
        <v>invact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6" t="s">
        <v>91</v>
      </c>
      <c r="B5" s="13" t="s">
        <v>92</v>
      </c>
      <c r="C5" s="10" t="s">
        <v>84</v>
      </c>
      <c r="D5" s="10" t="str">
        <f t="shared" si="1"/>
        <v>apple</v>
      </c>
      <c r="E5" s="11" t="str">
        <f t="shared" si="2"/>
        <v>apple.com</v>
      </c>
      <c r="F5" s="6" t="str">
        <f t="shared" si="3"/>
        <v>meerapatel</v>
      </c>
      <c r="G5" s="12" t="str">
        <f t="shared" si="4"/>
        <v>meerapatel@apple.com</v>
      </c>
      <c r="H5" s="6" t="str">
        <f>IFERROR(__xludf.DUMMYFUNCTION("""COMPUTED_VALUE"""),"apple*")</f>
        <v>apple*</v>
      </c>
      <c r="I5" s="6" t="str">
        <f>TRIM(LOWER(SUBSTITUTE(H5,"*","")))</f>
        <v>apple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 t="s">
        <v>93</v>
      </c>
      <c r="B6" s="13" t="s">
        <v>94</v>
      </c>
      <c r="C6" s="10" t="s">
        <v>95</v>
      </c>
      <c r="D6" s="10" t="str">
        <f t="shared" si="1"/>
        <v>samsung</v>
      </c>
      <c r="E6" s="11" t="str">
        <f t="shared" si="2"/>
        <v>samsung.us</v>
      </c>
      <c r="F6" s="6" t="str">
        <f t="shared" si="3"/>
        <v>sanjayverma</v>
      </c>
      <c r="G6" s="12" t="str">
        <f t="shared" si="4"/>
        <v>sanjayverma@samsung.us</v>
      </c>
      <c r="H6" s="6" t="str">
        <f>IFERROR(__xludf.DUMMYFUNCTION("""COMPUTED_VALUE"""),"samsung%")</f>
        <v>samsung%</v>
      </c>
      <c r="I6" s="6" t="str">
        <f>TRIM(LOWER(SUBSTITUTE(H6,"%","")))</f>
        <v>samsung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 t="s">
        <v>96</v>
      </c>
      <c r="B7" s="10" t="s">
        <v>83</v>
      </c>
      <c r="C7" s="10" t="s">
        <v>84</v>
      </c>
      <c r="D7" s="10" t="str">
        <f t="shared" si="1"/>
        <v>amazon</v>
      </c>
      <c r="E7" s="11" t="str">
        <f t="shared" si="2"/>
        <v>amazon.com</v>
      </c>
      <c r="F7" s="6" t="str">
        <f t="shared" si="3"/>
        <v>aishwaryareddy</v>
      </c>
      <c r="G7" s="12" t="str">
        <f t="shared" si="4"/>
        <v>aishwaryareddy@amazon.com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 t="s">
        <v>97</v>
      </c>
      <c r="B8" s="13" t="s">
        <v>86</v>
      </c>
      <c r="C8" s="10" t="s">
        <v>87</v>
      </c>
      <c r="D8" s="10" t="str">
        <f t="shared" si="1"/>
        <v>flipkart</v>
      </c>
      <c r="E8" s="11" t="str">
        <f t="shared" si="2"/>
        <v>flipkart.in</v>
      </c>
      <c r="F8" s="6" t="str">
        <f t="shared" si="3"/>
        <v>arjungupta</v>
      </c>
      <c r="G8" s="12" t="str">
        <f t="shared" si="4"/>
        <v>arjungupta@flipkart.in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 t="s">
        <v>98</v>
      </c>
      <c r="B9" s="13" t="s">
        <v>89</v>
      </c>
      <c r="C9" s="10" t="s">
        <v>90</v>
      </c>
      <c r="D9" s="10" t="str">
        <f t="shared" si="1"/>
        <v>invact</v>
      </c>
      <c r="E9" s="11" t="str">
        <f t="shared" si="2"/>
        <v>invact.edu</v>
      </c>
      <c r="F9" s="6" t="str">
        <f t="shared" si="3"/>
        <v>nainakapoor</v>
      </c>
      <c r="G9" s="12" t="str">
        <f t="shared" si="4"/>
        <v>nainakapoor@invact.edu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 t="s">
        <v>99</v>
      </c>
      <c r="B10" s="13" t="s">
        <v>92</v>
      </c>
      <c r="C10" s="10" t="s">
        <v>84</v>
      </c>
      <c r="D10" s="10" t="str">
        <f t="shared" si="1"/>
        <v>apple</v>
      </c>
      <c r="E10" s="11" t="str">
        <f t="shared" si="2"/>
        <v>apple.com</v>
      </c>
      <c r="F10" s="6" t="str">
        <f t="shared" si="3"/>
        <v>harishyadav</v>
      </c>
      <c r="G10" s="12" t="str">
        <f t="shared" si="4"/>
        <v>harishyadav@apple.com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 t="s">
        <v>100</v>
      </c>
      <c r="B11" s="13" t="s">
        <v>94</v>
      </c>
      <c r="C11" s="10" t="s">
        <v>95</v>
      </c>
      <c r="D11" s="10" t="str">
        <f t="shared" si="1"/>
        <v>samsung</v>
      </c>
      <c r="E11" s="11" t="str">
        <f t="shared" si="2"/>
        <v>samsung.us</v>
      </c>
      <c r="F11" s="6" t="str">
        <f t="shared" si="3"/>
        <v>swatichatterjee</v>
      </c>
      <c r="G11" s="12" t="str">
        <f t="shared" si="4"/>
        <v>swatichatterjee@samsung.us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 t="s">
        <v>101</v>
      </c>
      <c r="B12" s="10" t="s">
        <v>83</v>
      </c>
      <c r="C12" s="10" t="s">
        <v>84</v>
      </c>
      <c r="D12" s="10" t="str">
        <f t="shared" si="1"/>
        <v>amazon</v>
      </c>
      <c r="E12" s="11" t="str">
        <f t="shared" si="2"/>
        <v>amazon.com</v>
      </c>
      <c r="F12" s="6" t="str">
        <f t="shared" si="3"/>
        <v>rohittiwari</v>
      </c>
      <c r="G12" s="12" t="str">
        <f t="shared" si="4"/>
        <v>rohittiwari@amazon.com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 t="s">
        <v>102</v>
      </c>
      <c r="B13" s="13" t="s">
        <v>86</v>
      </c>
      <c r="C13" s="10" t="s">
        <v>87</v>
      </c>
      <c r="D13" s="10" t="str">
        <f t="shared" si="1"/>
        <v>flipkart</v>
      </c>
      <c r="E13" s="11" t="str">
        <f t="shared" si="2"/>
        <v>flipkart.in</v>
      </c>
      <c r="F13" s="6" t="str">
        <f t="shared" si="3"/>
        <v>anjalimalik</v>
      </c>
      <c r="G13" s="12" t="str">
        <f t="shared" si="4"/>
        <v>anjalimalik@flipkart.in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 t="s">
        <v>103</v>
      </c>
      <c r="B14" s="13" t="s">
        <v>89</v>
      </c>
      <c r="C14" s="10" t="s">
        <v>90</v>
      </c>
      <c r="D14" s="10" t="str">
        <f t="shared" si="1"/>
        <v>invact</v>
      </c>
      <c r="E14" s="11" t="str">
        <f t="shared" si="2"/>
        <v>invact.edu</v>
      </c>
      <c r="F14" s="6" t="str">
        <f t="shared" si="3"/>
        <v>vikramdesai</v>
      </c>
      <c r="G14" s="12" t="str">
        <f t="shared" si="4"/>
        <v>vikramdesai@invact.edu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 t="s">
        <v>104</v>
      </c>
      <c r="B15" s="13" t="s">
        <v>92</v>
      </c>
      <c r="C15" s="10" t="s">
        <v>84</v>
      </c>
      <c r="D15" s="10" t="str">
        <f t="shared" si="1"/>
        <v>apple</v>
      </c>
      <c r="E15" s="11" t="str">
        <f t="shared" si="2"/>
        <v>apple.com</v>
      </c>
      <c r="F15" s="6" t="str">
        <f t="shared" si="3"/>
        <v>sunitakhanna</v>
      </c>
      <c r="G15" s="12" t="str">
        <f t="shared" si="4"/>
        <v>sunitakhanna@apple.com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 t="s">
        <v>105</v>
      </c>
      <c r="B16" s="13" t="s">
        <v>94</v>
      </c>
      <c r="C16" s="10" t="s">
        <v>95</v>
      </c>
      <c r="D16" s="10" t="str">
        <f t="shared" si="1"/>
        <v>samsung</v>
      </c>
      <c r="E16" s="11" t="str">
        <f t="shared" si="2"/>
        <v>samsung.us</v>
      </c>
      <c r="F16" s="6" t="str">
        <f t="shared" si="3"/>
        <v>parthshah</v>
      </c>
      <c r="G16" s="12" t="str">
        <f t="shared" si="4"/>
        <v>parthshah@samsung.us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3" width="16.75"/>
    <col customWidth="1" min="4" max="4" width="30.25"/>
    <col customWidth="1" min="5" max="5" width="18.63"/>
    <col customWidth="1" min="6" max="6" width="27.88"/>
  </cols>
  <sheetData>
    <row r="1">
      <c r="A1" s="1" t="s">
        <v>106</v>
      </c>
      <c r="B1" s="1" t="s">
        <v>107</v>
      </c>
      <c r="C1" s="8" t="s">
        <v>74</v>
      </c>
      <c r="D1" s="9" t="s">
        <v>81</v>
      </c>
      <c r="E1" s="9" t="s">
        <v>108</v>
      </c>
      <c r="F1" s="9" t="s">
        <v>79</v>
      </c>
      <c r="G1" s="1" t="s">
        <v>80</v>
      </c>
      <c r="H1" s="1" t="s">
        <v>81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5" t="s">
        <v>109</v>
      </c>
      <c r="B2" s="5" t="s">
        <v>110</v>
      </c>
      <c r="C2" s="13" t="s">
        <v>111</v>
      </c>
      <c r="D2" s="11" t="str">
        <f t="shared" ref="D2:D16" si="1">VLOOKUP(C2,$G$2:$H$10,2,FALSE)</f>
        <v>gmail.com</v>
      </c>
      <c r="E2" s="10" t="str">
        <f t="shared" ref="E2:E16" si="2">LOWER(A2)&amp;LOWER(B2)</f>
        <v>benjaminwalker</v>
      </c>
      <c r="F2" s="6" t="str">
        <f t="shared" ref="F2:F16" si="3">E2&amp;"@"&amp;D2</f>
        <v>benjaminwalker@gmail.com</v>
      </c>
      <c r="G2" s="14" t="str">
        <f>IFERROR(__xludf.DUMMYFUNCTION("UNIQUE(C2:C16)"),"gmail-com")</f>
        <v>gmail-com</v>
      </c>
      <c r="H2" s="14" t="str">
        <f>TRIM(SUBSTITUTE(G2,"-","."))</f>
        <v>gmail.com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 t="s">
        <v>112</v>
      </c>
      <c r="B3" s="5" t="s">
        <v>113</v>
      </c>
      <c r="C3" s="13" t="s">
        <v>114</v>
      </c>
      <c r="D3" s="11" t="str">
        <f t="shared" si="1"/>
        <v>gmail.com</v>
      </c>
      <c r="E3" s="10" t="str">
        <f t="shared" si="2"/>
        <v>oliviamitchell</v>
      </c>
      <c r="F3" s="6" t="str">
        <f t="shared" si="3"/>
        <v>oliviamitchell@gmail.com</v>
      </c>
      <c r="G3" s="14" t="str">
        <f>IFERROR(__xludf.DUMMYFUNCTION("""COMPUTED_VALUE"""),"gmail*com")</f>
        <v>gmail*com</v>
      </c>
      <c r="H3" s="14" t="str">
        <f>TRIM(SUBSTITUTE(G3,"*","."))</f>
        <v>gmail.com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 t="s">
        <v>115</v>
      </c>
      <c r="B4" s="5" t="s">
        <v>116</v>
      </c>
      <c r="C4" s="13" t="s">
        <v>117</v>
      </c>
      <c r="D4" s="11" t="str">
        <f t="shared" si="1"/>
        <v>gmail.com</v>
      </c>
      <c r="E4" s="10" t="str">
        <f t="shared" si="2"/>
        <v>noahfoster</v>
      </c>
      <c r="F4" s="6" t="str">
        <f t="shared" si="3"/>
        <v>noahfoster@gmail.com</v>
      </c>
      <c r="G4" s="14" t="str">
        <f>IFERROR(__xludf.DUMMYFUNCTION("""COMPUTED_VALUE"""),"gmail.com")</f>
        <v>gmail.com</v>
      </c>
      <c r="H4" s="14" t="str">
        <f>TRIM(G4)</f>
        <v>gmail.com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71</v>
      </c>
      <c r="B5" s="5" t="s">
        <v>118</v>
      </c>
      <c r="C5" s="13" t="s">
        <v>119</v>
      </c>
      <c r="D5" s="11" t="str">
        <f t="shared" si="1"/>
        <v>gmail.com</v>
      </c>
      <c r="E5" s="10" t="str">
        <f t="shared" si="2"/>
        <v>sophiacarter</v>
      </c>
      <c r="F5" s="6" t="str">
        <f t="shared" si="3"/>
        <v>sophiacarter@gmail.com</v>
      </c>
      <c r="G5" s="14" t="str">
        <f>IFERROR(__xludf.DUMMYFUNCTION("""COMPUTED_VALUE"""),"gmail+com")</f>
        <v>gmail+com</v>
      </c>
      <c r="H5" s="14" t="str">
        <f>TRIM(SUBSTITUTE(G5,"+","."))</f>
        <v>gmail.com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 t="s">
        <v>120</v>
      </c>
      <c r="B6" s="5" t="s">
        <v>121</v>
      </c>
      <c r="C6" s="13" t="s">
        <v>122</v>
      </c>
      <c r="D6" s="11" t="str">
        <f t="shared" si="1"/>
        <v>gmail.com</v>
      </c>
      <c r="E6" s="10" t="str">
        <f t="shared" si="2"/>
        <v>samuelpatel</v>
      </c>
      <c r="F6" s="6" t="str">
        <f t="shared" si="3"/>
        <v>samuelpatel@gmail.com</v>
      </c>
      <c r="G6" s="14" t="str">
        <f>IFERROR(__xludf.DUMMYFUNCTION("""COMPUTED_VALUE"""),"gmail,com")</f>
        <v>gmail,com</v>
      </c>
      <c r="H6" s="14" t="str">
        <f>TRIM(SUBSTITUTE(G6,",","."))</f>
        <v>gmail.com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5" t="s">
        <v>123</v>
      </c>
      <c r="B7" s="5" t="s">
        <v>124</v>
      </c>
      <c r="C7" s="13" t="s">
        <v>117</v>
      </c>
      <c r="D7" s="11" t="str">
        <f t="shared" si="1"/>
        <v>gmail.com</v>
      </c>
      <c r="E7" s="10" t="str">
        <f t="shared" si="2"/>
        <v>emmawilliams</v>
      </c>
      <c r="F7" s="6" t="str">
        <f t="shared" si="3"/>
        <v>emmawilliams@gmail.com</v>
      </c>
      <c r="G7" s="14" t="str">
        <f>IFERROR(__xludf.DUMMYFUNCTION("""COMPUTED_VALUE"""),"gmail(com")</f>
        <v>gmail(com</v>
      </c>
      <c r="H7" s="14" t="str">
        <f>TRIM(SUBSTITUTE(G7,"(","."))</f>
        <v>gmail.com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59</v>
      </c>
      <c r="B8" s="5" t="s">
        <v>125</v>
      </c>
      <c r="C8" s="13" t="s">
        <v>117</v>
      </c>
      <c r="D8" s="11" t="str">
        <f t="shared" si="1"/>
        <v>gmail.com</v>
      </c>
      <c r="E8" s="10" t="str">
        <f t="shared" si="2"/>
        <v>liamjohnson</v>
      </c>
      <c r="F8" s="6" t="str">
        <f t="shared" si="3"/>
        <v>liamjohnson@gmail.com</v>
      </c>
      <c r="G8" s="14" t="str">
        <f>IFERROR(__xludf.DUMMYFUNCTION("""COMPUTED_VALUE"""),"gmail_com")</f>
        <v>gmail_com</v>
      </c>
      <c r="H8" s="14" t="str">
        <f>TRIM(SUBSTITUTE(G8,"_","."))</f>
        <v>gmail.com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66</v>
      </c>
      <c r="B9" s="5" t="s">
        <v>126</v>
      </c>
      <c r="C9" s="13" t="s">
        <v>127</v>
      </c>
      <c r="D9" s="11" t="str">
        <f t="shared" si="1"/>
        <v>gmail.com</v>
      </c>
      <c r="E9" s="10" t="str">
        <f t="shared" si="2"/>
        <v>avadavis</v>
      </c>
      <c r="F9" s="6" t="str">
        <f t="shared" si="3"/>
        <v>avadavis@gmail.com</v>
      </c>
      <c r="G9" s="6" t="str">
        <f>IFERROR(__xludf.DUMMYFUNCTION("""COMPUTED_VALUE"""),"gmail@com")</f>
        <v>gmail@com</v>
      </c>
      <c r="H9" s="14" t="str">
        <f>TRIM(SUBSTITUTE(G9,"@","."))</f>
        <v>gmail.com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5" t="s">
        <v>41</v>
      </c>
      <c r="B10" s="5" t="s">
        <v>128</v>
      </c>
      <c r="C10" s="13" t="s">
        <v>129</v>
      </c>
      <c r="D10" s="11" t="str">
        <f t="shared" si="1"/>
        <v>gmail.com</v>
      </c>
      <c r="E10" s="10" t="str">
        <f t="shared" si="2"/>
        <v>miaturner</v>
      </c>
      <c r="F10" s="6" t="str">
        <f t="shared" si="3"/>
        <v>miaturner@gmail.com</v>
      </c>
      <c r="G10" s="14" t="str">
        <f>IFERROR(__xludf.DUMMYFUNCTION("""COMPUTED_VALUE"""),"gmail)com")</f>
        <v>gmail)com</v>
      </c>
      <c r="H10" s="14" t="str">
        <f>TRIM(SUBSTITUTE(G10,")","."))</f>
        <v>gmail.com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5" t="s">
        <v>130</v>
      </c>
      <c r="B11" s="5" t="s">
        <v>131</v>
      </c>
      <c r="C11" s="13" t="s">
        <v>111</v>
      </c>
      <c r="D11" s="11" t="str">
        <f t="shared" si="1"/>
        <v>gmail.com</v>
      </c>
      <c r="E11" s="10" t="str">
        <f t="shared" si="2"/>
        <v>williamanderson</v>
      </c>
      <c r="F11" s="6" t="str">
        <f t="shared" si="3"/>
        <v>williamanderson@gmail.com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5" t="s">
        <v>132</v>
      </c>
      <c r="B12" s="5" t="s">
        <v>133</v>
      </c>
      <c r="C12" s="10" t="s">
        <v>134</v>
      </c>
      <c r="D12" s="11" t="str">
        <f t="shared" si="1"/>
        <v>gmail.com</v>
      </c>
      <c r="E12" s="10" t="str">
        <f t="shared" si="2"/>
        <v>harpermartin</v>
      </c>
      <c r="F12" s="6" t="str">
        <f t="shared" si="3"/>
        <v>harpermartin@gmail.com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 t="s">
        <v>135</v>
      </c>
      <c r="B13" s="5" t="s">
        <v>136</v>
      </c>
      <c r="C13" s="13" t="s">
        <v>117</v>
      </c>
      <c r="D13" s="11" t="str">
        <f t="shared" si="1"/>
        <v>gmail.com</v>
      </c>
      <c r="E13" s="10" t="str">
        <f t="shared" si="2"/>
        <v>henryclark</v>
      </c>
      <c r="F13" s="6" t="str">
        <f t="shared" si="3"/>
        <v>henryclark@gmail.com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5" t="s">
        <v>37</v>
      </c>
      <c r="B14" s="5" t="s">
        <v>137</v>
      </c>
      <c r="C14" s="13" t="s">
        <v>117</v>
      </c>
      <c r="D14" s="11" t="str">
        <f t="shared" si="1"/>
        <v>gmail.com</v>
      </c>
      <c r="E14" s="10" t="str">
        <f t="shared" si="2"/>
        <v>isabellarodriguez</v>
      </c>
      <c r="F14" s="6" t="str">
        <f t="shared" si="3"/>
        <v>isabellarodriguez@gmail.com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5" t="s">
        <v>138</v>
      </c>
      <c r="B15" s="5" t="s">
        <v>139</v>
      </c>
      <c r="C15" s="13" t="s">
        <v>140</v>
      </c>
      <c r="D15" s="11" t="str">
        <f t="shared" si="1"/>
        <v>gmail.com</v>
      </c>
      <c r="E15" s="10" t="str">
        <f t="shared" si="2"/>
        <v>jamestaylor</v>
      </c>
      <c r="F15" s="6" t="str">
        <f t="shared" si="3"/>
        <v>jamestaylor@gmail.com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5" t="s">
        <v>141</v>
      </c>
      <c r="B16" s="5" t="s">
        <v>142</v>
      </c>
      <c r="C16" s="13" t="s">
        <v>117</v>
      </c>
      <c r="D16" s="11" t="str">
        <f t="shared" si="1"/>
        <v>gmail.com</v>
      </c>
      <c r="E16" s="10" t="str">
        <f t="shared" si="2"/>
        <v>gracewhite</v>
      </c>
      <c r="F16" s="6" t="str">
        <f t="shared" si="3"/>
        <v>gracewhite@gmail.com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1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1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1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1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1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1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1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1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1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1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1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C2"/>
    <hyperlink r:id="rId2" ref="C3"/>
    <hyperlink r:id="rId3" ref="G3"/>
    <hyperlink r:id="rId4" ref="C4"/>
    <hyperlink r:id="rId5" ref="G4"/>
    <hyperlink r:id="rId6" ref="C5"/>
    <hyperlink r:id="rId7" ref="G5"/>
    <hyperlink r:id="rId8" ref="C6"/>
    <hyperlink r:id="rId9" ref="G6"/>
    <hyperlink r:id="rId10" ref="C7"/>
    <hyperlink r:id="rId11" ref="G7"/>
    <hyperlink r:id="rId12" ref="C8"/>
    <hyperlink r:id="rId13" ref="G8"/>
    <hyperlink r:id="rId14" ref="C9"/>
    <hyperlink r:id="rId15" ref="C10"/>
    <hyperlink r:id="rId16" ref="G10"/>
    <hyperlink r:id="rId17" ref="C11"/>
    <hyperlink r:id="rId18" ref="C13"/>
    <hyperlink r:id="rId19" ref="C14"/>
    <hyperlink r:id="rId20" ref="C15"/>
    <hyperlink r:id="rId21" ref="C16"/>
  </hyperlinks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2.88"/>
    <col customWidth="1" min="3" max="3" width="24.0"/>
    <col customWidth="1" min="5" max="5" width="12.0"/>
  </cols>
  <sheetData>
    <row r="1">
      <c r="A1" s="1" t="s">
        <v>143</v>
      </c>
      <c r="B1" s="9" t="s">
        <v>144</v>
      </c>
      <c r="C1" s="15"/>
      <c r="D1" s="15"/>
      <c r="E1" s="15"/>
      <c r="F1" s="9" t="s">
        <v>145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 t="s">
        <v>146</v>
      </c>
      <c r="B2" s="10" t="str">
        <f>IFERROR(__xludf.DUMMYFUNCTION("SPLIT(A2,""@"")"),"arvind_patel")</f>
        <v>arvind_patel</v>
      </c>
      <c r="C2" s="11" t="str">
        <f>IFERROR(__xludf.DUMMYFUNCTION("""COMPUTED_VALUE"""),"google.com#123")</f>
        <v>google.com#123</v>
      </c>
      <c r="D2" s="6" t="str">
        <f>IFERROR(__xludf.DUMMYFUNCTION("SPLIT(C2,""."")"),"google")</f>
        <v>google</v>
      </c>
      <c r="E2" s="6" t="str">
        <f>IFERROR(__xludf.DUMMYFUNCTION("""COMPUTED_VALUE"""),"com#123")</f>
        <v>com#123</v>
      </c>
      <c r="F2" s="6" t="str">
        <f t="shared" ref="F2:F16" si="1">UPPER(D2)</f>
        <v>GOOGLE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147</v>
      </c>
      <c r="B3" s="10" t="str">
        <f>IFERROR(__xludf.DUMMYFUNCTION("SPLIT(A3,""@"")"),"sanya_gupta")</f>
        <v>sanya_gupta</v>
      </c>
      <c r="C3" s="14" t="str">
        <f>IFERROR(__xludf.DUMMYFUNCTION("""COMPUTED_VALUE"""),"facebook.com#124")</f>
        <v>facebook.com#124</v>
      </c>
      <c r="D3" s="6" t="str">
        <f>IFERROR(__xludf.DUMMYFUNCTION("SPLIT(C3,""."")"),"facebook")</f>
        <v>facebook</v>
      </c>
      <c r="E3" s="6" t="str">
        <f>IFERROR(__xludf.DUMMYFUNCTION("""COMPUTED_VALUE"""),"com#124")</f>
        <v>com#124</v>
      </c>
      <c r="F3" s="6" t="str">
        <f t="shared" si="1"/>
        <v>FACEBOOK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 t="s">
        <v>148</v>
      </c>
      <c r="B4" s="10" t="str">
        <f>IFERROR(__xludf.DUMMYFUNCTION("SPLIT(A4,""@"")"),"rajesh_kumar")</f>
        <v>rajesh_kumar</v>
      </c>
      <c r="C4" s="11" t="str">
        <f>IFERROR(__xludf.DUMMYFUNCTION("""COMPUTED_VALUE"""),"apple.com#125")</f>
        <v>apple.com#125</v>
      </c>
      <c r="D4" s="6" t="str">
        <f>IFERROR(__xludf.DUMMYFUNCTION("SPLIT(C4,""."")"),"apple")</f>
        <v>apple</v>
      </c>
      <c r="E4" s="6" t="str">
        <f>IFERROR(__xludf.DUMMYFUNCTION("""COMPUTED_VALUE"""),"com#125")</f>
        <v>com#125</v>
      </c>
      <c r="F4" s="6" t="str">
        <f t="shared" si="1"/>
        <v>APPLE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 t="s">
        <v>149</v>
      </c>
      <c r="B5" s="10" t="str">
        <f>IFERROR(__xludf.DUMMYFUNCTION("SPLIT(A5,""@"")"),"pooja_sharma")</f>
        <v>pooja_sharma</v>
      </c>
      <c r="C5" s="11" t="str">
        <f>IFERROR(__xludf.DUMMYFUNCTION("""COMPUTED_VALUE"""),"samsung.com#126")</f>
        <v>samsung.com#126</v>
      </c>
      <c r="D5" s="6" t="str">
        <f>IFERROR(__xludf.DUMMYFUNCTION("SPLIT(C5,""."")"),"samsung")</f>
        <v>samsung</v>
      </c>
      <c r="E5" s="6" t="str">
        <f>IFERROR(__xludf.DUMMYFUNCTION("""COMPUTED_VALUE"""),"com#126")</f>
        <v>com#126</v>
      </c>
      <c r="F5" s="6" t="str">
        <f t="shared" si="1"/>
        <v>SAMSUNG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 t="s">
        <v>150</v>
      </c>
      <c r="B6" s="10" t="str">
        <f>IFERROR(__xludf.DUMMYFUNCTION("SPLIT(A6,""@"")"),"akash_singh")</f>
        <v>akash_singh</v>
      </c>
      <c r="C6" s="11" t="str">
        <f>IFERROR(__xludf.DUMMYFUNCTION("""COMPUTED_VALUE"""),"XYZ.com#127")</f>
        <v>XYZ.com#127</v>
      </c>
      <c r="D6" s="6" t="str">
        <f>IFERROR(__xludf.DUMMYFUNCTION("SPLIT(C6,""."")"),"XYZ")</f>
        <v>XYZ</v>
      </c>
      <c r="E6" s="6" t="str">
        <f>IFERROR(__xludf.DUMMYFUNCTION("""COMPUTED_VALUE"""),"com#127")</f>
        <v>com#127</v>
      </c>
      <c r="F6" s="6" t="str">
        <f t="shared" si="1"/>
        <v>XYZ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 t="s">
        <v>151</v>
      </c>
      <c r="B7" s="10" t="str">
        <f>IFERROR(__xludf.DUMMYFUNCTION("SPLIT(A7,""@"")"),"meera_desai")</f>
        <v>meera_desai</v>
      </c>
      <c r="C7" s="11" t="str">
        <f>IFERROR(__xludf.DUMMYFUNCTION("""COMPUTED_VALUE"""),"abc.com#128")</f>
        <v>abc.com#128</v>
      </c>
      <c r="D7" s="6" t="str">
        <f>IFERROR(__xludf.DUMMYFUNCTION("SPLIT(C7,""."")"),"abc")</f>
        <v>abc</v>
      </c>
      <c r="E7" s="6" t="str">
        <f>IFERROR(__xludf.DUMMYFUNCTION("""COMPUTED_VALUE"""),"com#128")</f>
        <v>com#128</v>
      </c>
      <c r="F7" s="6" t="str">
        <f t="shared" si="1"/>
        <v>ABC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 t="s">
        <v>152</v>
      </c>
      <c r="B8" s="10" t="str">
        <f>IFERROR(__xludf.DUMMYFUNCTION("SPLIT(A8,""@"")"),"ravi_verma")</f>
        <v>ravi_verma</v>
      </c>
      <c r="C8" s="11" t="str">
        <f>IFERROR(__xludf.DUMMYFUNCTION("""COMPUTED_VALUE"""),"inVaCt.com#129")</f>
        <v>inVaCt.com#129</v>
      </c>
      <c r="D8" s="6" t="str">
        <f>IFERROR(__xludf.DUMMYFUNCTION("SPLIT(C8,""."")"),"inVaCt")</f>
        <v>inVaCt</v>
      </c>
      <c r="E8" s="6" t="str">
        <f>IFERROR(__xludf.DUMMYFUNCTION("""COMPUTED_VALUE"""),"com#129")</f>
        <v>com#129</v>
      </c>
      <c r="F8" s="6" t="str">
        <f t="shared" si="1"/>
        <v>INVACT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 t="s">
        <v>153</v>
      </c>
      <c r="B9" s="10" t="str">
        <f>IFERROR(__xludf.DUMMYFUNCTION("SPLIT(A9,""@"")"),"neha_reddy")</f>
        <v>neha_reddy</v>
      </c>
      <c r="C9" s="11" t="str">
        <f>IFERROR(__xludf.DUMMYFUNCTION("""COMPUTED_VALUE"""),"apple.com#125")</f>
        <v>apple.com#125</v>
      </c>
      <c r="D9" s="6" t="str">
        <f>IFERROR(__xludf.DUMMYFUNCTION("SPLIT(C9,""."")"),"apple")</f>
        <v>apple</v>
      </c>
      <c r="E9" s="6" t="str">
        <f>IFERROR(__xludf.DUMMYFUNCTION("""COMPUTED_VALUE"""),"com#125")</f>
        <v>com#125</v>
      </c>
      <c r="F9" s="6" t="str">
        <f t="shared" si="1"/>
        <v>APPLE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 t="s">
        <v>154</v>
      </c>
      <c r="B10" s="10" t="str">
        <f>IFERROR(__xludf.DUMMYFUNCTION("SPLIT(A10,""@"")"),"vikram_yadav")</f>
        <v>vikram_yadav</v>
      </c>
      <c r="C10" s="11" t="str">
        <f>IFERROR(__xludf.DUMMYFUNCTION("""COMPUTED_VALUE"""),"samsung.com#126")</f>
        <v>samsung.com#126</v>
      </c>
      <c r="D10" s="6" t="str">
        <f>IFERROR(__xludf.DUMMYFUNCTION("SPLIT(C10,""."")"),"samsung")</f>
        <v>samsung</v>
      </c>
      <c r="E10" s="6" t="str">
        <f>IFERROR(__xludf.DUMMYFUNCTION("""COMPUTED_VALUE"""),"com#126")</f>
        <v>com#126</v>
      </c>
      <c r="F10" s="6" t="str">
        <f t="shared" si="1"/>
        <v>SAMSUNG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 t="s">
        <v>155</v>
      </c>
      <c r="B11" s="10" t="str">
        <f>IFERROR(__xludf.DUMMYFUNCTION("SPLIT(A11,""@"")"),"anjali_mishra")</f>
        <v>anjali_mishra</v>
      </c>
      <c r="C11" s="11" t="str">
        <f>IFERROR(__xludf.DUMMYFUNCTION("""COMPUTED_VALUE"""),"XYZ.com#127")</f>
        <v>XYZ.com#127</v>
      </c>
      <c r="D11" s="6" t="str">
        <f>IFERROR(__xludf.DUMMYFUNCTION("SPLIT(C11,""."")"),"XYZ")</f>
        <v>XYZ</v>
      </c>
      <c r="E11" s="6" t="str">
        <f>IFERROR(__xludf.DUMMYFUNCTION("""COMPUTED_VALUE"""),"com#127")</f>
        <v>com#127</v>
      </c>
      <c r="F11" s="6" t="str">
        <f t="shared" si="1"/>
        <v>XYZ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 t="s">
        <v>156</v>
      </c>
      <c r="B12" s="10" t="str">
        <f>IFERROR(__xludf.DUMMYFUNCTION("SPLIT(A12,""@"")"),"sanjay_kapoor")</f>
        <v>sanjay_kapoor</v>
      </c>
      <c r="C12" s="11" t="str">
        <f>IFERROR(__xludf.DUMMYFUNCTION("""COMPUTED_VALUE"""),"abc.com#128")</f>
        <v>abc.com#128</v>
      </c>
      <c r="D12" s="6" t="str">
        <f>IFERROR(__xludf.DUMMYFUNCTION("SPLIT(C12,""."")"),"abc")</f>
        <v>abc</v>
      </c>
      <c r="E12" s="6" t="str">
        <f>IFERROR(__xludf.DUMMYFUNCTION("""COMPUTED_VALUE"""),"com#128")</f>
        <v>com#128</v>
      </c>
      <c r="F12" s="6" t="str">
        <f t="shared" si="1"/>
        <v>ABC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 t="s">
        <v>157</v>
      </c>
      <c r="B13" s="10" t="str">
        <f>IFERROR(__xludf.DUMMYFUNCTION("SPLIT(A13,""@"")"),"ayesha_choudhary")</f>
        <v>ayesha_choudhary</v>
      </c>
      <c r="C13" s="11" t="str">
        <f>IFERROR(__xludf.DUMMYFUNCTION("""COMPUTED_VALUE"""),"google.com#134")</f>
        <v>google.com#134</v>
      </c>
      <c r="D13" s="6" t="str">
        <f>IFERROR(__xludf.DUMMYFUNCTION("SPLIT(C13,""."")"),"google")</f>
        <v>google</v>
      </c>
      <c r="E13" s="6" t="str">
        <f>IFERROR(__xludf.DUMMYFUNCTION("""COMPUTED_VALUE"""),"com#134")</f>
        <v>com#134</v>
      </c>
      <c r="F13" s="6" t="str">
        <f t="shared" si="1"/>
        <v>GOOGLE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 t="s">
        <v>158</v>
      </c>
      <c r="B14" s="10" t="str">
        <f>IFERROR(__xludf.DUMMYFUNCTION("SPLIT(A14,""@"")"),"nikhil_mehta")</f>
        <v>nikhil_mehta</v>
      </c>
      <c r="C14" s="11" t="str">
        <f>IFERROR(__xludf.DUMMYFUNCTION("""COMPUTED_VALUE"""),"inVaCt.com#129")</f>
        <v>inVaCt.com#129</v>
      </c>
      <c r="D14" s="6" t="str">
        <f>IFERROR(__xludf.DUMMYFUNCTION("SPLIT(C14,""."")"),"inVaCt")</f>
        <v>inVaCt</v>
      </c>
      <c r="E14" s="6" t="str">
        <f>IFERROR(__xludf.DUMMYFUNCTION("""COMPUTED_VALUE"""),"com#129")</f>
        <v>com#129</v>
      </c>
      <c r="F14" s="6" t="str">
        <f t="shared" si="1"/>
        <v>INVACT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 t="s">
        <v>159</v>
      </c>
      <c r="B15" s="10" t="str">
        <f>IFERROR(__xludf.DUMMYFUNCTION("SPLIT(A15,""@"")"),"simran_malhotra")</f>
        <v>simran_malhotra</v>
      </c>
      <c r="C15" s="11" t="str">
        <f>IFERROR(__xludf.DUMMYFUNCTION("""COMPUTED_VALUE"""),"google.com#136")</f>
        <v>google.com#136</v>
      </c>
      <c r="D15" s="6" t="str">
        <f>IFERROR(__xludf.DUMMYFUNCTION("SPLIT(C15,""."")"),"google")</f>
        <v>google</v>
      </c>
      <c r="E15" s="6" t="str">
        <f>IFERROR(__xludf.DUMMYFUNCTION("""COMPUTED_VALUE"""),"com#136")</f>
        <v>com#136</v>
      </c>
      <c r="F15" s="6" t="str">
        <f t="shared" si="1"/>
        <v>GOOGLE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 t="s">
        <v>160</v>
      </c>
      <c r="B16" s="10" t="str">
        <f>IFERROR(__xludf.DUMMYFUNCTION("SPLIT(A16,""@"")"),"pranav_sharma")</f>
        <v>pranav_sharma</v>
      </c>
      <c r="C16" s="11" t="str">
        <f>IFERROR(__xludf.DUMMYFUNCTION("""COMPUTED_VALUE"""),"inVaCt.com#129")</f>
        <v>inVaCt.com#129</v>
      </c>
      <c r="D16" s="6" t="str">
        <f>IFERROR(__xludf.DUMMYFUNCTION("SPLIT(C16,""."")"),"inVaCt")</f>
        <v>inVaCt</v>
      </c>
      <c r="E16" s="6" t="str">
        <f>IFERROR(__xludf.DUMMYFUNCTION("""COMPUTED_VALUE"""),"com#129")</f>
        <v>com#129</v>
      </c>
      <c r="F16" s="6" t="str">
        <f t="shared" si="1"/>
        <v>INVACT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location="123" ref="C2"/>
    <hyperlink r:id="rId2" location="124" ref="C3"/>
    <hyperlink r:id="rId3" location="125" ref="C4"/>
    <hyperlink r:id="rId4" location="126" ref="C5"/>
    <hyperlink r:id="rId5" location="127" ref="C6"/>
    <hyperlink r:id="rId6" location="128" ref="C7"/>
    <hyperlink r:id="rId7" location="129" ref="C8"/>
    <hyperlink r:id="rId8" location="125" ref="C9"/>
    <hyperlink r:id="rId9" location="126" ref="C10"/>
    <hyperlink r:id="rId10" location="127" ref="C11"/>
    <hyperlink r:id="rId11" location="128" ref="C12"/>
    <hyperlink r:id="rId12" location="134" ref="C13"/>
    <hyperlink r:id="rId13" location="129" ref="C14"/>
    <hyperlink r:id="rId14" location="136" ref="C15"/>
    <hyperlink r:id="rId15" location="129" ref="C16"/>
  </hyperlinks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2.88"/>
  </cols>
  <sheetData>
    <row r="1">
      <c r="A1" s="17" t="s">
        <v>0</v>
      </c>
      <c r="B1" s="18" t="s">
        <v>161</v>
      </c>
      <c r="C1" s="1" t="s">
        <v>162</v>
      </c>
      <c r="D1" s="3"/>
      <c r="E1" s="1" t="s">
        <v>161</v>
      </c>
      <c r="F1" s="3"/>
    </row>
    <row r="2">
      <c r="A2" s="19" t="s">
        <v>163</v>
      </c>
      <c r="B2" s="20" t="s">
        <v>164</v>
      </c>
      <c r="C2" s="21" t="str">
        <f t="shared" ref="C2:C21" si="1">VLOOKUP(B2,$E$2:$F$9,2,FALSE)</f>
        <v>Married</v>
      </c>
      <c r="D2" s="6"/>
      <c r="E2" s="5" t="s">
        <v>165</v>
      </c>
      <c r="F2" s="5" t="s">
        <v>166</v>
      </c>
    </row>
    <row r="3">
      <c r="A3" s="19" t="s">
        <v>167</v>
      </c>
      <c r="B3" s="20" t="s">
        <v>168</v>
      </c>
      <c r="C3" s="21" t="str">
        <f t="shared" si="1"/>
        <v>Widowed</v>
      </c>
      <c r="D3" s="6"/>
      <c r="E3" s="5" t="s">
        <v>169</v>
      </c>
      <c r="F3" s="5" t="s">
        <v>170</v>
      </c>
    </row>
    <row r="4">
      <c r="A4" s="19" t="s">
        <v>171</v>
      </c>
      <c r="B4" s="20" t="s">
        <v>165</v>
      </c>
      <c r="C4" s="21" t="str">
        <f t="shared" si="1"/>
        <v>Divorced</v>
      </c>
      <c r="D4" s="6"/>
      <c r="E4" s="5" t="s">
        <v>172</v>
      </c>
      <c r="F4" s="5" t="s">
        <v>164</v>
      </c>
    </row>
    <row r="5">
      <c r="A5" s="19" t="s">
        <v>173</v>
      </c>
      <c r="B5" s="20" t="s">
        <v>164</v>
      </c>
      <c r="C5" s="21" t="str">
        <f t="shared" si="1"/>
        <v>Married</v>
      </c>
      <c r="D5" s="6"/>
      <c r="E5" s="5" t="s">
        <v>174</v>
      </c>
      <c r="F5" s="5" t="s">
        <v>168</v>
      </c>
    </row>
    <row r="6">
      <c r="A6" s="19" t="s">
        <v>175</v>
      </c>
      <c r="B6" s="20" t="s">
        <v>166</v>
      </c>
      <c r="C6" s="21" t="str">
        <f t="shared" si="1"/>
        <v>Divorced</v>
      </c>
      <c r="D6" s="6"/>
      <c r="E6" s="5" t="s">
        <v>164</v>
      </c>
      <c r="F6" s="6" t="str">
        <f>E6</f>
        <v>Married</v>
      </c>
    </row>
    <row r="7">
      <c r="A7" s="19" t="s">
        <v>176</v>
      </c>
      <c r="B7" s="20" t="s">
        <v>170</v>
      </c>
      <c r="C7" s="21" t="str">
        <f t="shared" si="1"/>
        <v>Single</v>
      </c>
      <c r="D7" s="6"/>
      <c r="E7" s="5" t="s">
        <v>168</v>
      </c>
      <c r="F7" s="6" t="str">
        <f t="shared" ref="F7:F9" si="2">TRIM(E7)</f>
        <v>Widowed</v>
      </c>
    </row>
    <row r="8">
      <c r="A8" s="19" t="s">
        <v>177</v>
      </c>
      <c r="B8" s="20" t="s">
        <v>172</v>
      </c>
      <c r="C8" s="21" t="str">
        <f t="shared" si="1"/>
        <v>Married</v>
      </c>
      <c r="D8" s="6"/>
      <c r="E8" s="5" t="s">
        <v>166</v>
      </c>
      <c r="F8" s="6" t="str">
        <f t="shared" si="2"/>
        <v>Divorced</v>
      </c>
    </row>
    <row r="9">
      <c r="A9" s="19" t="s">
        <v>178</v>
      </c>
      <c r="B9" s="20" t="s">
        <v>169</v>
      </c>
      <c r="C9" s="21" t="str">
        <f t="shared" si="1"/>
        <v>Single</v>
      </c>
      <c r="D9" s="6"/>
      <c r="E9" s="5" t="s">
        <v>170</v>
      </c>
      <c r="F9" s="6" t="str">
        <f t="shared" si="2"/>
        <v>Single</v>
      </c>
    </row>
    <row r="10">
      <c r="A10" s="19" t="s">
        <v>179</v>
      </c>
      <c r="B10" s="20" t="s">
        <v>164</v>
      </c>
      <c r="C10" s="21" t="str">
        <f t="shared" si="1"/>
        <v>Married</v>
      </c>
      <c r="D10" s="6"/>
      <c r="E10" s="6"/>
      <c r="F10" s="6"/>
    </row>
    <row r="11">
      <c r="A11" s="19" t="s">
        <v>180</v>
      </c>
      <c r="B11" s="20" t="s">
        <v>168</v>
      </c>
      <c r="C11" s="21" t="str">
        <f t="shared" si="1"/>
        <v>Widowed</v>
      </c>
      <c r="D11" s="6"/>
      <c r="E11" s="6"/>
      <c r="F11" s="6"/>
    </row>
    <row r="12">
      <c r="A12" s="19" t="s">
        <v>181</v>
      </c>
      <c r="B12" s="20" t="s">
        <v>174</v>
      </c>
      <c r="C12" s="21" t="str">
        <f t="shared" si="1"/>
        <v>Widowed</v>
      </c>
      <c r="D12" s="6"/>
      <c r="E12" s="6"/>
      <c r="F12" s="6"/>
    </row>
    <row r="13">
      <c r="A13" s="19" t="s">
        <v>182</v>
      </c>
      <c r="B13" s="20" t="s">
        <v>164</v>
      </c>
      <c r="C13" s="21" t="str">
        <f t="shared" si="1"/>
        <v>Married</v>
      </c>
      <c r="D13" s="6"/>
      <c r="E13" s="6"/>
      <c r="F13" s="6"/>
    </row>
    <row r="14">
      <c r="A14" s="19" t="s">
        <v>183</v>
      </c>
      <c r="B14" s="20" t="s">
        <v>169</v>
      </c>
      <c r="C14" s="21" t="str">
        <f t="shared" si="1"/>
        <v>Single</v>
      </c>
      <c r="D14" s="6"/>
      <c r="E14" s="6"/>
      <c r="F14" s="6"/>
    </row>
    <row r="15">
      <c r="A15" s="19" t="s">
        <v>184</v>
      </c>
      <c r="B15" s="20" t="s">
        <v>170</v>
      </c>
      <c r="C15" s="21" t="str">
        <f t="shared" si="1"/>
        <v>Single</v>
      </c>
      <c r="D15" s="6"/>
      <c r="E15" s="6"/>
      <c r="F15" s="6"/>
    </row>
    <row r="16">
      <c r="A16" s="19" t="s">
        <v>185</v>
      </c>
      <c r="B16" s="20" t="s">
        <v>165</v>
      </c>
      <c r="C16" s="21" t="str">
        <f t="shared" si="1"/>
        <v>Divorced</v>
      </c>
      <c r="D16" s="6"/>
      <c r="E16" s="6"/>
      <c r="F16" s="6"/>
    </row>
    <row r="17">
      <c r="A17" s="19" t="s">
        <v>186</v>
      </c>
      <c r="B17" s="20" t="s">
        <v>172</v>
      </c>
      <c r="C17" s="21" t="str">
        <f t="shared" si="1"/>
        <v>Married</v>
      </c>
      <c r="D17" s="6"/>
      <c r="E17" s="6"/>
      <c r="F17" s="6"/>
    </row>
    <row r="18">
      <c r="A18" s="19" t="s">
        <v>187</v>
      </c>
      <c r="B18" s="20" t="s">
        <v>168</v>
      </c>
      <c r="C18" s="21" t="str">
        <f t="shared" si="1"/>
        <v>Widowed</v>
      </c>
      <c r="D18" s="6"/>
      <c r="E18" s="6"/>
      <c r="F18" s="6"/>
    </row>
    <row r="19">
      <c r="A19" s="19" t="s">
        <v>188</v>
      </c>
      <c r="B19" s="20" t="s">
        <v>172</v>
      </c>
      <c r="C19" s="21" t="str">
        <f t="shared" si="1"/>
        <v>Married</v>
      </c>
      <c r="D19" s="6"/>
      <c r="E19" s="6"/>
      <c r="F19" s="6"/>
    </row>
    <row r="20">
      <c r="A20" s="19" t="s">
        <v>189</v>
      </c>
      <c r="B20" s="20" t="s">
        <v>169</v>
      </c>
      <c r="C20" s="21" t="str">
        <f t="shared" si="1"/>
        <v>Single</v>
      </c>
      <c r="D20" s="6"/>
      <c r="E20" s="6"/>
      <c r="F20" s="6"/>
    </row>
    <row r="21">
      <c r="A21" s="19" t="s">
        <v>190</v>
      </c>
      <c r="B21" s="20" t="s">
        <v>172</v>
      </c>
      <c r="C21" s="21" t="str">
        <f t="shared" si="1"/>
        <v>Married</v>
      </c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7" t="s">
        <v>0</v>
      </c>
      <c r="B1" s="22" t="s">
        <v>191</v>
      </c>
      <c r="C1" s="9" t="s">
        <v>192</v>
      </c>
      <c r="D1" s="9" t="s">
        <v>193</v>
      </c>
      <c r="E1" s="3"/>
      <c r="F1" s="8" t="str">
        <f>IFERROR(__xludf.DUMMYFUNCTION("UNIQUE(C:C)"),"Clean")</f>
        <v>Clean</v>
      </c>
      <c r="G1" s="3"/>
      <c r="H1" s="2" t="s">
        <v>194</v>
      </c>
      <c r="I1" s="2" t="s">
        <v>195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9" t="s">
        <v>163</v>
      </c>
      <c r="B2" s="20" t="s">
        <v>196</v>
      </c>
      <c r="C2" s="21" t="str">
        <f t="shared" ref="C2:C21" si="1">VLOOKUP(B2,$H$2:$I$10,2,FALSE)</f>
        <v>Credit</v>
      </c>
      <c r="D2" s="6" t="str">
        <f t="shared" ref="D2:D21" si="2">C2</f>
        <v>Credit</v>
      </c>
      <c r="E2" s="6"/>
      <c r="F2" s="6" t="str">
        <f>IFERROR(__xludf.DUMMYFUNCTION("""COMPUTED_VALUE"""),"Credit")</f>
        <v>Credit</v>
      </c>
      <c r="G2" s="6"/>
      <c r="H2" s="23" t="str">
        <f>IFERROR(__xludf.DUMMYFUNCTION("UNIQUE(B2:B21)"),"Credit ")</f>
        <v>Credit </v>
      </c>
      <c r="I2" s="23" t="str">
        <f>TRIM(H2)</f>
        <v>Credit</v>
      </c>
    </row>
    <row r="3">
      <c r="A3" s="19" t="s">
        <v>167</v>
      </c>
      <c r="B3" s="20" t="s">
        <v>197</v>
      </c>
      <c r="C3" s="21" t="str">
        <f t="shared" si="1"/>
        <v>Debit</v>
      </c>
      <c r="D3" s="6" t="str">
        <f t="shared" si="2"/>
        <v>Debit</v>
      </c>
      <c r="E3" s="6"/>
      <c r="F3" s="6" t="str">
        <f>IFERROR(__xludf.DUMMYFUNCTION("""COMPUTED_VALUE"""),"Debit")</f>
        <v>Debit</v>
      </c>
      <c r="G3" s="6"/>
      <c r="H3" s="23" t="str">
        <f>IFERROR(__xludf.DUMMYFUNCTION("""COMPUTED_VALUE"""),"Debit card")</f>
        <v>Debit card</v>
      </c>
      <c r="I3" s="23" t="str">
        <f>TRIM(LEFT(H3,5))</f>
        <v>Debit</v>
      </c>
    </row>
    <row r="4">
      <c r="A4" s="19" t="s">
        <v>171</v>
      </c>
      <c r="B4" s="20" t="s">
        <v>198</v>
      </c>
      <c r="C4" s="21" t="str">
        <f t="shared" si="1"/>
        <v>UPI</v>
      </c>
      <c r="D4" s="6" t="str">
        <f t="shared" si="2"/>
        <v>UPI</v>
      </c>
      <c r="E4" s="6"/>
      <c r="F4" s="6" t="str">
        <f>IFERROR(__xludf.DUMMYFUNCTION("""COMPUTED_VALUE"""),"UPI")</f>
        <v>UPI</v>
      </c>
      <c r="G4" s="6"/>
      <c r="H4" s="23" t="str">
        <f>IFERROR(__xludf.DUMMYFUNCTION("""COMPUTED_VALUE"""),"upi")</f>
        <v>upi</v>
      </c>
      <c r="I4" s="23" t="str">
        <f>UPPER(TRIM(H4))</f>
        <v>UPI</v>
      </c>
    </row>
    <row r="5">
      <c r="A5" s="19" t="s">
        <v>173</v>
      </c>
      <c r="B5" s="20" t="s">
        <v>199</v>
      </c>
      <c r="C5" s="21" t="str">
        <f t="shared" si="1"/>
        <v>Bank Transfer</v>
      </c>
      <c r="D5" s="6" t="str">
        <f t="shared" si="2"/>
        <v>Bank Transfer</v>
      </c>
      <c r="E5" s="6"/>
      <c r="F5" s="6" t="str">
        <f>IFERROR(__xludf.DUMMYFUNCTION("""COMPUTED_VALUE"""),"Bank Transfer")</f>
        <v>Bank Transfer</v>
      </c>
      <c r="G5" s="6"/>
      <c r="H5" s="23" t="str">
        <f>IFERROR(__xludf.DUMMYFUNCTION("""COMPUTED_VALUE"""),"bank transfer")</f>
        <v>bank transfer</v>
      </c>
      <c r="I5" s="23" t="str">
        <f>PROPER(TRIM(H5))</f>
        <v>Bank Transfer</v>
      </c>
    </row>
    <row r="6">
      <c r="A6" s="19" t="s">
        <v>175</v>
      </c>
      <c r="B6" s="20" t="s">
        <v>200</v>
      </c>
      <c r="C6" s="21" t="str">
        <f t="shared" si="1"/>
        <v>Credit</v>
      </c>
      <c r="D6" s="6" t="str">
        <f t="shared" si="2"/>
        <v>Credit</v>
      </c>
      <c r="E6" s="6"/>
      <c r="F6" s="6"/>
      <c r="G6" s="6"/>
      <c r="H6" s="23" t="str">
        <f>IFERROR(__xludf.DUMMYFUNCTION("""COMPUTED_VALUE"""),"credit card")</f>
        <v>credit card</v>
      </c>
      <c r="I6" s="23" t="str">
        <f>PROPER(LEFT(H6,6))</f>
        <v>Credit</v>
      </c>
    </row>
    <row r="7">
      <c r="A7" s="19" t="s">
        <v>176</v>
      </c>
      <c r="B7" s="20" t="s">
        <v>198</v>
      </c>
      <c r="C7" s="21" t="str">
        <f t="shared" si="1"/>
        <v>UPI</v>
      </c>
      <c r="D7" s="6" t="str">
        <f t="shared" si="2"/>
        <v>UPI</v>
      </c>
      <c r="E7" s="6"/>
      <c r="F7" s="6"/>
      <c r="G7" s="6"/>
      <c r="H7" s="23" t="str">
        <f>IFERROR(__xludf.DUMMYFUNCTION("""COMPUTED_VALUE"""),"Upi")</f>
        <v>Upi</v>
      </c>
      <c r="I7" s="23" t="str">
        <f>UPPER(TRIM(H7))</f>
        <v>UPI</v>
      </c>
    </row>
    <row r="8">
      <c r="A8" s="19" t="s">
        <v>177</v>
      </c>
      <c r="B8" s="20" t="s">
        <v>201</v>
      </c>
      <c r="C8" s="21" t="str">
        <f t="shared" si="1"/>
        <v>UPI</v>
      </c>
      <c r="D8" s="6" t="str">
        <f t="shared" si="2"/>
        <v>UPI</v>
      </c>
      <c r="E8" s="6"/>
      <c r="F8" s="6"/>
      <c r="G8" s="6"/>
      <c r="H8" s="23" t="str">
        <f>IFERROR(__xludf.DUMMYFUNCTION("""COMPUTED_VALUE"""),"DEBIT")</f>
        <v>DEBIT</v>
      </c>
      <c r="I8" s="23" t="str">
        <f>PROPER(TRIM(H8))</f>
        <v>Debit</v>
      </c>
    </row>
    <row r="9">
      <c r="A9" s="19" t="s">
        <v>178</v>
      </c>
      <c r="B9" s="20" t="s">
        <v>202</v>
      </c>
      <c r="C9" s="21" t="str">
        <f t="shared" si="1"/>
        <v>Debit</v>
      </c>
      <c r="D9" s="6" t="str">
        <f t="shared" si="2"/>
        <v>Debit</v>
      </c>
      <c r="E9" s="6"/>
      <c r="F9" s="6"/>
      <c r="G9" s="6"/>
      <c r="H9" s="23" t="str">
        <f>IFERROR(__xludf.DUMMYFUNCTION("""COMPUTED_VALUE"""),"bank")</f>
        <v>bank</v>
      </c>
      <c r="I9" s="23" t="str">
        <f>PROPER(TRIM(H9))&amp;" "&amp;"Transfer"</f>
        <v>Bank Transfer</v>
      </c>
    </row>
    <row r="10">
      <c r="A10" s="19" t="s">
        <v>179</v>
      </c>
      <c r="B10" s="20" t="s">
        <v>199</v>
      </c>
      <c r="C10" s="21" t="str">
        <f t="shared" si="1"/>
        <v>Bank Transfer</v>
      </c>
      <c r="D10" s="6" t="str">
        <f t="shared" si="2"/>
        <v>Bank Transfer</v>
      </c>
      <c r="E10" s="6"/>
      <c r="F10" s="6"/>
      <c r="G10" s="6"/>
      <c r="H10" s="23" t="str">
        <f>IFERROR(__xludf.DUMMYFUNCTION("""COMPUTED_VALUE"""),"uPI")</f>
        <v>uPI</v>
      </c>
      <c r="I10" s="23" t="str">
        <f>UPPER(TRIM(H10))</f>
        <v>UPI</v>
      </c>
    </row>
    <row r="11">
      <c r="A11" s="19" t="s">
        <v>180</v>
      </c>
      <c r="B11" s="20" t="s">
        <v>200</v>
      </c>
      <c r="C11" s="21" t="str">
        <f t="shared" si="1"/>
        <v>Credit</v>
      </c>
      <c r="D11" s="6" t="str">
        <f t="shared" si="2"/>
        <v>Credit</v>
      </c>
      <c r="E11" s="6"/>
      <c r="F11" s="6"/>
      <c r="G11" s="6"/>
    </row>
    <row r="12">
      <c r="A12" s="19" t="s">
        <v>181</v>
      </c>
      <c r="B12" s="20" t="s">
        <v>198</v>
      </c>
      <c r="C12" s="21" t="str">
        <f t="shared" si="1"/>
        <v>UPI</v>
      </c>
      <c r="D12" s="6" t="str">
        <f t="shared" si="2"/>
        <v>UPI</v>
      </c>
      <c r="E12" s="6"/>
      <c r="F12" s="6"/>
      <c r="G12" s="6"/>
    </row>
    <row r="13">
      <c r="A13" s="19" t="s">
        <v>182</v>
      </c>
      <c r="B13" s="20" t="s">
        <v>201</v>
      </c>
      <c r="C13" s="21" t="str">
        <f t="shared" si="1"/>
        <v>UPI</v>
      </c>
      <c r="D13" s="6" t="str">
        <f t="shared" si="2"/>
        <v>UPI</v>
      </c>
      <c r="E13" s="6"/>
      <c r="F13" s="6"/>
      <c r="G13" s="6"/>
    </row>
    <row r="14">
      <c r="A14" s="19" t="s">
        <v>183</v>
      </c>
      <c r="B14" s="20" t="s">
        <v>197</v>
      </c>
      <c r="C14" s="21" t="str">
        <f t="shared" si="1"/>
        <v>Debit</v>
      </c>
      <c r="D14" s="6" t="str">
        <f t="shared" si="2"/>
        <v>Debit</v>
      </c>
      <c r="E14" s="6"/>
      <c r="F14" s="6"/>
      <c r="G14" s="6"/>
    </row>
    <row r="15">
      <c r="A15" s="19" t="s">
        <v>184</v>
      </c>
      <c r="B15" s="20" t="s">
        <v>196</v>
      </c>
      <c r="C15" s="21" t="str">
        <f t="shared" si="1"/>
        <v>Credit</v>
      </c>
      <c r="D15" s="6" t="str">
        <f t="shared" si="2"/>
        <v>Credit</v>
      </c>
      <c r="E15" s="6"/>
      <c r="F15" s="6"/>
      <c r="G15" s="6"/>
    </row>
    <row r="16">
      <c r="A16" s="19" t="s">
        <v>185</v>
      </c>
      <c r="B16" s="20" t="s">
        <v>197</v>
      </c>
      <c r="C16" s="21" t="str">
        <f t="shared" si="1"/>
        <v>Debit</v>
      </c>
      <c r="D16" s="6" t="str">
        <f t="shared" si="2"/>
        <v>Debit</v>
      </c>
      <c r="E16" s="6"/>
      <c r="F16" s="6"/>
      <c r="G16" s="6"/>
    </row>
    <row r="17">
      <c r="A17" s="19" t="s">
        <v>186</v>
      </c>
      <c r="B17" s="20" t="s">
        <v>198</v>
      </c>
      <c r="C17" s="21" t="str">
        <f t="shared" si="1"/>
        <v>UPI</v>
      </c>
      <c r="D17" s="6" t="str">
        <f t="shared" si="2"/>
        <v>UPI</v>
      </c>
      <c r="E17" s="6"/>
      <c r="F17" s="6"/>
      <c r="G17" s="6"/>
    </row>
    <row r="18">
      <c r="A18" s="19" t="s">
        <v>187</v>
      </c>
      <c r="B18" s="20" t="s">
        <v>197</v>
      </c>
      <c r="C18" s="21" t="str">
        <f t="shared" si="1"/>
        <v>Debit</v>
      </c>
      <c r="D18" s="6" t="str">
        <f t="shared" si="2"/>
        <v>Debit</v>
      </c>
      <c r="E18" s="6"/>
      <c r="F18" s="6"/>
      <c r="G18" s="6"/>
    </row>
    <row r="19">
      <c r="A19" s="19" t="s">
        <v>188</v>
      </c>
      <c r="B19" s="20" t="s">
        <v>203</v>
      </c>
      <c r="C19" s="21" t="str">
        <f t="shared" si="1"/>
        <v>Bank Transfer</v>
      </c>
      <c r="D19" s="6" t="str">
        <f t="shared" si="2"/>
        <v>Bank Transfer</v>
      </c>
      <c r="E19" s="6"/>
      <c r="F19" s="6"/>
      <c r="G19" s="6"/>
    </row>
    <row r="20">
      <c r="A20" s="19" t="s">
        <v>189</v>
      </c>
      <c r="B20" s="20" t="s">
        <v>200</v>
      </c>
      <c r="C20" s="21" t="str">
        <f t="shared" si="1"/>
        <v>Credit</v>
      </c>
      <c r="D20" s="6" t="str">
        <f t="shared" si="2"/>
        <v>Credit</v>
      </c>
      <c r="E20" s="6"/>
      <c r="F20" s="6"/>
      <c r="G20" s="6"/>
    </row>
    <row r="21">
      <c r="A21" s="19" t="s">
        <v>190</v>
      </c>
      <c r="B21" s="20" t="s">
        <v>204</v>
      </c>
      <c r="C21" s="21" t="str">
        <f t="shared" si="1"/>
        <v>UPI</v>
      </c>
      <c r="D21" s="6" t="str">
        <f t="shared" si="2"/>
        <v>UPI</v>
      </c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5.88"/>
  </cols>
  <sheetData>
    <row r="1">
      <c r="A1" s="17" t="s">
        <v>0</v>
      </c>
      <c r="B1" s="18" t="s">
        <v>205</v>
      </c>
      <c r="C1" s="1" t="s">
        <v>206</v>
      </c>
      <c r="D1" s="1" t="s">
        <v>207</v>
      </c>
      <c r="E1" s="1"/>
      <c r="F1" s="1" t="s">
        <v>208</v>
      </c>
      <c r="G1" s="1" t="s">
        <v>195</v>
      </c>
      <c r="H1" s="2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>
      <c r="A2" s="19" t="s">
        <v>163</v>
      </c>
      <c r="B2" s="20" t="s">
        <v>209</v>
      </c>
      <c r="C2" s="6" t="str">
        <f t="shared" ref="C2:C21" si="1">Vlookup(B2,$F$2:$G$13,2,FALSE)</f>
        <v>A</v>
      </c>
      <c r="D2" s="6" t="str">
        <f t="shared" ref="D2:D21" si="2">C2&amp;": "&amp;A2</f>
        <v>A: Aarav Sharma</v>
      </c>
      <c r="E2" s="21"/>
      <c r="F2" s="6" t="str">
        <f>IFERROR(__xludf.DUMMYFUNCTION("UNIQUE(B2:B21)"),"Option A")</f>
        <v>Option A</v>
      </c>
      <c r="G2" s="6" t="str">
        <f t="shared" ref="G2:G3" si="3">TRIM(RIGHT(F2,1))</f>
        <v>A</v>
      </c>
      <c r="H2" s="5"/>
    </row>
    <row r="3">
      <c r="A3" s="19" t="s">
        <v>167</v>
      </c>
      <c r="B3" s="20" t="s">
        <v>210</v>
      </c>
      <c r="C3" s="6" t="str">
        <f t="shared" si="1"/>
        <v>B</v>
      </c>
      <c r="D3" s="6" t="str">
        <f t="shared" si="2"/>
        <v>B: Preeti Kapoor</v>
      </c>
      <c r="E3" s="21"/>
      <c r="F3" s="6" t="str">
        <f>IFERROR(__xludf.DUMMYFUNCTION("""COMPUTED_VALUE"""),"Option B")</f>
        <v>Option B</v>
      </c>
      <c r="G3" s="6" t="str">
        <f t="shared" si="3"/>
        <v>B</v>
      </c>
      <c r="H3" s="5"/>
    </row>
    <row r="4">
      <c r="A4" s="19" t="s">
        <v>171</v>
      </c>
      <c r="B4" s="20" t="s">
        <v>211</v>
      </c>
      <c r="C4" s="6" t="str">
        <f t="shared" si="1"/>
        <v>A</v>
      </c>
      <c r="D4" s="6" t="str">
        <f t="shared" si="2"/>
        <v>A: Rohan Yadav</v>
      </c>
      <c r="E4" s="21"/>
      <c r="F4" s="6" t="str">
        <f>IFERROR(__xludf.DUMMYFUNCTION("""COMPUTED_VALUE"""),"A")</f>
        <v>A</v>
      </c>
      <c r="G4" s="6" t="str">
        <f>TRIM(F4)</f>
        <v>A</v>
      </c>
      <c r="H4" s="5"/>
    </row>
    <row r="5">
      <c r="A5" s="19" t="s">
        <v>173</v>
      </c>
      <c r="B5" s="20" t="s">
        <v>212</v>
      </c>
      <c r="C5" s="6" t="str">
        <f t="shared" si="1"/>
        <v>A</v>
      </c>
      <c r="D5" s="6" t="str">
        <f t="shared" si="2"/>
        <v>A: Shreya Gupta</v>
      </c>
      <c r="E5" s="21"/>
      <c r="F5" s="6" t="str">
        <f>IFERROR(__xludf.DUMMYFUNCTION("""COMPUTED_VALUE"""),"a")</f>
        <v>a</v>
      </c>
      <c r="G5" s="6" t="str">
        <f>TRIM(UPPER(F5))</f>
        <v>A</v>
      </c>
      <c r="H5" s="5"/>
    </row>
    <row r="6">
      <c r="A6" s="19" t="s">
        <v>175</v>
      </c>
      <c r="B6" s="20" t="s">
        <v>213</v>
      </c>
      <c r="C6" s="6" t="str">
        <f t="shared" si="1"/>
        <v>B</v>
      </c>
      <c r="D6" s="6" t="str">
        <f t="shared" si="2"/>
        <v>B: Aditya Patel</v>
      </c>
      <c r="E6" s="21"/>
      <c r="F6" s="6" t="str">
        <f>IFERROR(__xludf.DUMMYFUNCTION("""COMPUTED_VALUE"""),"B")</f>
        <v>B</v>
      </c>
      <c r="G6" s="6" t="str">
        <f>TRIM(F6)</f>
        <v>B</v>
      </c>
      <c r="H6" s="6"/>
    </row>
    <row r="7">
      <c r="A7" s="19" t="s">
        <v>176</v>
      </c>
      <c r="B7" s="20" t="s">
        <v>214</v>
      </c>
      <c r="C7" s="6" t="str">
        <f t="shared" si="1"/>
        <v>B</v>
      </c>
      <c r="D7" s="6" t="str">
        <f t="shared" si="2"/>
        <v>B: Meera Singh</v>
      </c>
      <c r="E7" s="21"/>
      <c r="F7" s="6" t="str">
        <f>IFERROR(__xludf.DUMMYFUNCTION("""COMPUTED_VALUE"""),"b")</f>
        <v>b</v>
      </c>
      <c r="G7" s="6" t="str">
        <f t="shared" ref="G7:G8" si="4">TRIM(UPPER(F7))</f>
        <v>B</v>
      </c>
      <c r="H7" s="6"/>
    </row>
    <row r="8">
      <c r="A8" s="19" t="s">
        <v>177</v>
      </c>
      <c r="B8" s="20" t="s">
        <v>213</v>
      </c>
      <c r="C8" s="6" t="str">
        <f t="shared" si="1"/>
        <v>B</v>
      </c>
      <c r="D8" s="6" t="str">
        <f t="shared" si="2"/>
        <v>B: Vikram Khanna</v>
      </c>
      <c r="E8" s="21"/>
      <c r="F8" s="6" t="str">
        <f>IFERROR(__xludf.DUMMYFUNCTION("""COMPUTED_VALUE"""),"c")</f>
        <v>c</v>
      </c>
      <c r="G8" s="6" t="str">
        <f t="shared" si="4"/>
        <v>C</v>
      </c>
      <c r="H8" s="6"/>
    </row>
    <row r="9">
      <c r="A9" s="19" t="s">
        <v>178</v>
      </c>
      <c r="B9" s="20" t="s">
        <v>209</v>
      </c>
      <c r="C9" s="6" t="str">
        <f t="shared" si="1"/>
        <v>A</v>
      </c>
      <c r="D9" s="6" t="str">
        <f t="shared" si="2"/>
        <v>A: Nandini Das</v>
      </c>
      <c r="E9" s="21"/>
      <c r="F9" s="6" t="str">
        <f>IFERROR(__xludf.DUMMYFUNCTION("""COMPUTED_VALUE"""),"I want C")</f>
        <v>I want C</v>
      </c>
      <c r="G9" s="6" t="str">
        <f>TRIM(RIGHT(F9,1))</f>
        <v>C</v>
      </c>
      <c r="H9" s="6"/>
    </row>
    <row r="10">
      <c r="A10" s="19" t="s">
        <v>179</v>
      </c>
      <c r="B10" s="20" t="s">
        <v>215</v>
      </c>
      <c r="C10" s="6" t="str">
        <f t="shared" si="1"/>
        <v>C</v>
      </c>
      <c r="D10" s="6" t="str">
        <f t="shared" si="2"/>
        <v>C: Arjun Verma</v>
      </c>
      <c r="E10" s="21"/>
      <c r="F10" s="6" t="str">
        <f>IFERROR(__xludf.DUMMYFUNCTION("""COMPUTED_VALUE"""),"d")</f>
        <v>d</v>
      </c>
      <c r="G10" s="6" t="str">
        <f>TRIM(UPPER(F10))</f>
        <v>D</v>
      </c>
      <c r="H10" s="6"/>
    </row>
    <row r="11">
      <c r="A11" s="19" t="s">
        <v>180</v>
      </c>
      <c r="B11" s="20" t="s">
        <v>216</v>
      </c>
      <c r="C11" s="6" t="str">
        <f t="shared" si="1"/>
        <v>C</v>
      </c>
      <c r="D11" s="6" t="str">
        <f t="shared" si="2"/>
        <v>C: Kavya Joshi</v>
      </c>
      <c r="E11" s="21"/>
      <c r="F11" s="6" t="str">
        <f>IFERROR(__xludf.DUMMYFUNCTION("""COMPUTED_VALUE"""),"Option D")</f>
        <v>Option D</v>
      </c>
      <c r="G11" s="6" t="str">
        <f>TRIM(RIGHT(F11,1))</f>
        <v>D</v>
      </c>
      <c r="H11" s="6"/>
    </row>
    <row r="12">
      <c r="A12" s="19" t="s">
        <v>181</v>
      </c>
      <c r="B12" s="20" t="s">
        <v>217</v>
      </c>
      <c r="C12" s="6" t="str">
        <f t="shared" si="1"/>
        <v>D</v>
      </c>
      <c r="D12" s="6" t="str">
        <f t="shared" si="2"/>
        <v>D: Aniket Tiwari</v>
      </c>
      <c r="E12" s="21"/>
      <c r="F12" s="6" t="str">
        <f>IFERROR(__xludf.DUMMYFUNCTION("""COMPUTED_VALUE"""),"D")</f>
        <v>D</v>
      </c>
      <c r="G12" s="6" t="str">
        <f>TRIM(F12)</f>
        <v>D</v>
      </c>
      <c r="H12" s="6"/>
    </row>
    <row r="13">
      <c r="A13" s="19" t="s">
        <v>182</v>
      </c>
      <c r="B13" s="20" t="s">
        <v>218</v>
      </c>
      <c r="C13" s="6" t="str">
        <f t="shared" si="1"/>
        <v>D</v>
      </c>
      <c r="D13" s="6" t="str">
        <f t="shared" si="2"/>
        <v>D: Priya Reddy</v>
      </c>
      <c r="E13" s="21"/>
      <c r="F13" s="6" t="str">
        <f>IFERROR(__xludf.DUMMYFUNCTION("""COMPUTED_VALUE"""),"Select D")</f>
        <v>Select D</v>
      </c>
      <c r="G13" s="6" t="str">
        <f>TRIM(RIGHT(F13,1))</f>
        <v>D</v>
      </c>
      <c r="H13" s="6"/>
    </row>
    <row r="14">
      <c r="A14" s="19" t="s">
        <v>183</v>
      </c>
      <c r="B14" s="20" t="s">
        <v>211</v>
      </c>
      <c r="C14" s="6" t="str">
        <f t="shared" si="1"/>
        <v>A</v>
      </c>
      <c r="D14" s="6" t="str">
        <f t="shared" si="2"/>
        <v>A: Rajat Singh</v>
      </c>
      <c r="E14" s="21"/>
      <c r="F14" s="6"/>
      <c r="G14" s="6"/>
      <c r="H14" s="6"/>
    </row>
    <row r="15">
      <c r="A15" s="19" t="s">
        <v>184</v>
      </c>
      <c r="B15" s="20" t="s">
        <v>210</v>
      </c>
      <c r="C15" s="6" t="str">
        <f t="shared" si="1"/>
        <v>B</v>
      </c>
      <c r="D15" s="6" t="str">
        <f t="shared" si="2"/>
        <v>B: Nisha Sharma</v>
      </c>
      <c r="E15" s="21"/>
      <c r="F15" s="6"/>
      <c r="G15" s="6"/>
      <c r="H15" s="6"/>
    </row>
    <row r="16">
      <c r="A16" s="19" t="s">
        <v>185</v>
      </c>
      <c r="B16" s="20" t="s">
        <v>213</v>
      </c>
      <c r="C16" s="6" t="str">
        <f t="shared" si="1"/>
        <v>B</v>
      </c>
      <c r="D16" s="6" t="str">
        <f t="shared" si="2"/>
        <v>B: Saurabh Mishra</v>
      </c>
      <c r="E16" s="21"/>
      <c r="F16" s="6"/>
      <c r="G16" s="6"/>
      <c r="H16" s="6"/>
    </row>
    <row r="17">
      <c r="A17" s="19" t="s">
        <v>186</v>
      </c>
      <c r="B17" s="20" t="s">
        <v>217</v>
      </c>
      <c r="C17" s="6" t="str">
        <f t="shared" si="1"/>
        <v>D</v>
      </c>
      <c r="D17" s="6" t="str">
        <f t="shared" si="2"/>
        <v>D: Deepa Verma</v>
      </c>
      <c r="E17" s="21"/>
      <c r="F17" s="6"/>
      <c r="G17" s="6"/>
      <c r="H17" s="6"/>
    </row>
    <row r="18">
      <c r="A18" s="19" t="s">
        <v>187</v>
      </c>
      <c r="B18" s="20" t="s">
        <v>165</v>
      </c>
      <c r="C18" s="6" t="str">
        <f t="shared" si="1"/>
        <v>D</v>
      </c>
      <c r="D18" s="6" t="str">
        <f t="shared" si="2"/>
        <v>D: Karan Gupta</v>
      </c>
      <c r="E18" s="21"/>
      <c r="F18" s="6"/>
      <c r="G18" s="6"/>
      <c r="H18" s="6"/>
    </row>
    <row r="19">
      <c r="A19" s="19" t="s">
        <v>188</v>
      </c>
      <c r="B19" s="20" t="s">
        <v>219</v>
      </c>
      <c r="C19" s="6" t="str">
        <f t="shared" si="1"/>
        <v>D</v>
      </c>
      <c r="D19" s="6" t="str">
        <f t="shared" si="2"/>
        <v>D: Sarika Yadav</v>
      </c>
      <c r="E19" s="21"/>
      <c r="F19" s="6"/>
      <c r="G19" s="6"/>
      <c r="H19" s="6"/>
    </row>
    <row r="20">
      <c r="A20" s="19" t="s">
        <v>189</v>
      </c>
      <c r="B20" s="20" t="s">
        <v>215</v>
      </c>
      <c r="C20" s="6" t="str">
        <f t="shared" si="1"/>
        <v>C</v>
      </c>
      <c r="D20" s="6" t="str">
        <f t="shared" si="2"/>
        <v>C: Vivek Chopra</v>
      </c>
      <c r="E20" s="21"/>
      <c r="F20" s="6"/>
      <c r="G20" s="6"/>
      <c r="H20" s="6"/>
    </row>
    <row r="21">
      <c r="A21" s="19" t="s">
        <v>190</v>
      </c>
      <c r="B21" s="20" t="s">
        <v>211</v>
      </c>
      <c r="C21" s="6" t="str">
        <f t="shared" si="1"/>
        <v>A</v>
      </c>
      <c r="D21" s="6" t="str">
        <f t="shared" si="2"/>
        <v>A: Radhika Pandey</v>
      </c>
      <c r="E21" s="21"/>
      <c r="F21" s="6"/>
      <c r="G21" s="6"/>
      <c r="H21" s="6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6"/>
      <c r="B28" s="6"/>
      <c r="C28" s="6"/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6"/>
      <c r="B31" s="6"/>
      <c r="C31" s="6"/>
      <c r="D31" s="6"/>
      <c r="E31" s="6"/>
      <c r="F31" s="6"/>
      <c r="G31" s="6"/>
      <c r="H31" s="6"/>
    </row>
    <row r="32">
      <c r="A32" s="6"/>
      <c r="B32" s="6"/>
      <c r="C32" s="6"/>
      <c r="D32" s="6"/>
      <c r="E32" s="6"/>
      <c r="F32" s="6"/>
      <c r="G32" s="6"/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  <col customWidth="1" min="4" max="4" width="30.5"/>
    <col customWidth="1" min="5" max="5" width="15.88"/>
    <col customWidth="1" min="7" max="7" width="29.75"/>
  </cols>
  <sheetData>
    <row r="1">
      <c r="A1" s="25" t="s">
        <v>220</v>
      </c>
      <c r="B1" s="26"/>
      <c r="C1" s="27" t="s">
        <v>221</v>
      </c>
      <c r="D1" s="18" t="s">
        <v>222</v>
      </c>
      <c r="E1" s="26"/>
      <c r="F1" s="28" t="s">
        <v>223</v>
      </c>
      <c r="G1" s="27" t="s">
        <v>224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9" t="s">
        <v>225</v>
      </c>
      <c r="B2" s="4" t="str">
        <f t="shared" ref="B2:B21" si="1">LEFT(TRIM(A2),4)</f>
        <v>QXZP</v>
      </c>
      <c r="C2" s="30" t="str">
        <f t="shared" ref="C2:C21" si="2">RIGHT(B2,1)</f>
        <v>P</v>
      </c>
      <c r="D2" s="20" t="str">
        <f t="shared" ref="D2:D21" si="3">VLOOKUP(C2,$F$2:$G$9,2,FALSE)</f>
        <v>For individuals</v>
      </c>
      <c r="E2" s="6"/>
      <c r="F2" s="31" t="s">
        <v>42</v>
      </c>
      <c r="G2" s="31" t="s">
        <v>226</v>
      </c>
    </row>
    <row r="3">
      <c r="A3" s="29" t="s">
        <v>227</v>
      </c>
      <c r="B3" s="4" t="str">
        <f t="shared" si="1"/>
        <v>HPTJ</v>
      </c>
      <c r="C3" s="30" t="str">
        <f t="shared" si="2"/>
        <v>J</v>
      </c>
      <c r="D3" s="20" t="str">
        <f t="shared" si="3"/>
        <v>For artificial judicial person</v>
      </c>
      <c r="E3" s="6"/>
      <c r="F3" s="6" t="s">
        <v>211</v>
      </c>
      <c r="G3" s="6" t="s">
        <v>228</v>
      </c>
    </row>
    <row r="4">
      <c r="A4" s="29" t="s">
        <v>229</v>
      </c>
      <c r="B4" s="4" t="str">
        <f t="shared" si="1"/>
        <v>MYLA</v>
      </c>
      <c r="C4" s="30" t="str">
        <f t="shared" si="2"/>
        <v>A</v>
      </c>
      <c r="D4" s="20" t="str">
        <f t="shared" si="3"/>
        <v>For Association of Persons (AOP)</v>
      </c>
      <c r="E4" s="6"/>
      <c r="F4" s="6" t="s">
        <v>230</v>
      </c>
      <c r="G4" s="6" t="s">
        <v>231</v>
      </c>
    </row>
    <row r="5">
      <c r="A5" s="29" t="s">
        <v>232</v>
      </c>
      <c r="B5" s="4" t="str">
        <f t="shared" si="1"/>
        <v>DFOT</v>
      </c>
      <c r="C5" s="30" t="str">
        <f t="shared" si="2"/>
        <v>T</v>
      </c>
      <c r="D5" s="20" t="str">
        <f t="shared" si="3"/>
        <v>For trusts</v>
      </c>
      <c r="E5" s="6"/>
      <c r="F5" s="6" t="s">
        <v>40</v>
      </c>
      <c r="G5" s="6" t="s">
        <v>233</v>
      </c>
    </row>
    <row r="6">
      <c r="A6" s="29" t="s">
        <v>234</v>
      </c>
      <c r="B6" s="4" t="str">
        <f t="shared" si="1"/>
        <v>NKCC</v>
      </c>
      <c r="C6" s="30" t="str">
        <f t="shared" si="2"/>
        <v>C</v>
      </c>
      <c r="D6" s="20" t="str">
        <f t="shared" si="3"/>
        <v>For companies</v>
      </c>
      <c r="E6" s="6"/>
      <c r="F6" s="6" t="s">
        <v>235</v>
      </c>
      <c r="G6" s="6" t="s">
        <v>236</v>
      </c>
    </row>
    <row r="7">
      <c r="A7" s="23" t="s">
        <v>237</v>
      </c>
      <c r="B7" s="4" t="str">
        <f t="shared" si="1"/>
        <v>ZBJG</v>
      </c>
      <c r="C7" s="30" t="str">
        <f t="shared" si="2"/>
        <v>G</v>
      </c>
      <c r="D7" s="20" t="str">
        <f t="shared" si="3"/>
        <v>For government agencies</v>
      </c>
      <c r="E7" s="6"/>
      <c r="F7" s="6" t="s">
        <v>238</v>
      </c>
      <c r="G7" s="6" t="s">
        <v>239</v>
      </c>
    </row>
    <row r="8">
      <c r="A8" s="29" t="s">
        <v>240</v>
      </c>
      <c r="B8" s="4" t="str">
        <f t="shared" si="1"/>
        <v>RUGF</v>
      </c>
      <c r="C8" s="30" t="str">
        <f t="shared" si="2"/>
        <v>F</v>
      </c>
      <c r="D8" s="20" t="str">
        <f t="shared" si="3"/>
        <v>For partnership firms</v>
      </c>
      <c r="E8" s="6"/>
      <c r="F8" s="6" t="s">
        <v>241</v>
      </c>
      <c r="G8" s="6" t="s">
        <v>242</v>
      </c>
    </row>
    <row r="9">
      <c r="A9" s="29" t="s">
        <v>243</v>
      </c>
      <c r="B9" s="4" t="str">
        <f t="shared" si="1"/>
        <v>LIEL</v>
      </c>
      <c r="C9" s="30" t="str">
        <f t="shared" si="2"/>
        <v>L</v>
      </c>
      <c r="D9" s="20" t="str">
        <f t="shared" si="3"/>
        <v>For local authority</v>
      </c>
      <c r="E9" s="6"/>
      <c r="F9" s="6" t="s">
        <v>244</v>
      </c>
      <c r="G9" s="6" t="s">
        <v>245</v>
      </c>
    </row>
    <row r="10">
      <c r="A10" s="29" t="s">
        <v>246</v>
      </c>
      <c r="B10" s="4" t="str">
        <f t="shared" si="1"/>
        <v>AHSJ</v>
      </c>
      <c r="C10" s="30" t="str">
        <f t="shared" si="2"/>
        <v>J</v>
      </c>
      <c r="D10" s="20" t="str">
        <f t="shared" si="3"/>
        <v>For artificial judicial person</v>
      </c>
      <c r="E10" s="6"/>
    </row>
    <row r="11">
      <c r="A11" s="29" t="s">
        <v>247</v>
      </c>
      <c r="B11" s="4" t="str">
        <f t="shared" si="1"/>
        <v>WYXC</v>
      </c>
      <c r="C11" s="30" t="str">
        <f t="shared" si="2"/>
        <v>C</v>
      </c>
      <c r="D11" s="20" t="str">
        <f t="shared" si="3"/>
        <v>For companies</v>
      </c>
      <c r="E11" s="6"/>
      <c r="H11" s="32"/>
    </row>
    <row r="12">
      <c r="A12" s="29" t="s">
        <v>248</v>
      </c>
      <c r="B12" s="4" t="str">
        <f t="shared" si="1"/>
        <v>VNMA</v>
      </c>
      <c r="C12" s="30" t="str">
        <f t="shared" si="2"/>
        <v>A</v>
      </c>
      <c r="D12" s="20" t="str">
        <f t="shared" si="3"/>
        <v>For Association of Persons (AOP)</v>
      </c>
      <c r="E12" s="6"/>
    </row>
    <row r="13">
      <c r="A13" s="29" t="s">
        <v>249</v>
      </c>
      <c r="B13" s="4" t="str">
        <f t="shared" si="1"/>
        <v>KPFG</v>
      </c>
      <c r="C13" s="30" t="str">
        <f t="shared" si="2"/>
        <v>G</v>
      </c>
      <c r="D13" s="20" t="str">
        <f t="shared" si="3"/>
        <v>For government agencies</v>
      </c>
      <c r="E13" s="6"/>
    </row>
    <row r="14">
      <c r="A14" s="29" t="s">
        <v>250</v>
      </c>
      <c r="B14" s="4" t="str">
        <f t="shared" si="1"/>
        <v>TRJP</v>
      </c>
      <c r="C14" s="30" t="str">
        <f t="shared" si="2"/>
        <v>P</v>
      </c>
      <c r="D14" s="20" t="str">
        <f t="shared" si="3"/>
        <v>For individuals</v>
      </c>
      <c r="E14" s="6"/>
    </row>
    <row r="15">
      <c r="A15" s="29" t="s">
        <v>251</v>
      </c>
      <c r="B15" s="4" t="str">
        <f t="shared" si="1"/>
        <v>OQDL</v>
      </c>
      <c r="C15" s="30" t="str">
        <f t="shared" si="2"/>
        <v>L</v>
      </c>
      <c r="D15" s="20" t="str">
        <f t="shared" si="3"/>
        <v>For local authority</v>
      </c>
      <c r="E15" s="6"/>
    </row>
    <row r="16">
      <c r="A16" s="29" t="s">
        <v>252</v>
      </c>
      <c r="B16" s="4" t="str">
        <f t="shared" si="1"/>
        <v>EMCF</v>
      </c>
      <c r="C16" s="30" t="str">
        <f t="shared" si="2"/>
        <v>F</v>
      </c>
      <c r="D16" s="20" t="str">
        <f t="shared" si="3"/>
        <v>For partnership firms</v>
      </c>
      <c r="E16" s="6"/>
      <c r="H16" s="33"/>
    </row>
    <row r="17">
      <c r="A17" s="29" t="s">
        <v>253</v>
      </c>
      <c r="B17" s="4" t="str">
        <f t="shared" si="1"/>
        <v>GZLT</v>
      </c>
      <c r="C17" s="30" t="str">
        <f t="shared" si="2"/>
        <v>T</v>
      </c>
      <c r="D17" s="20" t="str">
        <f t="shared" si="3"/>
        <v>For trusts</v>
      </c>
      <c r="E17" s="6"/>
      <c r="H17" s="33"/>
    </row>
    <row r="18">
      <c r="A18" s="29" t="s">
        <v>254</v>
      </c>
      <c r="B18" s="4" t="str">
        <f t="shared" si="1"/>
        <v>IXHJ</v>
      </c>
      <c r="C18" s="30" t="str">
        <f t="shared" si="2"/>
        <v>J</v>
      </c>
      <c r="D18" s="20" t="str">
        <f t="shared" si="3"/>
        <v>For artificial judicial person</v>
      </c>
      <c r="E18" s="6"/>
      <c r="H18" s="33"/>
    </row>
    <row r="19">
      <c r="A19" s="29" t="s">
        <v>255</v>
      </c>
      <c r="B19" s="4" t="str">
        <f t="shared" si="1"/>
        <v>BWPC</v>
      </c>
      <c r="C19" s="30" t="str">
        <f t="shared" si="2"/>
        <v>C</v>
      </c>
      <c r="D19" s="20" t="str">
        <f t="shared" si="3"/>
        <v>For companies</v>
      </c>
      <c r="E19" s="6"/>
      <c r="H19" s="33"/>
    </row>
    <row r="20">
      <c r="A20" s="29" t="s">
        <v>256</v>
      </c>
      <c r="B20" s="4" t="str">
        <f t="shared" si="1"/>
        <v>SYFG</v>
      </c>
      <c r="C20" s="30" t="str">
        <f t="shared" si="2"/>
        <v>G</v>
      </c>
      <c r="D20" s="20" t="str">
        <f t="shared" si="3"/>
        <v>For government agencies</v>
      </c>
      <c r="E20" s="6"/>
      <c r="H20" s="33"/>
    </row>
    <row r="21">
      <c r="A21" s="29" t="s">
        <v>257</v>
      </c>
      <c r="B21" s="4" t="str">
        <f t="shared" si="1"/>
        <v>CTVA</v>
      </c>
      <c r="C21" s="30" t="str">
        <f t="shared" si="2"/>
        <v>A</v>
      </c>
      <c r="D21" s="20" t="str">
        <f t="shared" si="3"/>
        <v>For Association of Persons (AOP)</v>
      </c>
      <c r="E21" s="6"/>
      <c r="H21" s="33"/>
    </row>
    <row r="22">
      <c r="E22" s="6"/>
      <c r="H22" s="33"/>
    </row>
    <row r="23">
      <c r="E23" s="6"/>
      <c r="H23" s="33"/>
    </row>
    <row r="24">
      <c r="E24" s="6"/>
      <c r="H24" s="33"/>
    </row>
    <row r="25">
      <c r="E25" s="6"/>
      <c r="H25" s="33"/>
    </row>
    <row r="26">
      <c r="E26" s="6"/>
      <c r="H26" s="33"/>
    </row>
    <row r="27">
      <c r="E27" s="6"/>
    </row>
    <row r="28">
      <c r="E28" s="6"/>
    </row>
    <row r="35">
      <c r="E35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2.0"/>
    <col customWidth="1" min="3" max="3" width="15.88"/>
    <col customWidth="1" min="6" max="6" width="14.5"/>
  </cols>
  <sheetData>
    <row r="1">
      <c r="A1" s="34" t="s">
        <v>258</v>
      </c>
      <c r="B1" s="35" t="s">
        <v>259</v>
      </c>
      <c r="C1" s="36"/>
      <c r="D1" s="37" t="s">
        <v>260</v>
      </c>
      <c r="E1" s="37"/>
      <c r="F1" s="38" t="s">
        <v>261</v>
      </c>
      <c r="G1" s="37" t="s">
        <v>260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30" t="s">
        <v>262</v>
      </c>
      <c r="B2" s="40" t="str">
        <f t="shared" ref="B2:B21" si="1">TRIM(RIGHT(A2,15))</f>
        <v>P456-2023/11/05</v>
      </c>
      <c r="C2" s="6" t="str">
        <f t="shared" ref="C2:C21" si="2">TRIM(LEFT(B2,4))</f>
        <v>P456</v>
      </c>
      <c r="D2" s="23" t="str">
        <f t="shared" ref="D2:D21" si="3">VLOOKUP(C2,$F$2:$G$6,2,FALSE)</f>
        <v>Smartphone</v>
      </c>
      <c r="F2" s="41" t="s">
        <v>263</v>
      </c>
      <c r="G2" s="6" t="s">
        <v>264</v>
      </c>
    </row>
    <row r="3">
      <c r="A3" s="30" t="s">
        <v>265</v>
      </c>
      <c r="B3" s="40" t="str">
        <f t="shared" si="1"/>
        <v>P890-2023/12/15</v>
      </c>
      <c r="C3" s="6" t="str">
        <f t="shared" si="2"/>
        <v>P890</v>
      </c>
      <c r="D3" s="23" t="str">
        <f t="shared" si="3"/>
        <v>Laptops</v>
      </c>
      <c r="F3" s="41" t="s">
        <v>266</v>
      </c>
      <c r="G3" s="6" t="s">
        <v>267</v>
      </c>
    </row>
    <row r="4">
      <c r="A4" s="30" t="s">
        <v>268</v>
      </c>
      <c r="B4" s="40" t="str">
        <f t="shared" si="1"/>
        <v>P123-2023/01/20</v>
      </c>
      <c r="C4" s="6" t="str">
        <f t="shared" si="2"/>
        <v>P123</v>
      </c>
      <c r="D4" s="23" t="str">
        <f t="shared" si="3"/>
        <v>Shoes</v>
      </c>
      <c r="F4" s="41" t="s">
        <v>269</v>
      </c>
      <c r="G4" s="6" t="s">
        <v>270</v>
      </c>
    </row>
    <row r="5">
      <c r="A5" s="30" t="s">
        <v>271</v>
      </c>
      <c r="B5" s="40" t="str">
        <f t="shared" si="1"/>
        <v>P567-2023/02/10</v>
      </c>
      <c r="C5" s="6" t="str">
        <f t="shared" si="2"/>
        <v>P567</v>
      </c>
      <c r="D5" s="23" t="str">
        <f t="shared" si="3"/>
        <v>Hats</v>
      </c>
      <c r="F5" s="41" t="s">
        <v>272</v>
      </c>
      <c r="G5" s="6" t="s">
        <v>273</v>
      </c>
    </row>
    <row r="6">
      <c r="A6" s="30" t="s">
        <v>274</v>
      </c>
      <c r="B6" s="40" t="str">
        <f t="shared" si="1"/>
        <v>P234-2023/04/03</v>
      </c>
      <c r="C6" s="6" t="str">
        <f t="shared" si="2"/>
        <v>P234</v>
      </c>
      <c r="D6" s="23" t="str">
        <f t="shared" si="3"/>
        <v>Cups</v>
      </c>
      <c r="F6" s="41" t="s">
        <v>275</v>
      </c>
      <c r="G6" s="6" t="s">
        <v>276</v>
      </c>
    </row>
    <row r="7">
      <c r="A7" s="30" t="s">
        <v>277</v>
      </c>
      <c r="B7" s="40" t="str">
        <f t="shared" si="1"/>
        <v>P890-2023/11/06</v>
      </c>
      <c r="C7" s="6" t="str">
        <f t="shared" si="2"/>
        <v>P890</v>
      </c>
      <c r="D7" s="23" t="str">
        <f t="shared" si="3"/>
        <v>Laptops</v>
      </c>
      <c r="F7" s="42"/>
    </row>
    <row r="8">
      <c r="A8" s="30" t="s">
        <v>278</v>
      </c>
      <c r="B8" s="40" t="str">
        <f t="shared" si="1"/>
        <v>P890-2023/12/16</v>
      </c>
      <c r="C8" s="6" t="str">
        <f t="shared" si="2"/>
        <v>P890</v>
      </c>
      <c r="D8" s="23" t="str">
        <f t="shared" si="3"/>
        <v>Laptops</v>
      </c>
      <c r="F8" s="42"/>
    </row>
    <row r="9">
      <c r="A9" s="30" t="s">
        <v>279</v>
      </c>
      <c r="B9" s="40" t="str">
        <f t="shared" si="1"/>
        <v>P123-2023/01/21</v>
      </c>
      <c r="C9" s="6" t="str">
        <f t="shared" si="2"/>
        <v>P123</v>
      </c>
      <c r="D9" s="23" t="str">
        <f t="shared" si="3"/>
        <v>Shoes</v>
      </c>
      <c r="F9" s="42"/>
    </row>
    <row r="10">
      <c r="A10" s="30" t="s">
        <v>280</v>
      </c>
      <c r="B10" s="40" t="str">
        <f t="shared" si="1"/>
        <v>P567-2023/02/11</v>
      </c>
      <c r="C10" s="6" t="str">
        <f t="shared" si="2"/>
        <v>P567</v>
      </c>
      <c r="D10" s="23" t="str">
        <f t="shared" si="3"/>
        <v>Hats</v>
      </c>
      <c r="F10" s="42"/>
    </row>
    <row r="11">
      <c r="A11" s="30" t="s">
        <v>281</v>
      </c>
      <c r="B11" s="40" t="str">
        <f t="shared" si="1"/>
        <v>P234-2023/04/04</v>
      </c>
      <c r="C11" s="6" t="str">
        <f t="shared" si="2"/>
        <v>P234</v>
      </c>
      <c r="D11" s="23" t="str">
        <f t="shared" si="3"/>
        <v>Cups</v>
      </c>
      <c r="F11" s="42"/>
    </row>
    <row r="12">
      <c r="A12" s="30" t="s">
        <v>282</v>
      </c>
      <c r="B12" s="40" t="str">
        <f t="shared" si="1"/>
        <v>P456-2023/11/07</v>
      </c>
      <c r="C12" s="6" t="str">
        <f t="shared" si="2"/>
        <v>P456</v>
      </c>
      <c r="D12" s="23" t="str">
        <f t="shared" si="3"/>
        <v>Smartphone</v>
      </c>
      <c r="F12" s="42"/>
    </row>
    <row r="13">
      <c r="A13" s="30" t="s">
        <v>283</v>
      </c>
      <c r="B13" s="40" t="str">
        <f t="shared" si="1"/>
        <v>P890-2023/12/17</v>
      </c>
      <c r="C13" s="6" t="str">
        <f t="shared" si="2"/>
        <v>P890</v>
      </c>
      <c r="D13" s="23" t="str">
        <f t="shared" si="3"/>
        <v>Laptops</v>
      </c>
      <c r="F13" s="42"/>
    </row>
    <row r="14">
      <c r="A14" s="30" t="s">
        <v>284</v>
      </c>
      <c r="B14" s="40" t="str">
        <f t="shared" si="1"/>
        <v>P123-2023/01/22</v>
      </c>
      <c r="C14" s="6" t="str">
        <f t="shared" si="2"/>
        <v>P123</v>
      </c>
      <c r="D14" s="23" t="str">
        <f t="shared" si="3"/>
        <v>Shoes</v>
      </c>
      <c r="F14" s="42"/>
    </row>
    <row r="15">
      <c r="A15" s="30" t="s">
        <v>285</v>
      </c>
      <c r="B15" s="40" t="str">
        <f t="shared" si="1"/>
        <v>P567-2023/02/12</v>
      </c>
      <c r="C15" s="6" t="str">
        <f t="shared" si="2"/>
        <v>P567</v>
      </c>
      <c r="D15" s="23" t="str">
        <f t="shared" si="3"/>
        <v>Hats</v>
      </c>
      <c r="F15" s="42"/>
    </row>
    <row r="16">
      <c r="A16" s="30" t="s">
        <v>286</v>
      </c>
      <c r="B16" s="40" t="str">
        <f t="shared" si="1"/>
        <v>P234-2023/04/05</v>
      </c>
      <c r="C16" s="6" t="str">
        <f t="shared" si="2"/>
        <v>P234</v>
      </c>
      <c r="D16" s="23" t="str">
        <f t="shared" si="3"/>
        <v>Cups</v>
      </c>
      <c r="F16" s="42"/>
    </row>
    <row r="17">
      <c r="A17" s="30" t="s">
        <v>287</v>
      </c>
      <c r="B17" s="40" t="str">
        <f t="shared" si="1"/>
        <v>P456-2023/11/08</v>
      </c>
      <c r="C17" s="6" t="str">
        <f t="shared" si="2"/>
        <v>P456</v>
      </c>
      <c r="D17" s="23" t="str">
        <f t="shared" si="3"/>
        <v>Smartphone</v>
      </c>
      <c r="F17" s="42"/>
    </row>
    <row r="18">
      <c r="A18" s="30" t="s">
        <v>288</v>
      </c>
      <c r="B18" s="40" t="str">
        <f t="shared" si="1"/>
        <v>P890-2023/12/18</v>
      </c>
      <c r="C18" s="6" t="str">
        <f t="shared" si="2"/>
        <v>P890</v>
      </c>
      <c r="D18" s="23" t="str">
        <f t="shared" si="3"/>
        <v>Laptops</v>
      </c>
      <c r="F18" s="42"/>
    </row>
    <row r="19">
      <c r="A19" s="30" t="s">
        <v>289</v>
      </c>
      <c r="B19" s="40" t="str">
        <f t="shared" si="1"/>
        <v>P123-2023/01/23</v>
      </c>
      <c r="C19" s="6" t="str">
        <f t="shared" si="2"/>
        <v>P123</v>
      </c>
      <c r="D19" s="23" t="str">
        <f t="shared" si="3"/>
        <v>Shoes</v>
      </c>
      <c r="F19" s="42"/>
    </row>
    <row r="20">
      <c r="A20" s="30" t="s">
        <v>290</v>
      </c>
      <c r="B20" s="40" t="str">
        <f t="shared" si="1"/>
        <v>P567-2023/02/13</v>
      </c>
      <c r="C20" s="6" t="str">
        <f t="shared" si="2"/>
        <v>P567</v>
      </c>
      <c r="D20" s="23" t="str">
        <f t="shared" si="3"/>
        <v>Hats</v>
      </c>
      <c r="F20" s="42"/>
    </row>
    <row r="21">
      <c r="A21" s="30" t="s">
        <v>291</v>
      </c>
      <c r="B21" s="40" t="str">
        <f t="shared" si="1"/>
        <v>P234-2023/04/06</v>
      </c>
      <c r="C21" s="6" t="str">
        <f t="shared" si="2"/>
        <v>P234</v>
      </c>
      <c r="D21" s="23" t="str">
        <f t="shared" si="3"/>
        <v>Cups</v>
      </c>
      <c r="F21" s="42"/>
    </row>
    <row r="22">
      <c r="B22" s="40"/>
      <c r="F22" s="42"/>
    </row>
    <row r="23">
      <c r="B23" s="40"/>
      <c r="F23" s="42"/>
    </row>
    <row r="24">
      <c r="B24" s="40"/>
      <c r="F24" s="42"/>
    </row>
    <row r="25">
      <c r="A25" s="7" t="s">
        <v>292</v>
      </c>
      <c r="B25" s="40"/>
      <c r="F25" s="42"/>
    </row>
    <row r="26">
      <c r="A26" s="7" t="s">
        <v>267</v>
      </c>
      <c r="B26" s="40">
        <f t="shared" ref="B26:B27" si="4">COUNTIFS($D$2:$D$21,$A26)</f>
        <v>5</v>
      </c>
      <c r="F26" s="42"/>
    </row>
    <row r="27">
      <c r="A27" s="7" t="s">
        <v>273</v>
      </c>
      <c r="B27" s="40">
        <f t="shared" si="4"/>
        <v>4</v>
      </c>
      <c r="F27" s="42"/>
    </row>
    <row r="28">
      <c r="B28" s="40"/>
      <c r="F28" s="42"/>
    </row>
    <row r="29">
      <c r="B29" s="40"/>
      <c r="F29" s="42"/>
    </row>
    <row r="30">
      <c r="B30" s="40"/>
      <c r="F30" s="42"/>
    </row>
    <row r="31">
      <c r="B31" s="40"/>
      <c r="F31" s="42"/>
    </row>
    <row r="32">
      <c r="B32" s="40"/>
      <c r="F32" s="42"/>
    </row>
    <row r="33">
      <c r="F33" s="42"/>
    </row>
    <row r="34">
      <c r="F34" s="42"/>
    </row>
    <row r="35">
      <c r="F35" s="42"/>
    </row>
    <row r="36">
      <c r="F36" s="42"/>
    </row>
    <row r="37">
      <c r="F37" s="42"/>
    </row>
    <row r="38">
      <c r="F38" s="42"/>
    </row>
    <row r="39">
      <c r="F39" s="42"/>
    </row>
    <row r="40">
      <c r="F40" s="42"/>
    </row>
    <row r="41">
      <c r="F41" s="42"/>
    </row>
    <row r="42">
      <c r="F42" s="42"/>
    </row>
    <row r="43">
      <c r="F43" s="42"/>
    </row>
    <row r="44">
      <c r="F44" s="42"/>
    </row>
    <row r="45">
      <c r="F45" s="42"/>
    </row>
    <row r="46">
      <c r="F46" s="42"/>
    </row>
    <row r="47">
      <c r="F47" s="42"/>
    </row>
    <row r="48">
      <c r="F48" s="42"/>
    </row>
    <row r="49">
      <c r="F49" s="42"/>
    </row>
    <row r="50">
      <c r="F50" s="42"/>
    </row>
    <row r="51">
      <c r="F51" s="42"/>
    </row>
    <row r="52">
      <c r="F52" s="42"/>
    </row>
    <row r="53">
      <c r="F53" s="42"/>
    </row>
    <row r="54">
      <c r="F54" s="42"/>
    </row>
    <row r="55">
      <c r="F55" s="42"/>
    </row>
    <row r="56">
      <c r="F56" s="42"/>
    </row>
    <row r="57">
      <c r="F57" s="42"/>
    </row>
    <row r="58">
      <c r="F58" s="42"/>
    </row>
    <row r="59">
      <c r="F59" s="42"/>
    </row>
    <row r="60">
      <c r="F60" s="42"/>
    </row>
    <row r="61">
      <c r="F61" s="42"/>
    </row>
    <row r="62">
      <c r="F62" s="42"/>
    </row>
    <row r="63">
      <c r="F63" s="42"/>
    </row>
    <row r="64">
      <c r="F64" s="42"/>
    </row>
    <row r="65">
      <c r="F65" s="42"/>
    </row>
    <row r="66">
      <c r="F66" s="42"/>
    </row>
    <row r="67">
      <c r="F67" s="42"/>
    </row>
    <row r="68">
      <c r="F68" s="42"/>
    </row>
    <row r="69">
      <c r="F69" s="42"/>
    </row>
    <row r="70">
      <c r="F70" s="42"/>
    </row>
    <row r="71">
      <c r="F71" s="42"/>
    </row>
    <row r="72">
      <c r="F72" s="42"/>
    </row>
    <row r="73">
      <c r="F73" s="42"/>
    </row>
    <row r="74">
      <c r="F74" s="42"/>
    </row>
    <row r="75">
      <c r="F75" s="42"/>
    </row>
    <row r="76">
      <c r="F76" s="42"/>
    </row>
    <row r="77">
      <c r="F77" s="42"/>
    </row>
    <row r="78">
      <c r="F78" s="42"/>
    </row>
    <row r="79">
      <c r="F79" s="42"/>
    </row>
    <row r="80">
      <c r="F80" s="42"/>
    </row>
    <row r="81">
      <c r="F81" s="42"/>
    </row>
    <row r="82">
      <c r="F82" s="42"/>
    </row>
    <row r="83">
      <c r="F83" s="42"/>
    </row>
    <row r="84">
      <c r="F84" s="42"/>
    </row>
    <row r="85">
      <c r="F85" s="42"/>
    </row>
    <row r="86">
      <c r="F86" s="42"/>
    </row>
    <row r="87">
      <c r="F87" s="42"/>
    </row>
    <row r="88">
      <c r="F88" s="42"/>
    </row>
    <row r="89">
      <c r="F89" s="42"/>
    </row>
    <row r="90">
      <c r="F90" s="42"/>
    </row>
    <row r="91">
      <c r="F91" s="42"/>
    </row>
    <row r="92">
      <c r="F92" s="42"/>
    </row>
    <row r="93">
      <c r="F93" s="42"/>
    </row>
    <row r="94">
      <c r="F94" s="42"/>
    </row>
    <row r="95">
      <c r="F95" s="42"/>
    </row>
    <row r="96">
      <c r="F96" s="42"/>
    </row>
    <row r="97">
      <c r="F97" s="42"/>
    </row>
    <row r="98">
      <c r="F98" s="42"/>
    </row>
    <row r="99">
      <c r="F99" s="42"/>
    </row>
    <row r="100">
      <c r="F100" s="42"/>
    </row>
    <row r="101">
      <c r="F101" s="42"/>
    </row>
    <row r="102">
      <c r="F102" s="42"/>
    </row>
    <row r="103">
      <c r="F103" s="42"/>
    </row>
    <row r="104">
      <c r="F104" s="42"/>
    </row>
    <row r="105">
      <c r="F105" s="42"/>
    </row>
    <row r="106">
      <c r="F106" s="42"/>
    </row>
    <row r="107">
      <c r="F107" s="42"/>
    </row>
    <row r="108">
      <c r="F108" s="42"/>
    </row>
    <row r="109">
      <c r="F109" s="42"/>
    </row>
    <row r="110">
      <c r="F110" s="42"/>
    </row>
    <row r="111">
      <c r="F111" s="42"/>
    </row>
    <row r="112">
      <c r="F112" s="42"/>
    </row>
    <row r="113">
      <c r="F113" s="42"/>
    </row>
    <row r="114">
      <c r="F114" s="42"/>
    </row>
    <row r="115">
      <c r="F115" s="42"/>
    </row>
    <row r="116">
      <c r="F116" s="42"/>
    </row>
    <row r="117">
      <c r="F117" s="42"/>
    </row>
    <row r="118">
      <c r="F118" s="42"/>
    </row>
    <row r="119">
      <c r="F119" s="42"/>
    </row>
    <row r="120">
      <c r="F120" s="42"/>
    </row>
    <row r="121">
      <c r="F121" s="42"/>
    </row>
    <row r="122">
      <c r="F122" s="42"/>
    </row>
    <row r="123">
      <c r="F123" s="42"/>
    </row>
    <row r="124">
      <c r="F124" s="42"/>
    </row>
    <row r="125">
      <c r="F125" s="42"/>
    </row>
    <row r="126">
      <c r="F126" s="42"/>
    </row>
    <row r="127">
      <c r="F127" s="42"/>
    </row>
    <row r="128">
      <c r="F128" s="42"/>
    </row>
    <row r="129">
      <c r="F129" s="42"/>
    </row>
    <row r="130">
      <c r="F130" s="42"/>
    </row>
    <row r="131">
      <c r="F131" s="42"/>
    </row>
    <row r="132">
      <c r="F132" s="42"/>
    </row>
    <row r="133">
      <c r="F133" s="42"/>
    </row>
    <row r="134">
      <c r="F134" s="42"/>
    </row>
    <row r="135">
      <c r="F135" s="42"/>
    </row>
    <row r="136">
      <c r="F136" s="42"/>
    </row>
    <row r="137">
      <c r="F137" s="42"/>
    </row>
    <row r="138">
      <c r="F138" s="42"/>
    </row>
    <row r="139">
      <c r="F139" s="42"/>
    </row>
    <row r="140">
      <c r="F140" s="42"/>
    </row>
    <row r="141">
      <c r="F141" s="42"/>
    </row>
    <row r="142">
      <c r="F142" s="42"/>
    </row>
    <row r="143">
      <c r="F143" s="42"/>
    </row>
    <row r="144">
      <c r="F144" s="42"/>
    </row>
    <row r="145">
      <c r="F145" s="42"/>
    </row>
    <row r="146">
      <c r="F146" s="42"/>
    </row>
    <row r="147">
      <c r="F147" s="42"/>
    </row>
    <row r="148">
      <c r="F148" s="42"/>
    </row>
    <row r="149">
      <c r="F149" s="42"/>
    </row>
    <row r="150">
      <c r="F150" s="42"/>
    </row>
    <row r="151">
      <c r="F151" s="42"/>
    </row>
    <row r="152">
      <c r="F152" s="42"/>
    </row>
    <row r="153">
      <c r="F153" s="42"/>
    </row>
    <row r="154">
      <c r="F154" s="42"/>
    </row>
    <row r="155">
      <c r="F155" s="42"/>
    </row>
    <row r="156">
      <c r="F156" s="42"/>
    </row>
    <row r="157">
      <c r="F157" s="42"/>
    </row>
    <row r="158">
      <c r="F158" s="42"/>
    </row>
    <row r="159">
      <c r="F159" s="42"/>
    </row>
    <row r="160">
      <c r="F160" s="42"/>
    </row>
    <row r="161">
      <c r="F161" s="42"/>
    </row>
    <row r="162">
      <c r="F162" s="42"/>
    </row>
    <row r="163">
      <c r="F163" s="42"/>
    </row>
    <row r="164">
      <c r="F164" s="42"/>
    </row>
    <row r="165">
      <c r="F165" s="42"/>
    </row>
    <row r="166">
      <c r="F166" s="42"/>
    </row>
    <row r="167">
      <c r="F167" s="42"/>
    </row>
    <row r="168">
      <c r="F168" s="42"/>
    </row>
    <row r="169">
      <c r="F169" s="42"/>
    </row>
    <row r="170">
      <c r="F170" s="42"/>
    </row>
    <row r="171">
      <c r="F171" s="42"/>
    </row>
    <row r="172">
      <c r="F172" s="42"/>
    </row>
    <row r="173">
      <c r="F173" s="42"/>
    </row>
    <row r="174">
      <c r="F174" s="42"/>
    </row>
    <row r="175">
      <c r="F175" s="42"/>
    </row>
    <row r="176">
      <c r="F176" s="42"/>
    </row>
    <row r="177">
      <c r="F177" s="42"/>
    </row>
    <row r="178">
      <c r="F178" s="42"/>
    </row>
    <row r="179">
      <c r="F179" s="42"/>
    </row>
    <row r="180">
      <c r="F180" s="42"/>
    </row>
    <row r="181">
      <c r="F181" s="42"/>
    </row>
    <row r="182">
      <c r="F182" s="42"/>
    </row>
    <row r="183">
      <c r="F183" s="42"/>
    </row>
    <row r="184">
      <c r="F184" s="42"/>
    </row>
    <row r="185">
      <c r="F185" s="42"/>
    </row>
    <row r="186">
      <c r="F186" s="42"/>
    </row>
    <row r="187">
      <c r="F187" s="42"/>
    </row>
    <row r="188">
      <c r="F188" s="42"/>
    </row>
    <row r="189">
      <c r="F189" s="42"/>
    </row>
    <row r="190">
      <c r="F190" s="42"/>
    </row>
    <row r="191">
      <c r="F191" s="42"/>
    </row>
    <row r="192">
      <c r="F192" s="42"/>
    </row>
    <row r="193">
      <c r="F193" s="42"/>
    </row>
    <row r="194">
      <c r="F194" s="42"/>
    </row>
    <row r="195">
      <c r="F195" s="42"/>
    </row>
    <row r="196">
      <c r="F196" s="42"/>
    </row>
    <row r="197">
      <c r="F197" s="42"/>
    </row>
    <row r="198">
      <c r="F198" s="42"/>
    </row>
    <row r="199">
      <c r="F199" s="42"/>
    </row>
    <row r="200">
      <c r="F200" s="42"/>
    </row>
    <row r="201">
      <c r="F201" s="42"/>
    </row>
    <row r="202">
      <c r="F202" s="42"/>
    </row>
    <row r="203">
      <c r="F203" s="42"/>
    </row>
    <row r="204">
      <c r="F204" s="42"/>
    </row>
    <row r="205">
      <c r="F205" s="42"/>
    </row>
    <row r="206">
      <c r="F206" s="42"/>
    </row>
    <row r="207">
      <c r="F207" s="42"/>
    </row>
    <row r="208">
      <c r="F208" s="42"/>
    </row>
    <row r="209">
      <c r="F209" s="42"/>
    </row>
    <row r="210">
      <c r="F210" s="42"/>
    </row>
    <row r="211">
      <c r="F211" s="42"/>
    </row>
    <row r="212">
      <c r="F212" s="42"/>
    </row>
    <row r="213">
      <c r="F213" s="42"/>
    </row>
    <row r="214">
      <c r="F214" s="42"/>
    </row>
    <row r="215">
      <c r="F215" s="42"/>
    </row>
    <row r="216">
      <c r="F216" s="42"/>
    </row>
    <row r="217">
      <c r="F217" s="42"/>
    </row>
    <row r="218">
      <c r="F218" s="42"/>
    </row>
    <row r="219">
      <c r="F219" s="42"/>
    </row>
    <row r="220">
      <c r="F220" s="42"/>
    </row>
    <row r="221">
      <c r="F221" s="42"/>
    </row>
    <row r="222">
      <c r="F222" s="42"/>
    </row>
    <row r="223">
      <c r="F223" s="42"/>
    </row>
    <row r="224">
      <c r="F224" s="42"/>
    </row>
    <row r="225">
      <c r="F225" s="42"/>
    </row>
    <row r="226">
      <c r="F226" s="42"/>
    </row>
    <row r="227">
      <c r="F227" s="42"/>
    </row>
    <row r="228">
      <c r="F228" s="42"/>
    </row>
    <row r="229">
      <c r="F229" s="42"/>
    </row>
    <row r="230">
      <c r="F230" s="42"/>
    </row>
    <row r="231">
      <c r="F231" s="42"/>
    </row>
    <row r="232">
      <c r="F232" s="42"/>
    </row>
    <row r="233">
      <c r="F233" s="42"/>
    </row>
    <row r="234">
      <c r="F234" s="42"/>
    </row>
    <row r="235">
      <c r="F235" s="42"/>
    </row>
    <row r="236">
      <c r="F236" s="42"/>
    </row>
    <row r="237">
      <c r="F237" s="42"/>
    </row>
    <row r="238">
      <c r="F238" s="42"/>
    </row>
    <row r="239">
      <c r="F239" s="42"/>
    </row>
    <row r="240">
      <c r="F240" s="42"/>
    </row>
    <row r="241">
      <c r="F241" s="42"/>
    </row>
    <row r="242">
      <c r="F242" s="42"/>
    </row>
    <row r="243">
      <c r="F243" s="42"/>
    </row>
    <row r="244">
      <c r="F244" s="42"/>
    </row>
    <row r="245">
      <c r="F245" s="42"/>
    </row>
    <row r="246">
      <c r="F246" s="42"/>
    </row>
    <row r="247">
      <c r="F247" s="42"/>
    </row>
    <row r="248">
      <c r="F248" s="42"/>
    </row>
    <row r="249">
      <c r="F249" s="42"/>
    </row>
    <row r="250">
      <c r="F250" s="42"/>
    </row>
    <row r="251">
      <c r="F251" s="42"/>
    </row>
    <row r="252">
      <c r="F252" s="42"/>
    </row>
    <row r="253">
      <c r="F253" s="42"/>
    </row>
    <row r="254">
      <c r="F254" s="42"/>
    </row>
    <row r="255">
      <c r="F255" s="42"/>
    </row>
    <row r="256">
      <c r="F256" s="42"/>
    </row>
    <row r="257">
      <c r="F257" s="42"/>
    </row>
    <row r="258">
      <c r="F258" s="42"/>
    </row>
    <row r="259">
      <c r="F259" s="42"/>
    </row>
    <row r="260">
      <c r="F260" s="42"/>
    </row>
    <row r="261">
      <c r="F261" s="42"/>
    </row>
    <row r="262">
      <c r="F262" s="42"/>
    </row>
    <row r="263">
      <c r="F263" s="42"/>
    </row>
    <row r="264">
      <c r="F264" s="42"/>
    </row>
    <row r="265">
      <c r="F265" s="42"/>
    </row>
    <row r="266">
      <c r="F266" s="42"/>
    </row>
    <row r="267">
      <c r="F267" s="42"/>
    </row>
    <row r="268">
      <c r="F268" s="42"/>
    </row>
    <row r="269">
      <c r="F269" s="42"/>
    </row>
    <row r="270">
      <c r="F270" s="42"/>
    </row>
    <row r="271">
      <c r="F271" s="42"/>
    </row>
    <row r="272">
      <c r="F272" s="42"/>
    </row>
    <row r="273">
      <c r="F273" s="42"/>
    </row>
    <row r="274">
      <c r="F274" s="42"/>
    </row>
    <row r="275">
      <c r="F275" s="42"/>
    </row>
    <row r="276">
      <c r="F276" s="42"/>
    </row>
    <row r="277">
      <c r="F277" s="42"/>
    </row>
    <row r="278">
      <c r="F278" s="42"/>
    </row>
    <row r="279">
      <c r="F279" s="42"/>
    </row>
    <row r="280">
      <c r="F280" s="42"/>
    </row>
    <row r="281">
      <c r="F281" s="42"/>
    </row>
    <row r="282">
      <c r="F282" s="42"/>
    </row>
    <row r="283">
      <c r="F283" s="42"/>
    </row>
    <row r="284">
      <c r="F284" s="42"/>
    </row>
    <row r="285">
      <c r="F285" s="42"/>
    </row>
    <row r="286">
      <c r="F286" s="42"/>
    </row>
    <row r="287">
      <c r="F287" s="42"/>
    </row>
    <row r="288">
      <c r="F288" s="42"/>
    </row>
    <row r="289">
      <c r="F289" s="42"/>
    </row>
    <row r="290">
      <c r="F290" s="42"/>
    </row>
    <row r="291">
      <c r="F291" s="42"/>
    </row>
    <row r="292">
      <c r="F292" s="42"/>
    </row>
    <row r="293">
      <c r="F293" s="42"/>
    </row>
    <row r="294">
      <c r="F294" s="42"/>
    </row>
    <row r="295">
      <c r="F295" s="42"/>
    </row>
    <row r="296">
      <c r="F296" s="42"/>
    </row>
    <row r="297">
      <c r="F297" s="42"/>
    </row>
    <row r="298">
      <c r="F298" s="42"/>
    </row>
    <row r="299">
      <c r="F299" s="42"/>
    </row>
    <row r="300">
      <c r="F300" s="42"/>
    </row>
    <row r="301">
      <c r="F301" s="42"/>
    </row>
    <row r="302">
      <c r="F302" s="42"/>
    </row>
    <row r="303">
      <c r="F303" s="42"/>
    </row>
    <row r="304">
      <c r="F304" s="42"/>
    </row>
    <row r="305">
      <c r="F305" s="42"/>
    </row>
    <row r="306">
      <c r="F306" s="42"/>
    </row>
    <row r="307">
      <c r="F307" s="42"/>
    </row>
    <row r="308">
      <c r="F308" s="42"/>
    </row>
    <row r="309">
      <c r="F309" s="42"/>
    </row>
    <row r="310">
      <c r="F310" s="42"/>
    </row>
    <row r="311">
      <c r="F311" s="42"/>
    </row>
    <row r="312">
      <c r="F312" s="42"/>
    </row>
    <row r="313">
      <c r="F313" s="42"/>
    </row>
    <row r="314">
      <c r="F314" s="42"/>
    </row>
    <row r="315">
      <c r="F315" s="42"/>
    </row>
    <row r="316">
      <c r="F316" s="42"/>
    </row>
    <row r="317">
      <c r="F317" s="42"/>
    </row>
    <row r="318">
      <c r="F318" s="42"/>
    </row>
    <row r="319">
      <c r="F319" s="42"/>
    </row>
    <row r="320">
      <c r="F320" s="42"/>
    </row>
    <row r="321">
      <c r="F321" s="42"/>
    </row>
    <row r="322">
      <c r="F322" s="42"/>
    </row>
    <row r="323">
      <c r="F323" s="42"/>
    </row>
    <row r="324">
      <c r="F324" s="42"/>
    </row>
    <row r="325">
      <c r="F325" s="42"/>
    </row>
    <row r="326">
      <c r="F326" s="42"/>
    </row>
    <row r="327">
      <c r="F327" s="42"/>
    </row>
    <row r="328">
      <c r="F328" s="42"/>
    </row>
    <row r="329">
      <c r="F329" s="42"/>
    </row>
    <row r="330">
      <c r="F330" s="42"/>
    </row>
    <row r="331">
      <c r="F331" s="42"/>
    </row>
    <row r="332">
      <c r="F332" s="42"/>
    </row>
    <row r="333">
      <c r="F333" s="42"/>
    </row>
    <row r="334">
      <c r="F334" s="42"/>
    </row>
    <row r="335">
      <c r="F335" s="42"/>
    </row>
    <row r="336">
      <c r="F336" s="42"/>
    </row>
    <row r="337">
      <c r="F337" s="42"/>
    </row>
    <row r="338">
      <c r="F338" s="42"/>
    </row>
    <row r="339">
      <c r="F339" s="42"/>
    </row>
    <row r="340">
      <c r="F340" s="42"/>
    </row>
    <row r="341">
      <c r="F341" s="42"/>
    </row>
    <row r="342">
      <c r="F342" s="42"/>
    </row>
    <row r="343">
      <c r="F343" s="42"/>
    </row>
    <row r="344">
      <c r="F344" s="42"/>
    </row>
    <row r="345">
      <c r="F345" s="42"/>
    </row>
    <row r="346">
      <c r="F346" s="42"/>
    </row>
    <row r="347">
      <c r="F347" s="42"/>
    </row>
    <row r="348">
      <c r="F348" s="42"/>
    </row>
    <row r="349">
      <c r="F349" s="42"/>
    </row>
    <row r="350">
      <c r="F350" s="42"/>
    </row>
    <row r="351">
      <c r="F351" s="42"/>
    </row>
    <row r="352">
      <c r="F352" s="42"/>
    </row>
    <row r="353">
      <c r="F353" s="42"/>
    </row>
    <row r="354">
      <c r="F354" s="42"/>
    </row>
    <row r="355">
      <c r="F355" s="42"/>
    </row>
    <row r="356">
      <c r="F356" s="42"/>
    </row>
    <row r="357">
      <c r="F357" s="42"/>
    </row>
    <row r="358">
      <c r="F358" s="42"/>
    </row>
    <row r="359">
      <c r="F359" s="42"/>
    </row>
    <row r="360">
      <c r="F360" s="42"/>
    </row>
    <row r="361">
      <c r="F361" s="42"/>
    </row>
    <row r="362">
      <c r="F362" s="42"/>
    </row>
    <row r="363">
      <c r="F363" s="42"/>
    </row>
    <row r="364">
      <c r="F364" s="42"/>
    </row>
    <row r="365">
      <c r="F365" s="42"/>
    </row>
    <row r="366">
      <c r="F366" s="42"/>
    </row>
    <row r="367">
      <c r="F367" s="42"/>
    </row>
    <row r="368">
      <c r="F368" s="42"/>
    </row>
    <row r="369">
      <c r="F369" s="42"/>
    </row>
    <row r="370">
      <c r="F370" s="42"/>
    </row>
    <row r="371">
      <c r="F371" s="42"/>
    </row>
    <row r="372">
      <c r="F372" s="42"/>
    </row>
    <row r="373">
      <c r="F373" s="42"/>
    </row>
    <row r="374">
      <c r="F374" s="42"/>
    </row>
    <row r="375">
      <c r="F375" s="42"/>
    </row>
    <row r="376">
      <c r="F376" s="42"/>
    </row>
    <row r="377">
      <c r="F377" s="42"/>
    </row>
    <row r="378">
      <c r="F378" s="42"/>
    </row>
    <row r="379">
      <c r="F379" s="42"/>
    </row>
    <row r="380">
      <c r="F380" s="42"/>
    </row>
    <row r="381">
      <c r="F381" s="42"/>
    </row>
    <row r="382">
      <c r="F382" s="42"/>
    </row>
    <row r="383">
      <c r="F383" s="42"/>
    </row>
    <row r="384">
      <c r="F384" s="42"/>
    </row>
    <row r="385">
      <c r="F385" s="42"/>
    </row>
    <row r="386">
      <c r="F386" s="42"/>
    </row>
    <row r="387">
      <c r="F387" s="42"/>
    </row>
    <row r="388">
      <c r="F388" s="42"/>
    </row>
    <row r="389">
      <c r="F389" s="42"/>
    </row>
    <row r="390">
      <c r="F390" s="42"/>
    </row>
    <row r="391">
      <c r="F391" s="42"/>
    </row>
    <row r="392">
      <c r="F392" s="42"/>
    </row>
    <row r="393">
      <c r="F393" s="42"/>
    </row>
    <row r="394">
      <c r="F394" s="42"/>
    </row>
    <row r="395">
      <c r="F395" s="42"/>
    </row>
    <row r="396">
      <c r="F396" s="42"/>
    </row>
    <row r="397">
      <c r="F397" s="42"/>
    </row>
    <row r="398">
      <c r="F398" s="42"/>
    </row>
    <row r="399">
      <c r="F399" s="42"/>
    </row>
    <row r="400">
      <c r="F400" s="42"/>
    </row>
    <row r="401">
      <c r="F401" s="42"/>
    </row>
    <row r="402">
      <c r="F402" s="42"/>
    </row>
    <row r="403">
      <c r="F403" s="42"/>
    </row>
    <row r="404">
      <c r="F404" s="42"/>
    </row>
    <row r="405">
      <c r="F405" s="42"/>
    </row>
    <row r="406">
      <c r="F406" s="42"/>
    </row>
    <row r="407">
      <c r="F407" s="42"/>
    </row>
    <row r="408">
      <c r="F408" s="42"/>
    </row>
    <row r="409">
      <c r="F409" s="42"/>
    </row>
    <row r="410">
      <c r="F410" s="42"/>
    </row>
    <row r="411">
      <c r="F411" s="42"/>
    </row>
    <row r="412">
      <c r="F412" s="42"/>
    </row>
    <row r="413">
      <c r="F413" s="42"/>
    </row>
    <row r="414">
      <c r="F414" s="42"/>
    </row>
    <row r="415">
      <c r="F415" s="42"/>
    </row>
    <row r="416">
      <c r="F416" s="42"/>
    </row>
    <row r="417">
      <c r="F417" s="42"/>
    </row>
    <row r="418">
      <c r="F418" s="42"/>
    </row>
    <row r="419">
      <c r="F419" s="42"/>
    </row>
    <row r="420">
      <c r="F420" s="42"/>
    </row>
    <row r="421">
      <c r="F421" s="42"/>
    </row>
    <row r="422">
      <c r="F422" s="42"/>
    </row>
    <row r="423">
      <c r="F423" s="42"/>
    </row>
    <row r="424">
      <c r="F424" s="42"/>
    </row>
    <row r="425">
      <c r="F425" s="42"/>
    </row>
    <row r="426">
      <c r="F426" s="42"/>
    </row>
    <row r="427">
      <c r="F427" s="42"/>
    </row>
    <row r="428">
      <c r="F428" s="42"/>
    </row>
    <row r="429">
      <c r="F429" s="42"/>
    </row>
    <row r="430">
      <c r="F430" s="42"/>
    </row>
    <row r="431">
      <c r="F431" s="42"/>
    </row>
    <row r="432">
      <c r="F432" s="42"/>
    </row>
    <row r="433">
      <c r="F433" s="42"/>
    </row>
    <row r="434">
      <c r="F434" s="42"/>
    </row>
    <row r="435">
      <c r="F435" s="42"/>
    </row>
    <row r="436">
      <c r="F436" s="42"/>
    </row>
    <row r="437">
      <c r="F437" s="42"/>
    </row>
    <row r="438">
      <c r="F438" s="42"/>
    </row>
    <row r="439">
      <c r="F439" s="42"/>
    </row>
    <row r="440">
      <c r="F440" s="42"/>
    </row>
    <row r="441">
      <c r="F441" s="42"/>
    </row>
    <row r="442">
      <c r="F442" s="42"/>
    </row>
    <row r="443">
      <c r="F443" s="42"/>
    </row>
    <row r="444">
      <c r="F444" s="42"/>
    </row>
    <row r="445">
      <c r="F445" s="42"/>
    </row>
    <row r="446">
      <c r="F446" s="42"/>
    </row>
    <row r="447">
      <c r="F447" s="42"/>
    </row>
    <row r="448">
      <c r="F448" s="42"/>
    </row>
    <row r="449">
      <c r="F449" s="42"/>
    </row>
    <row r="450">
      <c r="F450" s="42"/>
    </row>
    <row r="451">
      <c r="F451" s="42"/>
    </row>
    <row r="452">
      <c r="F452" s="42"/>
    </row>
    <row r="453">
      <c r="F453" s="42"/>
    </row>
    <row r="454">
      <c r="F454" s="42"/>
    </row>
    <row r="455">
      <c r="F455" s="42"/>
    </row>
    <row r="456">
      <c r="F456" s="42"/>
    </row>
    <row r="457">
      <c r="F457" s="42"/>
    </row>
    <row r="458">
      <c r="F458" s="42"/>
    </row>
    <row r="459">
      <c r="F459" s="42"/>
    </row>
    <row r="460">
      <c r="F460" s="42"/>
    </row>
    <row r="461">
      <c r="F461" s="42"/>
    </row>
    <row r="462">
      <c r="F462" s="42"/>
    </row>
    <row r="463">
      <c r="F463" s="42"/>
    </row>
    <row r="464">
      <c r="F464" s="42"/>
    </row>
    <row r="465">
      <c r="F465" s="42"/>
    </row>
    <row r="466">
      <c r="F466" s="42"/>
    </row>
    <row r="467">
      <c r="F467" s="42"/>
    </row>
    <row r="468">
      <c r="F468" s="42"/>
    </row>
    <row r="469">
      <c r="F469" s="42"/>
    </row>
    <row r="470">
      <c r="F470" s="42"/>
    </row>
    <row r="471">
      <c r="F471" s="42"/>
    </row>
    <row r="472">
      <c r="F472" s="42"/>
    </row>
    <row r="473">
      <c r="F473" s="42"/>
    </row>
    <row r="474">
      <c r="F474" s="42"/>
    </row>
    <row r="475">
      <c r="F475" s="42"/>
    </row>
    <row r="476">
      <c r="F476" s="42"/>
    </row>
    <row r="477">
      <c r="F477" s="42"/>
    </row>
    <row r="478">
      <c r="F478" s="42"/>
    </row>
    <row r="479">
      <c r="F479" s="42"/>
    </row>
    <row r="480">
      <c r="F480" s="42"/>
    </row>
    <row r="481">
      <c r="F481" s="42"/>
    </row>
    <row r="482">
      <c r="F482" s="42"/>
    </row>
    <row r="483">
      <c r="F483" s="42"/>
    </row>
    <row r="484">
      <c r="F484" s="42"/>
    </row>
    <row r="485">
      <c r="F485" s="42"/>
    </row>
    <row r="486">
      <c r="F486" s="42"/>
    </row>
    <row r="487">
      <c r="F487" s="42"/>
    </row>
    <row r="488">
      <c r="F488" s="42"/>
    </row>
    <row r="489">
      <c r="F489" s="42"/>
    </row>
    <row r="490">
      <c r="F490" s="42"/>
    </row>
    <row r="491">
      <c r="F491" s="42"/>
    </row>
    <row r="492">
      <c r="F492" s="42"/>
    </row>
    <row r="493">
      <c r="F493" s="42"/>
    </row>
    <row r="494">
      <c r="F494" s="42"/>
    </row>
    <row r="495">
      <c r="F495" s="42"/>
    </row>
    <row r="496">
      <c r="F496" s="42"/>
    </row>
    <row r="497">
      <c r="F497" s="42"/>
    </row>
    <row r="498">
      <c r="F498" s="42"/>
    </row>
    <row r="499">
      <c r="F499" s="42"/>
    </row>
    <row r="500">
      <c r="F500" s="42"/>
    </row>
    <row r="501">
      <c r="F501" s="42"/>
    </row>
    <row r="502">
      <c r="F502" s="42"/>
    </row>
    <row r="503">
      <c r="F503" s="42"/>
    </row>
    <row r="504">
      <c r="F504" s="42"/>
    </row>
    <row r="505">
      <c r="F505" s="42"/>
    </row>
    <row r="506">
      <c r="F506" s="42"/>
    </row>
    <row r="507">
      <c r="F507" s="42"/>
    </row>
    <row r="508">
      <c r="F508" s="42"/>
    </row>
    <row r="509">
      <c r="F509" s="42"/>
    </row>
    <row r="510">
      <c r="F510" s="42"/>
    </row>
    <row r="511">
      <c r="F511" s="42"/>
    </row>
    <row r="512">
      <c r="F512" s="42"/>
    </row>
    <row r="513">
      <c r="F513" s="42"/>
    </row>
    <row r="514">
      <c r="F514" s="42"/>
    </row>
    <row r="515">
      <c r="F515" s="42"/>
    </row>
    <row r="516">
      <c r="F516" s="42"/>
    </row>
    <row r="517">
      <c r="F517" s="42"/>
    </row>
    <row r="518">
      <c r="F518" s="42"/>
    </row>
    <row r="519">
      <c r="F519" s="42"/>
    </row>
    <row r="520">
      <c r="F520" s="42"/>
    </row>
    <row r="521">
      <c r="F521" s="42"/>
    </row>
    <row r="522">
      <c r="F522" s="42"/>
    </row>
    <row r="523">
      <c r="F523" s="42"/>
    </row>
    <row r="524">
      <c r="F524" s="42"/>
    </row>
    <row r="525">
      <c r="F525" s="42"/>
    </row>
    <row r="526">
      <c r="F526" s="42"/>
    </row>
    <row r="527">
      <c r="F527" s="42"/>
    </row>
    <row r="528">
      <c r="F528" s="42"/>
    </row>
    <row r="529">
      <c r="F529" s="42"/>
    </row>
    <row r="530">
      <c r="F530" s="42"/>
    </row>
    <row r="531">
      <c r="F531" s="42"/>
    </row>
    <row r="532">
      <c r="F532" s="42"/>
    </row>
    <row r="533">
      <c r="F533" s="42"/>
    </row>
    <row r="534">
      <c r="F534" s="42"/>
    </row>
    <row r="535">
      <c r="F535" s="42"/>
    </row>
    <row r="536">
      <c r="F536" s="42"/>
    </row>
    <row r="537">
      <c r="F537" s="42"/>
    </row>
    <row r="538">
      <c r="F538" s="42"/>
    </row>
    <row r="539">
      <c r="F539" s="42"/>
    </row>
    <row r="540">
      <c r="F540" s="42"/>
    </row>
    <row r="541">
      <c r="F541" s="42"/>
    </row>
    <row r="542">
      <c r="F542" s="42"/>
    </row>
    <row r="543">
      <c r="F543" s="42"/>
    </row>
    <row r="544">
      <c r="F544" s="42"/>
    </row>
    <row r="545">
      <c r="F545" s="42"/>
    </row>
    <row r="546">
      <c r="F546" s="42"/>
    </row>
    <row r="547">
      <c r="F547" s="42"/>
    </row>
    <row r="548">
      <c r="F548" s="42"/>
    </row>
    <row r="549">
      <c r="F549" s="42"/>
    </row>
    <row r="550">
      <c r="F550" s="42"/>
    </row>
    <row r="551">
      <c r="F551" s="42"/>
    </row>
    <row r="552">
      <c r="F552" s="42"/>
    </row>
    <row r="553">
      <c r="F553" s="42"/>
    </row>
    <row r="554">
      <c r="F554" s="42"/>
    </row>
    <row r="555">
      <c r="F555" s="42"/>
    </row>
    <row r="556">
      <c r="F556" s="42"/>
    </row>
    <row r="557">
      <c r="F557" s="42"/>
    </row>
    <row r="558">
      <c r="F558" s="42"/>
    </row>
    <row r="559">
      <c r="F559" s="42"/>
    </row>
    <row r="560">
      <c r="F560" s="42"/>
    </row>
    <row r="561">
      <c r="F561" s="42"/>
    </row>
    <row r="562">
      <c r="F562" s="42"/>
    </row>
    <row r="563">
      <c r="F563" s="42"/>
    </row>
    <row r="564">
      <c r="F564" s="42"/>
    </row>
    <row r="565">
      <c r="F565" s="42"/>
    </row>
    <row r="566">
      <c r="F566" s="42"/>
    </row>
    <row r="567">
      <c r="F567" s="42"/>
    </row>
    <row r="568">
      <c r="F568" s="42"/>
    </row>
    <row r="569">
      <c r="F569" s="42"/>
    </row>
    <row r="570">
      <c r="F570" s="42"/>
    </row>
    <row r="571">
      <c r="F571" s="42"/>
    </row>
    <row r="572">
      <c r="F572" s="42"/>
    </row>
    <row r="573">
      <c r="F573" s="42"/>
    </row>
    <row r="574">
      <c r="F574" s="42"/>
    </row>
    <row r="575">
      <c r="F575" s="42"/>
    </row>
    <row r="576">
      <c r="F576" s="42"/>
    </row>
    <row r="577">
      <c r="F577" s="42"/>
    </row>
    <row r="578">
      <c r="F578" s="42"/>
    </row>
    <row r="579">
      <c r="F579" s="42"/>
    </row>
    <row r="580">
      <c r="F580" s="42"/>
    </row>
    <row r="581">
      <c r="F581" s="42"/>
    </row>
    <row r="582">
      <c r="F582" s="42"/>
    </row>
    <row r="583">
      <c r="F583" s="42"/>
    </row>
    <row r="584">
      <c r="F584" s="42"/>
    </row>
    <row r="585">
      <c r="F585" s="42"/>
    </row>
    <row r="586">
      <c r="F586" s="42"/>
    </row>
    <row r="587">
      <c r="F587" s="42"/>
    </row>
    <row r="588">
      <c r="F588" s="42"/>
    </row>
    <row r="589">
      <c r="F589" s="42"/>
    </row>
    <row r="590">
      <c r="F590" s="42"/>
    </row>
    <row r="591">
      <c r="F591" s="42"/>
    </row>
    <row r="592">
      <c r="F592" s="42"/>
    </row>
    <row r="593">
      <c r="F593" s="42"/>
    </row>
    <row r="594">
      <c r="F594" s="42"/>
    </row>
    <row r="595">
      <c r="F595" s="42"/>
    </row>
    <row r="596">
      <c r="F596" s="42"/>
    </row>
    <row r="597">
      <c r="F597" s="42"/>
    </row>
    <row r="598">
      <c r="F598" s="42"/>
    </row>
    <row r="599">
      <c r="F599" s="42"/>
    </row>
    <row r="600">
      <c r="F600" s="42"/>
    </row>
    <row r="601">
      <c r="F601" s="42"/>
    </row>
    <row r="602">
      <c r="F602" s="42"/>
    </row>
    <row r="603">
      <c r="F603" s="42"/>
    </row>
    <row r="604">
      <c r="F604" s="42"/>
    </row>
    <row r="605">
      <c r="F605" s="42"/>
    </row>
    <row r="606">
      <c r="F606" s="42"/>
    </row>
    <row r="607">
      <c r="F607" s="42"/>
    </row>
    <row r="608">
      <c r="F608" s="42"/>
    </row>
    <row r="609">
      <c r="F609" s="42"/>
    </row>
    <row r="610">
      <c r="F610" s="42"/>
    </row>
    <row r="611">
      <c r="F611" s="42"/>
    </row>
    <row r="612">
      <c r="F612" s="42"/>
    </row>
    <row r="613">
      <c r="F613" s="42"/>
    </row>
    <row r="614">
      <c r="F614" s="42"/>
    </row>
    <row r="615">
      <c r="F615" s="42"/>
    </row>
    <row r="616">
      <c r="F616" s="42"/>
    </row>
    <row r="617">
      <c r="F617" s="42"/>
    </row>
    <row r="618">
      <c r="F618" s="42"/>
    </row>
    <row r="619">
      <c r="F619" s="42"/>
    </row>
    <row r="620">
      <c r="F620" s="42"/>
    </row>
    <row r="621">
      <c r="F621" s="42"/>
    </row>
    <row r="622">
      <c r="F622" s="42"/>
    </row>
    <row r="623">
      <c r="F623" s="42"/>
    </row>
    <row r="624">
      <c r="F624" s="42"/>
    </row>
    <row r="625">
      <c r="F625" s="42"/>
    </row>
    <row r="626">
      <c r="F626" s="42"/>
    </row>
    <row r="627">
      <c r="F627" s="42"/>
    </row>
    <row r="628">
      <c r="F628" s="42"/>
    </row>
    <row r="629">
      <c r="F629" s="42"/>
    </row>
    <row r="630">
      <c r="F630" s="42"/>
    </row>
    <row r="631">
      <c r="F631" s="42"/>
    </row>
    <row r="632">
      <c r="F632" s="42"/>
    </row>
    <row r="633">
      <c r="F633" s="42"/>
    </row>
    <row r="634">
      <c r="F634" s="42"/>
    </row>
    <row r="635">
      <c r="F635" s="42"/>
    </row>
    <row r="636">
      <c r="F636" s="42"/>
    </row>
    <row r="637">
      <c r="F637" s="42"/>
    </row>
    <row r="638">
      <c r="F638" s="42"/>
    </row>
    <row r="639">
      <c r="F639" s="42"/>
    </row>
    <row r="640">
      <c r="F640" s="42"/>
    </row>
    <row r="641">
      <c r="F641" s="42"/>
    </row>
    <row r="642">
      <c r="F642" s="42"/>
    </row>
    <row r="643">
      <c r="F643" s="42"/>
    </row>
    <row r="644">
      <c r="F644" s="42"/>
    </row>
    <row r="645">
      <c r="F645" s="42"/>
    </row>
    <row r="646">
      <c r="F646" s="42"/>
    </row>
    <row r="647">
      <c r="F647" s="42"/>
    </row>
    <row r="648">
      <c r="F648" s="42"/>
    </row>
    <row r="649">
      <c r="F649" s="42"/>
    </row>
    <row r="650">
      <c r="F650" s="42"/>
    </row>
    <row r="651">
      <c r="F651" s="42"/>
    </row>
    <row r="652">
      <c r="F652" s="42"/>
    </row>
    <row r="653">
      <c r="F653" s="42"/>
    </row>
    <row r="654">
      <c r="F654" s="42"/>
    </row>
    <row r="655">
      <c r="F655" s="42"/>
    </row>
    <row r="656">
      <c r="F656" s="42"/>
    </row>
    <row r="657">
      <c r="F657" s="42"/>
    </row>
    <row r="658">
      <c r="F658" s="42"/>
    </row>
    <row r="659">
      <c r="F659" s="42"/>
    </row>
    <row r="660">
      <c r="F660" s="42"/>
    </row>
    <row r="661">
      <c r="F661" s="42"/>
    </row>
    <row r="662">
      <c r="F662" s="42"/>
    </row>
    <row r="663">
      <c r="F663" s="42"/>
    </row>
    <row r="664">
      <c r="F664" s="42"/>
    </row>
    <row r="665">
      <c r="F665" s="42"/>
    </row>
    <row r="666">
      <c r="F666" s="42"/>
    </row>
    <row r="667">
      <c r="F667" s="42"/>
    </row>
    <row r="668">
      <c r="F668" s="42"/>
    </row>
    <row r="669">
      <c r="F669" s="42"/>
    </row>
    <row r="670">
      <c r="F670" s="42"/>
    </row>
    <row r="671">
      <c r="F671" s="42"/>
    </row>
    <row r="672">
      <c r="F672" s="42"/>
    </row>
    <row r="673">
      <c r="F673" s="42"/>
    </row>
    <row r="674">
      <c r="F674" s="42"/>
    </row>
    <row r="675">
      <c r="F675" s="42"/>
    </row>
    <row r="676">
      <c r="F676" s="42"/>
    </row>
    <row r="677">
      <c r="F677" s="42"/>
    </row>
    <row r="678">
      <c r="F678" s="42"/>
    </row>
    <row r="679">
      <c r="F679" s="42"/>
    </row>
    <row r="680">
      <c r="F680" s="42"/>
    </row>
    <row r="681">
      <c r="F681" s="42"/>
    </row>
    <row r="682">
      <c r="F682" s="42"/>
    </row>
    <row r="683">
      <c r="F683" s="42"/>
    </row>
    <row r="684">
      <c r="F684" s="42"/>
    </row>
    <row r="685">
      <c r="F685" s="42"/>
    </row>
    <row r="686">
      <c r="F686" s="42"/>
    </row>
    <row r="687">
      <c r="F687" s="42"/>
    </row>
    <row r="688">
      <c r="F688" s="42"/>
    </row>
    <row r="689">
      <c r="F689" s="42"/>
    </row>
    <row r="690">
      <c r="F690" s="42"/>
    </row>
    <row r="691">
      <c r="F691" s="42"/>
    </row>
    <row r="692">
      <c r="F692" s="42"/>
    </row>
    <row r="693">
      <c r="F693" s="42"/>
    </row>
    <row r="694">
      <c r="F694" s="42"/>
    </row>
    <row r="695">
      <c r="F695" s="42"/>
    </row>
    <row r="696">
      <c r="F696" s="42"/>
    </row>
    <row r="697">
      <c r="F697" s="42"/>
    </row>
    <row r="698">
      <c r="F698" s="42"/>
    </row>
    <row r="699">
      <c r="F699" s="42"/>
    </row>
    <row r="700">
      <c r="F700" s="42"/>
    </row>
    <row r="701">
      <c r="F701" s="42"/>
    </row>
    <row r="702">
      <c r="F702" s="42"/>
    </row>
    <row r="703">
      <c r="F703" s="42"/>
    </row>
    <row r="704">
      <c r="F704" s="42"/>
    </row>
    <row r="705">
      <c r="F705" s="42"/>
    </row>
    <row r="706">
      <c r="F706" s="42"/>
    </row>
    <row r="707">
      <c r="F707" s="42"/>
    </row>
    <row r="708">
      <c r="F708" s="42"/>
    </row>
    <row r="709">
      <c r="F709" s="42"/>
    </row>
    <row r="710">
      <c r="F710" s="42"/>
    </row>
    <row r="711">
      <c r="F711" s="42"/>
    </row>
    <row r="712">
      <c r="F712" s="42"/>
    </row>
    <row r="713">
      <c r="F713" s="42"/>
    </row>
    <row r="714">
      <c r="F714" s="42"/>
    </row>
    <row r="715">
      <c r="F715" s="42"/>
    </row>
    <row r="716">
      <c r="F716" s="42"/>
    </row>
    <row r="717">
      <c r="F717" s="42"/>
    </row>
    <row r="718">
      <c r="F718" s="42"/>
    </row>
    <row r="719">
      <c r="F719" s="42"/>
    </row>
    <row r="720">
      <c r="F720" s="42"/>
    </row>
    <row r="721">
      <c r="F721" s="42"/>
    </row>
    <row r="722">
      <c r="F722" s="42"/>
    </row>
    <row r="723">
      <c r="F723" s="42"/>
    </row>
    <row r="724">
      <c r="F724" s="42"/>
    </row>
    <row r="725">
      <c r="F725" s="42"/>
    </row>
    <row r="726">
      <c r="F726" s="42"/>
    </row>
    <row r="727">
      <c r="F727" s="42"/>
    </row>
    <row r="728">
      <c r="F728" s="42"/>
    </row>
    <row r="729">
      <c r="F729" s="42"/>
    </row>
    <row r="730">
      <c r="F730" s="42"/>
    </row>
    <row r="731">
      <c r="F731" s="42"/>
    </row>
    <row r="732">
      <c r="F732" s="42"/>
    </row>
    <row r="733">
      <c r="F733" s="42"/>
    </row>
    <row r="734">
      <c r="F734" s="42"/>
    </row>
    <row r="735">
      <c r="F735" s="42"/>
    </row>
    <row r="736">
      <c r="F736" s="42"/>
    </row>
    <row r="737">
      <c r="F737" s="42"/>
    </row>
    <row r="738">
      <c r="F738" s="42"/>
    </row>
    <row r="739">
      <c r="F739" s="42"/>
    </row>
    <row r="740">
      <c r="F740" s="42"/>
    </row>
    <row r="741">
      <c r="F741" s="42"/>
    </row>
    <row r="742">
      <c r="F742" s="42"/>
    </row>
    <row r="743">
      <c r="F743" s="42"/>
    </row>
    <row r="744">
      <c r="F744" s="42"/>
    </row>
    <row r="745">
      <c r="F745" s="42"/>
    </row>
    <row r="746">
      <c r="F746" s="42"/>
    </row>
    <row r="747">
      <c r="F747" s="42"/>
    </row>
    <row r="748">
      <c r="F748" s="42"/>
    </row>
    <row r="749">
      <c r="F749" s="42"/>
    </row>
    <row r="750">
      <c r="F750" s="42"/>
    </row>
    <row r="751">
      <c r="F751" s="42"/>
    </row>
    <row r="752">
      <c r="F752" s="42"/>
    </row>
    <row r="753">
      <c r="F753" s="42"/>
    </row>
    <row r="754">
      <c r="F754" s="42"/>
    </row>
    <row r="755">
      <c r="F755" s="42"/>
    </row>
    <row r="756">
      <c r="F756" s="42"/>
    </row>
    <row r="757">
      <c r="F757" s="42"/>
    </row>
    <row r="758">
      <c r="F758" s="42"/>
    </row>
    <row r="759">
      <c r="F759" s="42"/>
    </row>
    <row r="760">
      <c r="F760" s="42"/>
    </row>
    <row r="761">
      <c r="F761" s="42"/>
    </row>
    <row r="762">
      <c r="F762" s="42"/>
    </row>
    <row r="763">
      <c r="F763" s="42"/>
    </row>
    <row r="764">
      <c r="F764" s="42"/>
    </row>
    <row r="765">
      <c r="F765" s="42"/>
    </row>
    <row r="766">
      <c r="F766" s="42"/>
    </row>
    <row r="767">
      <c r="F767" s="42"/>
    </row>
    <row r="768">
      <c r="F768" s="42"/>
    </row>
    <row r="769">
      <c r="F769" s="42"/>
    </row>
    <row r="770">
      <c r="F770" s="42"/>
    </row>
    <row r="771">
      <c r="F771" s="42"/>
    </row>
    <row r="772">
      <c r="F772" s="42"/>
    </row>
    <row r="773">
      <c r="F773" s="42"/>
    </row>
    <row r="774">
      <c r="F774" s="42"/>
    </row>
    <row r="775">
      <c r="F775" s="42"/>
    </row>
    <row r="776">
      <c r="F776" s="42"/>
    </row>
    <row r="777">
      <c r="F777" s="42"/>
    </row>
    <row r="778">
      <c r="F778" s="42"/>
    </row>
    <row r="779">
      <c r="F779" s="42"/>
    </row>
    <row r="780">
      <c r="F780" s="42"/>
    </row>
    <row r="781">
      <c r="F781" s="42"/>
    </row>
    <row r="782">
      <c r="F782" s="42"/>
    </row>
    <row r="783">
      <c r="F783" s="42"/>
    </row>
    <row r="784">
      <c r="F784" s="42"/>
    </row>
    <row r="785">
      <c r="F785" s="42"/>
    </row>
    <row r="786">
      <c r="F786" s="42"/>
    </row>
    <row r="787">
      <c r="F787" s="42"/>
    </row>
    <row r="788">
      <c r="F788" s="42"/>
    </row>
    <row r="789">
      <c r="F789" s="42"/>
    </row>
    <row r="790">
      <c r="F790" s="42"/>
    </row>
    <row r="791">
      <c r="F791" s="42"/>
    </row>
    <row r="792">
      <c r="F792" s="42"/>
    </row>
    <row r="793">
      <c r="F793" s="42"/>
    </row>
    <row r="794">
      <c r="F794" s="42"/>
    </row>
    <row r="795">
      <c r="F795" s="42"/>
    </row>
    <row r="796">
      <c r="F796" s="42"/>
    </row>
    <row r="797">
      <c r="F797" s="42"/>
    </row>
    <row r="798">
      <c r="F798" s="42"/>
    </row>
    <row r="799">
      <c r="F799" s="42"/>
    </row>
    <row r="800">
      <c r="F800" s="42"/>
    </row>
    <row r="801">
      <c r="F801" s="42"/>
    </row>
    <row r="802">
      <c r="F802" s="42"/>
    </row>
    <row r="803">
      <c r="F803" s="42"/>
    </row>
    <row r="804">
      <c r="F804" s="42"/>
    </row>
    <row r="805">
      <c r="F805" s="42"/>
    </row>
    <row r="806">
      <c r="F806" s="42"/>
    </row>
    <row r="807">
      <c r="F807" s="42"/>
    </row>
    <row r="808">
      <c r="F808" s="42"/>
    </row>
    <row r="809">
      <c r="F809" s="42"/>
    </row>
    <row r="810">
      <c r="F810" s="42"/>
    </row>
    <row r="811">
      <c r="F811" s="42"/>
    </row>
    <row r="812">
      <c r="F812" s="42"/>
    </row>
    <row r="813">
      <c r="F813" s="42"/>
    </row>
    <row r="814">
      <c r="F814" s="42"/>
    </row>
    <row r="815">
      <c r="F815" s="42"/>
    </row>
    <row r="816">
      <c r="F816" s="42"/>
    </row>
    <row r="817">
      <c r="F817" s="42"/>
    </row>
    <row r="818">
      <c r="F818" s="42"/>
    </row>
    <row r="819">
      <c r="F819" s="42"/>
    </row>
    <row r="820">
      <c r="F820" s="42"/>
    </row>
    <row r="821">
      <c r="F821" s="42"/>
    </row>
    <row r="822">
      <c r="F822" s="42"/>
    </row>
    <row r="823">
      <c r="F823" s="42"/>
    </row>
    <row r="824">
      <c r="F824" s="42"/>
    </row>
    <row r="825">
      <c r="F825" s="42"/>
    </row>
    <row r="826">
      <c r="F826" s="42"/>
    </row>
    <row r="827">
      <c r="F827" s="42"/>
    </row>
    <row r="828">
      <c r="F828" s="42"/>
    </row>
    <row r="829">
      <c r="F829" s="42"/>
    </row>
    <row r="830">
      <c r="F830" s="42"/>
    </row>
    <row r="831">
      <c r="F831" s="42"/>
    </row>
    <row r="832">
      <c r="F832" s="42"/>
    </row>
    <row r="833">
      <c r="F833" s="42"/>
    </row>
    <row r="834">
      <c r="F834" s="42"/>
    </row>
    <row r="835">
      <c r="F835" s="42"/>
    </row>
    <row r="836">
      <c r="F836" s="42"/>
    </row>
    <row r="837">
      <c r="F837" s="42"/>
    </row>
    <row r="838">
      <c r="F838" s="42"/>
    </row>
    <row r="839">
      <c r="F839" s="42"/>
    </row>
    <row r="840">
      <c r="F840" s="42"/>
    </row>
    <row r="841">
      <c r="F841" s="42"/>
    </row>
    <row r="842">
      <c r="F842" s="42"/>
    </row>
    <row r="843">
      <c r="F843" s="42"/>
    </row>
    <row r="844">
      <c r="F844" s="42"/>
    </row>
    <row r="845">
      <c r="F845" s="42"/>
    </row>
    <row r="846">
      <c r="F846" s="42"/>
    </row>
    <row r="847">
      <c r="F847" s="42"/>
    </row>
    <row r="848">
      <c r="F848" s="42"/>
    </row>
    <row r="849">
      <c r="F849" s="42"/>
    </row>
    <row r="850">
      <c r="F850" s="42"/>
    </row>
    <row r="851">
      <c r="F851" s="42"/>
    </row>
    <row r="852">
      <c r="F852" s="42"/>
    </row>
    <row r="853">
      <c r="F853" s="42"/>
    </row>
    <row r="854">
      <c r="F854" s="42"/>
    </row>
    <row r="855">
      <c r="F855" s="42"/>
    </row>
    <row r="856">
      <c r="F856" s="42"/>
    </row>
    <row r="857">
      <c r="F857" s="42"/>
    </row>
    <row r="858">
      <c r="F858" s="42"/>
    </row>
    <row r="859">
      <c r="F859" s="42"/>
    </row>
    <row r="860">
      <c r="F860" s="42"/>
    </row>
    <row r="861">
      <c r="F861" s="42"/>
    </row>
    <row r="862">
      <c r="F862" s="42"/>
    </row>
    <row r="863">
      <c r="F863" s="42"/>
    </row>
    <row r="864">
      <c r="F864" s="42"/>
    </row>
    <row r="865">
      <c r="F865" s="42"/>
    </row>
    <row r="866">
      <c r="F866" s="42"/>
    </row>
    <row r="867">
      <c r="F867" s="42"/>
    </row>
    <row r="868">
      <c r="F868" s="42"/>
    </row>
    <row r="869">
      <c r="F869" s="42"/>
    </row>
    <row r="870">
      <c r="F870" s="42"/>
    </row>
    <row r="871">
      <c r="F871" s="42"/>
    </row>
    <row r="872">
      <c r="F872" s="42"/>
    </row>
    <row r="873">
      <c r="F873" s="42"/>
    </row>
    <row r="874">
      <c r="F874" s="42"/>
    </row>
    <row r="875">
      <c r="F875" s="42"/>
    </row>
    <row r="876">
      <c r="F876" s="42"/>
    </row>
    <row r="877">
      <c r="F877" s="42"/>
    </row>
    <row r="878">
      <c r="F878" s="42"/>
    </row>
    <row r="879">
      <c r="F879" s="42"/>
    </row>
    <row r="880">
      <c r="F880" s="42"/>
    </row>
    <row r="881">
      <c r="F881" s="42"/>
    </row>
    <row r="882">
      <c r="F882" s="42"/>
    </row>
    <row r="883">
      <c r="F883" s="42"/>
    </row>
    <row r="884">
      <c r="F884" s="42"/>
    </row>
    <row r="885">
      <c r="F885" s="42"/>
    </row>
    <row r="886">
      <c r="F886" s="42"/>
    </row>
    <row r="887">
      <c r="F887" s="42"/>
    </row>
    <row r="888">
      <c r="F888" s="42"/>
    </row>
    <row r="889">
      <c r="F889" s="42"/>
    </row>
    <row r="890">
      <c r="F890" s="42"/>
    </row>
    <row r="891">
      <c r="F891" s="42"/>
    </row>
    <row r="892">
      <c r="F892" s="42"/>
    </row>
    <row r="893">
      <c r="F893" s="42"/>
    </row>
    <row r="894">
      <c r="F894" s="42"/>
    </row>
    <row r="895">
      <c r="F895" s="42"/>
    </row>
    <row r="896">
      <c r="F896" s="42"/>
    </row>
    <row r="897">
      <c r="F897" s="42"/>
    </row>
    <row r="898">
      <c r="F898" s="42"/>
    </row>
    <row r="899">
      <c r="F899" s="42"/>
    </row>
    <row r="900">
      <c r="F900" s="42"/>
    </row>
    <row r="901">
      <c r="F901" s="42"/>
    </row>
    <row r="902">
      <c r="F902" s="42"/>
    </row>
    <row r="903">
      <c r="F903" s="42"/>
    </row>
    <row r="904">
      <c r="F904" s="42"/>
    </row>
    <row r="905">
      <c r="F905" s="42"/>
    </row>
    <row r="906">
      <c r="F906" s="42"/>
    </row>
    <row r="907">
      <c r="F907" s="42"/>
    </row>
    <row r="908">
      <c r="F908" s="42"/>
    </row>
    <row r="909">
      <c r="F909" s="42"/>
    </row>
    <row r="910">
      <c r="F910" s="42"/>
    </row>
    <row r="911">
      <c r="F911" s="42"/>
    </row>
    <row r="912">
      <c r="F912" s="42"/>
    </row>
    <row r="913">
      <c r="F913" s="42"/>
    </row>
    <row r="914">
      <c r="F914" s="42"/>
    </row>
    <row r="915">
      <c r="F915" s="42"/>
    </row>
    <row r="916">
      <c r="F916" s="42"/>
    </row>
    <row r="917">
      <c r="F917" s="42"/>
    </row>
    <row r="918">
      <c r="F918" s="42"/>
    </row>
    <row r="919">
      <c r="F919" s="42"/>
    </row>
    <row r="920">
      <c r="F920" s="42"/>
    </row>
    <row r="921">
      <c r="F921" s="42"/>
    </row>
    <row r="922">
      <c r="F922" s="42"/>
    </row>
    <row r="923">
      <c r="F923" s="42"/>
    </row>
    <row r="924">
      <c r="F924" s="42"/>
    </row>
    <row r="925">
      <c r="F925" s="42"/>
    </row>
    <row r="926">
      <c r="F926" s="42"/>
    </row>
    <row r="927">
      <c r="F927" s="42"/>
    </row>
    <row r="928">
      <c r="F928" s="42"/>
    </row>
    <row r="929">
      <c r="F929" s="42"/>
    </row>
    <row r="930">
      <c r="F930" s="42"/>
    </row>
    <row r="931">
      <c r="F931" s="42"/>
    </row>
    <row r="932">
      <c r="F932" s="42"/>
    </row>
    <row r="933">
      <c r="F933" s="42"/>
    </row>
    <row r="934">
      <c r="F934" s="42"/>
    </row>
    <row r="935">
      <c r="F935" s="42"/>
    </row>
    <row r="936">
      <c r="F936" s="42"/>
    </row>
    <row r="937">
      <c r="F937" s="42"/>
    </row>
    <row r="938">
      <c r="F938" s="42"/>
    </row>
    <row r="939">
      <c r="F939" s="42"/>
    </row>
    <row r="940">
      <c r="F940" s="42"/>
    </row>
    <row r="941">
      <c r="F941" s="42"/>
    </row>
    <row r="942">
      <c r="F942" s="42"/>
    </row>
    <row r="943">
      <c r="F943" s="42"/>
    </row>
    <row r="944">
      <c r="F944" s="42"/>
    </row>
    <row r="945">
      <c r="F945" s="42"/>
    </row>
    <row r="946">
      <c r="F946" s="42"/>
    </row>
    <row r="947">
      <c r="F947" s="42"/>
    </row>
    <row r="948">
      <c r="F948" s="42"/>
    </row>
    <row r="949">
      <c r="F949" s="42"/>
    </row>
    <row r="950">
      <c r="F950" s="42"/>
    </row>
    <row r="951">
      <c r="F951" s="42"/>
    </row>
    <row r="952">
      <c r="F952" s="42"/>
    </row>
    <row r="953">
      <c r="F953" s="42"/>
    </row>
    <row r="954">
      <c r="F954" s="42"/>
    </row>
    <row r="955">
      <c r="F955" s="42"/>
    </row>
    <row r="956">
      <c r="F956" s="42"/>
    </row>
    <row r="957">
      <c r="F957" s="42"/>
    </row>
    <row r="958">
      <c r="F958" s="42"/>
    </row>
    <row r="959">
      <c r="F959" s="42"/>
    </row>
    <row r="960">
      <c r="F960" s="42"/>
    </row>
    <row r="961">
      <c r="F961" s="42"/>
    </row>
    <row r="962">
      <c r="F962" s="42"/>
    </row>
    <row r="963">
      <c r="F963" s="42"/>
    </row>
    <row r="964">
      <c r="F964" s="42"/>
    </row>
    <row r="965">
      <c r="F965" s="42"/>
    </row>
    <row r="966">
      <c r="F966" s="42"/>
    </row>
    <row r="967">
      <c r="F967" s="42"/>
    </row>
    <row r="968">
      <c r="F968" s="42"/>
    </row>
    <row r="969">
      <c r="F969" s="42"/>
    </row>
    <row r="970">
      <c r="F970" s="42"/>
    </row>
    <row r="971">
      <c r="F971" s="42"/>
    </row>
    <row r="972">
      <c r="F972" s="42"/>
    </row>
    <row r="973">
      <c r="F973" s="42"/>
    </row>
    <row r="974">
      <c r="F974" s="42"/>
    </row>
    <row r="975">
      <c r="F975" s="42"/>
    </row>
    <row r="976">
      <c r="F976" s="42"/>
    </row>
    <row r="977">
      <c r="F977" s="42"/>
    </row>
    <row r="978">
      <c r="F978" s="42"/>
    </row>
    <row r="979">
      <c r="F979" s="42"/>
    </row>
    <row r="980">
      <c r="F980" s="42"/>
    </row>
    <row r="981">
      <c r="F981" s="42"/>
    </row>
    <row r="982">
      <c r="F982" s="42"/>
    </row>
    <row r="983">
      <c r="F983" s="42"/>
    </row>
    <row r="984">
      <c r="F984" s="42"/>
    </row>
    <row r="985">
      <c r="F985" s="42"/>
    </row>
    <row r="986">
      <c r="F986" s="42"/>
    </row>
    <row r="987">
      <c r="F987" s="42"/>
    </row>
    <row r="988">
      <c r="F988" s="42"/>
    </row>
    <row r="989">
      <c r="F989" s="42"/>
    </row>
    <row r="990">
      <c r="F990" s="42"/>
    </row>
    <row r="991">
      <c r="F991" s="42"/>
    </row>
    <row r="992">
      <c r="F992" s="42"/>
    </row>
    <row r="993">
      <c r="F993" s="42"/>
    </row>
    <row r="994">
      <c r="F994" s="42"/>
    </row>
    <row r="995">
      <c r="F995" s="42"/>
    </row>
    <row r="996">
      <c r="F996" s="42"/>
    </row>
    <row r="997">
      <c r="F997" s="42"/>
    </row>
    <row r="998">
      <c r="F998" s="42"/>
    </row>
    <row r="999">
      <c r="F999" s="42"/>
    </row>
    <row r="1000">
      <c r="F1000" s="4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5" width="21.0"/>
    <col customWidth="1" min="6" max="6" width="15.88"/>
    <col customWidth="1" min="9" max="9" width="19.63"/>
  </cols>
  <sheetData>
    <row r="1">
      <c r="A1" s="43" t="s">
        <v>73</v>
      </c>
      <c r="B1" s="25"/>
      <c r="C1" s="25"/>
      <c r="D1" s="25"/>
      <c r="E1" s="18" t="s">
        <v>293</v>
      </c>
      <c r="F1" s="44"/>
      <c r="G1" s="45"/>
      <c r="H1" s="46" t="s">
        <v>294</v>
      </c>
      <c r="I1" s="46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>
      <c r="A2" s="19" t="s">
        <v>295</v>
      </c>
      <c r="B2" s="23" t="str">
        <f>IFERROR(__xludf.DUMMYFUNCTION("SPLIT(A2,""@"")"),"Aarav_Singh")</f>
        <v>Aarav_Singh</v>
      </c>
      <c r="C2" s="47" t="str">
        <f>IFERROR(__xludf.DUMMYFUNCTION("""COMPUTED_VALUE"""),"zd.com")</f>
        <v>zd.com</v>
      </c>
      <c r="D2" s="23" t="str">
        <f t="shared" ref="D2:D21" si="1">LEFT(C2,2)</f>
        <v>zd</v>
      </c>
      <c r="E2" s="23" t="str">
        <f t="shared" ref="E2:E21" si="2">VLOOKUP(D2,$H$2:$I$5,2,FALSE)</f>
        <v>Zomato Delivery</v>
      </c>
      <c r="F2" s="6"/>
      <c r="H2" s="6" t="s">
        <v>296</v>
      </c>
      <c r="I2" s="6" t="s">
        <v>297</v>
      </c>
    </row>
    <row r="3">
      <c r="A3" s="19" t="s">
        <v>298</v>
      </c>
      <c r="B3" s="23" t="str">
        <f>IFERROR(__xludf.DUMMYFUNCTION("SPLIT(A3,""@"")"),"Riya_Sharma")</f>
        <v>Riya_Sharma</v>
      </c>
      <c r="C3" s="47" t="str">
        <f>IFERROR(__xludf.DUMMYFUNCTION("""COMPUTED_VALUE"""),"bd.com")</f>
        <v>bd.com</v>
      </c>
      <c r="D3" s="23" t="str">
        <f t="shared" si="1"/>
        <v>bd</v>
      </c>
      <c r="E3" s="23" t="str">
        <f t="shared" si="2"/>
        <v>Blinkit Delivery</v>
      </c>
      <c r="F3" s="6"/>
      <c r="H3" s="6" t="s">
        <v>299</v>
      </c>
      <c r="I3" s="6" t="s">
        <v>300</v>
      </c>
    </row>
    <row r="4">
      <c r="A4" s="19" t="s">
        <v>301</v>
      </c>
      <c r="B4" s="23" t="str">
        <f>IFERROR(__xludf.DUMMYFUNCTION("SPLIT(A4,""@"")"),"Aditya_Verma")</f>
        <v>Aditya_Verma</v>
      </c>
      <c r="C4" s="47" t="str">
        <f>IFERROR(__xludf.DUMMYFUNCTION("""COMPUTED_VALUE"""),"zd.com")</f>
        <v>zd.com</v>
      </c>
      <c r="D4" s="23" t="str">
        <f t="shared" si="1"/>
        <v>zd</v>
      </c>
      <c r="E4" s="23" t="str">
        <f t="shared" si="2"/>
        <v>Zomato Delivery</v>
      </c>
      <c r="F4" s="6"/>
      <c r="H4" s="6" t="s">
        <v>302</v>
      </c>
      <c r="I4" s="6" t="s">
        <v>303</v>
      </c>
    </row>
    <row r="5">
      <c r="A5" s="19" t="s">
        <v>304</v>
      </c>
      <c r="B5" s="23" t="str">
        <f>IFERROR(__xludf.DUMMYFUNCTION("SPLIT(A5,""@"")"),"Meera_Patel")</f>
        <v>Meera_Patel</v>
      </c>
      <c r="C5" s="47" t="str">
        <f>IFERROR(__xludf.DUMMYFUNCTION("""COMPUTED_VALUE"""),"sd.com")</f>
        <v>sd.com</v>
      </c>
      <c r="D5" s="23" t="str">
        <f t="shared" si="1"/>
        <v>sd</v>
      </c>
      <c r="E5" s="23" t="str">
        <f t="shared" si="2"/>
        <v>Swiggy Delivery</v>
      </c>
      <c r="F5" s="6"/>
      <c r="H5" s="6" t="s">
        <v>305</v>
      </c>
      <c r="I5" s="48" t="s">
        <v>306</v>
      </c>
    </row>
    <row r="6">
      <c r="A6" s="19" t="s">
        <v>307</v>
      </c>
      <c r="B6" s="23" t="str">
        <f>IFERROR(__xludf.DUMMYFUNCTION("SPLIT(A6,""@"")"),"Rohan_Khanna")</f>
        <v>Rohan_Khanna</v>
      </c>
      <c r="C6" s="47" t="str">
        <f>IFERROR(__xludf.DUMMYFUNCTION("""COMPUTED_VALUE"""),"zd.com")</f>
        <v>zd.com</v>
      </c>
      <c r="D6" s="23" t="str">
        <f t="shared" si="1"/>
        <v>zd</v>
      </c>
      <c r="E6" s="23" t="str">
        <f t="shared" si="2"/>
        <v>Zomato Delivery</v>
      </c>
      <c r="F6" s="6"/>
    </row>
    <row r="7">
      <c r="A7" s="19" t="s">
        <v>308</v>
      </c>
      <c r="B7" s="23" t="str">
        <f>IFERROR(__xludf.DUMMYFUNCTION("SPLIT(A7,""@"")"),"Ananya_Reddy")</f>
        <v>Ananya_Reddy</v>
      </c>
      <c r="C7" s="47" t="str">
        <f>IFERROR(__xludf.DUMMYFUNCTION("""COMPUTED_VALUE"""),"ad.com")</f>
        <v>ad.com</v>
      </c>
      <c r="D7" s="23" t="str">
        <f t="shared" si="1"/>
        <v>ad</v>
      </c>
      <c r="E7" s="23" t="str">
        <f t="shared" si="2"/>
        <v>Amazon Delivery</v>
      </c>
      <c r="F7" s="6"/>
    </row>
    <row r="8">
      <c r="A8" s="19" t="s">
        <v>309</v>
      </c>
      <c r="B8" s="23" t="str">
        <f>IFERROR(__xludf.DUMMYFUNCTION("SPLIT(A8,""@"")"),"Arjun_Kapoor")</f>
        <v>Arjun_Kapoor</v>
      </c>
      <c r="C8" s="47" t="str">
        <f>IFERROR(__xludf.DUMMYFUNCTION("""COMPUTED_VALUE"""),"bd.com")</f>
        <v>bd.com</v>
      </c>
      <c r="D8" s="23" t="str">
        <f t="shared" si="1"/>
        <v>bd</v>
      </c>
      <c r="E8" s="23" t="str">
        <f t="shared" si="2"/>
        <v>Blinkit Delivery</v>
      </c>
      <c r="F8" s="6"/>
    </row>
    <row r="9">
      <c r="A9" s="19" t="s">
        <v>310</v>
      </c>
      <c r="B9" s="23" t="str">
        <f>IFERROR(__xludf.DUMMYFUNCTION("SPLIT(A9,""@"")"),"Nisha_Yadav")</f>
        <v>Nisha_Yadav</v>
      </c>
      <c r="C9" s="47" t="str">
        <f>IFERROR(__xludf.DUMMYFUNCTION("""COMPUTED_VALUE"""),"zd.com")</f>
        <v>zd.com</v>
      </c>
      <c r="D9" s="23" t="str">
        <f t="shared" si="1"/>
        <v>zd</v>
      </c>
      <c r="E9" s="23" t="str">
        <f t="shared" si="2"/>
        <v>Zomato Delivery</v>
      </c>
      <c r="F9" s="6"/>
    </row>
    <row r="10">
      <c r="A10" s="19" t="s">
        <v>311</v>
      </c>
      <c r="B10" s="23" t="str">
        <f>IFERROR(__xludf.DUMMYFUNCTION("SPLIT(A10,""@"")"),"Sanjay_Gupta")</f>
        <v>Sanjay_Gupta</v>
      </c>
      <c r="C10" s="47" t="str">
        <f>IFERROR(__xludf.DUMMYFUNCTION("""COMPUTED_VALUE"""),"zd.com")</f>
        <v>zd.com</v>
      </c>
      <c r="D10" s="23" t="str">
        <f t="shared" si="1"/>
        <v>zd</v>
      </c>
      <c r="E10" s="23" t="str">
        <f t="shared" si="2"/>
        <v>Zomato Delivery</v>
      </c>
      <c r="F10" s="6"/>
    </row>
    <row r="11">
      <c r="A11" s="19" t="s">
        <v>312</v>
      </c>
      <c r="B11" s="23" t="str">
        <f>IFERROR(__xludf.DUMMYFUNCTION("SPLIT(A11,""@"")"),"Tara_Malhotra")</f>
        <v>Tara_Malhotra</v>
      </c>
      <c r="C11" s="47" t="str">
        <f>IFERROR(__xludf.DUMMYFUNCTION("""COMPUTED_VALUE"""),"bd.com")</f>
        <v>bd.com</v>
      </c>
      <c r="D11" s="23" t="str">
        <f t="shared" si="1"/>
        <v>bd</v>
      </c>
      <c r="E11" s="23" t="str">
        <f t="shared" si="2"/>
        <v>Blinkit Delivery</v>
      </c>
      <c r="F11" s="6"/>
    </row>
    <row r="12">
      <c r="A12" s="19" t="s">
        <v>313</v>
      </c>
      <c r="B12" s="23" t="str">
        <f>IFERROR(__xludf.DUMMYFUNCTION("SPLIT(A12,""@"")"),"Kunal_Choudhary")</f>
        <v>Kunal_Choudhary</v>
      </c>
      <c r="C12" s="47" t="str">
        <f>IFERROR(__xludf.DUMMYFUNCTION("""COMPUTED_VALUE"""),"sd.com")</f>
        <v>sd.com</v>
      </c>
      <c r="D12" s="23" t="str">
        <f t="shared" si="1"/>
        <v>sd</v>
      </c>
      <c r="E12" s="23" t="str">
        <f t="shared" si="2"/>
        <v>Swiggy Delivery</v>
      </c>
      <c r="F12" s="6"/>
    </row>
    <row r="13">
      <c r="A13" s="19" t="s">
        <v>314</v>
      </c>
      <c r="B13" s="23" t="str">
        <f>IFERROR(__xludf.DUMMYFUNCTION("SPLIT(A13,""@"")"),"Neha_Joshi")</f>
        <v>Neha_Joshi</v>
      </c>
      <c r="C13" s="47" t="str">
        <f>IFERROR(__xludf.DUMMYFUNCTION("""COMPUTED_VALUE"""),"zd.com")</f>
        <v>zd.com</v>
      </c>
      <c r="D13" s="23" t="str">
        <f t="shared" si="1"/>
        <v>zd</v>
      </c>
      <c r="E13" s="23" t="str">
        <f t="shared" si="2"/>
        <v>Zomato Delivery</v>
      </c>
      <c r="F13" s="6"/>
    </row>
    <row r="14">
      <c r="A14" s="19" t="s">
        <v>315</v>
      </c>
      <c r="B14" s="23" t="str">
        <f>IFERROR(__xludf.DUMMYFUNCTION("SPLIT(A14,""@"")"),"Rajat_Mehta")</f>
        <v>Rajat_Mehta</v>
      </c>
      <c r="C14" s="47" t="str">
        <f>IFERROR(__xludf.DUMMYFUNCTION("""COMPUTED_VALUE"""),"zd.com")</f>
        <v>zd.com</v>
      </c>
      <c r="D14" s="23" t="str">
        <f t="shared" si="1"/>
        <v>zd</v>
      </c>
      <c r="E14" s="23" t="str">
        <f t="shared" si="2"/>
        <v>Zomato Delivery</v>
      </c>
      <c r="F14" s="6"/>
    </row>
    <row r="15">
      <c r="A15" s="19" t="s">
        <v>316</v>
      </c>
      <c r="B15" s="23" t="str">
        <f>IFERROR(__xludf.DUMMYFUNCTION("SPLIT(A15,""@"")"),"Maya_Bhat")</f>
        <v>Maya_Bhat</v>
      </c>
      <c r="C15" s="47" t="str">
        <f>IFERROR(__xludf.DUMMYFUNCTION("""COMPUTED_VALUE"""),"ad.com")</f>
        <v>ad.com</v>
      </c>
      <c r="D15" s="23" t="str">
        <f t="shared" si="1"/>
        <v>ad</v>
      </c>
      <c r="E15" s="23" t="str">
        <f t="shared" si="2"/>
        <v>Amazon Delivery</v>
      </c>
      <c r="F15" s="6"/>
    </row>
    <row r="16">
      <c r="A16" s="19" t="s">
        <v>317</v>
      </c>
      <c r="B16" s="23" t="str">
        <f>IFERROR(__xludf.DUMMYFUNCTION("SPLIT(A16,""@"")"),"Akshay_Singhania")</f>
        <v>Akshay_Singhania</v>
      </c>
      <c r="C16" s="47" t="str">
        <f>IFERROR(__xludf.DUMMYFUNCTION("""COMPUTED_VALUE"""),"bd.com")</f>
        <v>bd.com</v>
      </c>
      <c r="D16" s="23" t="str">
        <f t="shared" si="1"/>
        <v>bd</v>
      </c>
      <c r="E16" s="23" t="str">
        <f t="shared" si="2"/>
        <v>Blinkit Delivery</v>
      </c>
      <c r="F16" s="6"/>
    </row>
    <row r="17">
      <c r="A17" s="19" t="s">
        <v>318</v>
      </c>
      <c r="B17" s="23" t="str">
        <f>IFERROR(__xludf.DUMMYFUNCTION("SPLIT(A17,""@"")"),"Simran_Sharma")</f>
        <v>Simran_Sharma</v>
      </c>
      <c r="C17" s="47" t="str">
        <f>IFERROR(__xludf.DUMMYFUNCTION("""COMPUTED_VALUE"""),"zd.com")</f>
        <v>zd.com</v>
      </c>
      <c r="D17" s="23" t="str">
        <f t="shared" si="1"/>
        <v>zd</v>
      </c>
      <c r="E17" s="23" t="str">
        <f t="shared" si="2"/>
        <v>Zomato Delivery</v>
      </c>
      <c r="F17" s="6"/>
    </row>
    <row r="18">
      <c r="A18" s="19" t="s">
        <v>319</v>
      </c>
      <c r="B18" s="23" t="str">
        <f>IFERROR(__xludf.DUMMYFUNCTION("SPLIT(A18,""@"")"),"Rohit_Verma")</f>
        <v>Rohit_Verma</v>
      </c>
      <c r="C18" s="47" t="str">
        <f>IFERROR(__xludf.DUMMYFUNCTION("""COMPUTED_VALUE"""),"sd.com")</f>
        <v>sd.com</v>
      </c>
      <c r="D18" s="23" t="str">
        <f t="shared" si="1"/>
        <v>sd</v>
      </c>
      <c r="E18" s="23" t="str">
        <f t="shared" si="2"/>
        <v>Swiggy Delivery</v>
      </c>
      <c r="F18" s="6"/>
    </row>
    <row r="19">
      <c r="A19" s="19" t="s">
        <v>320</v>
      </c>
      <c r="B19" s="23" t="str">
        <f>IFERROR(__xludf.DUMMYFUNCTION("SPLIT(A19,""@"")"),"Priya_Kapoor")</f>
        <v>Priya_Kapoor</v>
      </c>
      <c r="C19" s="47" t="str">
        <f>IFERROR(__xludf.DUMMYFUNCTION("""COMPUTED_VALUE"""),"zd.com")</f>
        <v>zd.com</v>
      </c>
      <c r="D19" s="23" t="str">
        <f t="shared" si="1"/>
        <v>zd</v>
      </c>
      <c r="E19" s="23" t="str">
        <f t="shared" si="2"/>
        <v>Zomato Delivery</v>
      </c>
      <c r="F19" s="6"/>
    </row>
    <row r="20">
      <c r="A20" s="19" t="s">
        <v>321</v>
      </c>
      <c r="B20" s="23" t="str">
        <f>IFERROR(__xludf.DUMMYFUNCTION("SPLIT(A20,""@"")"),"Rishi_Desai")</f>
        <v>Rishi_Desai</v>
      </c>
      <c r="C20" s="47" t="str">
        <f>IFERROR(__xludf.DUMMYFUNCTION("""COMPUTED_VALUE"""),"zd.com")</f>
        <v>zd.com</v>
      </c>
      <c r="D20" s="23" t="str">
        <f t="shared" si="1"/>
        <v>zd</v>
      </c>
      <c r="E20" s="23" t="str">
        <f t="shared" si="2"/>
        <v>Zomato Delivery</v>
      </c>
      <c r="F20" s="6"/>
    </row>
    <row r="21">
      <c r="A21" s="19" t="s">
        <v>322</v>
      </c>
      <c r="B21" s="23" t="str">
        <f>IFERROR(__xludf.DUMMYFUNCTION("SPLIT(A21,""@"")"),"Pooja_Agarwal")</f>
        <v>Pooja_Agarwal</v>
      </c>
      <c r="C21" s="47" t="str">
        <f>IFERROR(__xludf.DUMMYFUNCTION("""COMPUTED_VALUE"""),"bd.com")</f>
        <v>bd.com</v>
      </c>
      <c r="D21" s="23" t="str">
        <f t="shared" si="1"/>
        <v>bd</v>
      </c>
      <c r="E21" s="23" t="str">
        <f t="shared" si="2"/>
        <v>Blinkit Delivery</v>
      </c>
      <c r="F21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17" t="s">
        <v>0</v>
      </c>
      <c r="B1" s="49" t="s">
        <v>323</v>
      </c>
      <c r="C1" s="1" t="s">
        <v>324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9" t="s">
        <v>325</v>
      </c>
      <c r="B2" s="40" t="s">
        <v>326</v>
      </c>
      <c r="C2" s="6" t="str">
        <f>B2</f>
        <v>Mumbai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9" t="s">
        <v>327</v>
      </c>
      <c r="B3" s="40" t="s">
        <v>328</v>
      </c>
      <c r="C3" s="6" t="str">
        <f>IFERROR(__xludf.DUMMYFUNCTION("split(B3, "","")"),"Bangalore")</f>
        <v>Bangalore</v>
      </c>
      <c r="D3" s="6" t="str">
        <f>IFERROR(__xludf.DUMMYFUNCTION("""COMPUTED_VALUE""")," Karnataka")</f>
        <v> Karnataka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9" t="s">
        <v>329</v>
      </c>
      <c r="B4" s="40" t="s">
        <v>330</v>
      </c>
      <c r="C4" s="6" t="str">
        <f>B4</f>
        <v>Delhi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9" t="s">
        <v>331</v>
      </c>
      <c r="B5" s="40" t="s">
        <v>332</v>
      </c>
      <c r="C5" s="6" t="str">
        <f>IFERROR(__xludf.DUMMYFUNCTION("split(B5, ""+"")"),"Mumbai")</f>
        <v>Mumbai</v>
      </c>
      <c r="D5" s="6" t="str">
        <f>IFERROR(__xludf.DUMMYFUNCTION("""COMPUTED_VALUE"""),"Maharashtra")</f>
        <v>Maharashtra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9" t="s">
        <v>186</v>
      </c>
      <c r="B6" s="40" t="s">
        <v>333</v>
      </c>
      <c r="C6" s="6" t="str">
        <f>IFERROR(__xludf.DUMMYFUNCTION("trim(split(B6, ""|""))"),"Bangalore")</f>
        <v>Bangalore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9" t="s">
        <v>334</v>
      </c>
      <c r="B7" s="40" t="s">
        <v>330</v>
      </c>
      <c r="C7" s="6" t="str">
        <f>B7</f>
        <v>Delhi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9" t="s">
        <v>335</v>
      </c>
      <c r="B8" s="40" t="s">
        <v>336</v>
      </c>
      <c r="C8" s="50" t="str">
        <f>IFERROR(__xludf.DUMMYFUNCTION("trim(split(B8, "",""))"),"Mumbai")</f>
        <v>Mumbai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9" t="s">
        <v>337</v>
      </c>
      <c r="B9" s="40" t="s">
        <v>338</v>
      </c>
      <c r="C9" s="6" t="str">
        <f>left(B9, 9)</f>
        <v>Bangalore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9" t="s">
        <v>339</v>
      </c>
      <c r="B10" s="40" t="s">
        <v>330</v>
      </c>
      <c r="C10" s="6" t="str">
        <f>B10</f>
        <v>Delhi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9" t="s">
        <v>340</v>
      </c>
      <c r="B11" s="40" t="s">
        <v>341</v>
      </c>
      <c r="C11" s="6" t="str">
        <f>IFERROR(__xludf.DUMMYFUNCTION("split(B11, "","")"),"Mumbai")</f>
        <v>Mumbai</v>
      </c>
      <c r="D11" s="6" t="str">
        <f>IFERROR(__xludf.DUMMYFUNCTION("""COMPUTED_VALUE""")," MH")</f>
        <v> MH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