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.1" sheetId="1" r:id="rId4"/>
    <sheet state="visible" name="Q1.2" sheetId="2" r:id="rId5"/>
    <sheet state="visible" name="Q1.3" sheetId="3" r:id="rId6"/>
    <sheet state="visible" name="Q2.1" sheetId="4" r:id="rId7"/>
    <sheet state="visible" name="Q2.2" sheetId="5" r:id="rId8"/>
    <sheet state="visible" name="Q2.3" sheetId="6" r:id="rId9"/>
    <sheet state="visible" name="Q3.1" sheetId="7" r:id="rId10"/>
    <sheet state="visible" name="Q3.2" sheetId="8" r:id="rId11"/>
    <sheet state="visible" name="Q4.1" sheetId="9" r:id="rId12"/>
    <sheet state="visible" name="Q4.2" sheetId="10" r:id="rId13"/>
    <sheet state="visible" name="Q4.3" sheetId="11" r:id="rId14"/>
    <sheet state="visible" name="Q5.1" sheetId="12" r:id="rId15"/>
    <sheet state="visible" name="Q5.2" sheetId="13" r:id="rId16"/>
    <sheet state="hidden" name="Q" sheetId="14" r:id="rId17"/>
  </sheets>
  <definedNames/>
  <calcPr/>
</workbook>
</file>

<file path=xl/sharedStrings.xml><?xml version="1.0" encoding="utf-8"?>
<sst xmlns="http://schemas.openxmlformats.org/spreadsheetml/2006/main" count="467" uniqueCount="361">
  <si>
    <t>Mountain Name</t>
  </si>
  <si>
    <t>Country Name</t>
  </si>
  <si>
    <t>Cleaned Mountain Name</t>
  </si>
  <si>
    <t>Cleaned Country Codes</t>
  </si>
  <si>
    <t>Mt. Everest</t>
  </si>
  <si>
    <t>NepaL</t>
  </si>
  <si>
    <t>Mt. FuJI</t>
  </si>
  <si>
    <t>JapAn</t>
  </si>
  <si>
    <t>Mt. KeNya</t>
  </si>
  <si>
    <t>Kenya</t>
  </si>
  <si>
    <t>Mt. OlymPus</t>
  </si>
  <si>
    <t>Greece</t>
  </si>
  <si>
    <t>Mt. Rainer</t>
  </si>
  <si>
    <t>United States</t>
  </si>
  <si>
    <t>Mt. BlanC</t>
  </si>
  <si>
    <t>france</t>
  </si>
  <si>
    <t>Mt. Titlis</t>
  </si>
  <si>
    <t>Switzerland</t>
  </si>
  <si>
    <t>Instructions</t>
  </si>
  <si>
    <t>- Make sure to add Italy in the Cleaned Country Name for Mt. Blanc as shown in the image</t>
  </si>
  <si>
    <t>Person Name</t>
  </si>
  <si>
    <t>Clean Name</t>
  </si>
  <si>
    <t>Rajesh_  Kumar</t>
  </si>
  <si>
    <t>Priya _Patel</t>
  </si>
  <si>
    <t>Akshay_&amp;Sharma</t>
  </si>
  <si>
    <t>Aishwarya*_Mishra</t>
  </si>
  <si>
    <t>Sanjay_Singh</t>
  </si>
  <si>
    <t>Architecture Name</t>
  </si>
  <si>
    <t>Code Name</t>
  </si>
  <si>
    <t>Built Year</t>
  </si>
  <si>
    <t>Final Information</t>
  </si>
  <si>
    <t>Taj Mahal</t>
  </si>
  <si>
    <t>Agra</t>
  </si>
  <si>
    <t>Hawa Mahal</t>
  </si>
  <si>
    <t>Jaipur</t>
  </si>
  <si>
    <t>Qutub Minar</t>
  </si>
  <si>
    <t>Delhi</t>
  </si>
  <si>
    <t>Lotus Temple</t>
  </si>
  <si>
    <t>Mysore Palace</t>
  </si>
  <si>
    <t>Mysore</t>
  </si>
  <si>
    <t>Golden Temple</t>
  </si>
  <si>
    <t>Punjab</t>
  </si>
  <si>
    <t>Amber Fort</t>
  </si>
  <si>
    <t>Candidate Name</t>
  </si>
  <si>
    <t>Language Preference</t>
  </si>
  <si>
    <t>Final</t>
  </si>
  <si>
    <t>Language List</t>
  </si>
  <si>
    <t>Poorva2356</t>
  </si>
  <si>
    <t>hin</t>
  </si>
  <si>
    <t>Sapna</t>
  </si>
  <si>
    <t>English</t>
  </si>
  <si>
    <t>Hindi</t>
  </si>
  <si>
    <t>Prabhjot</t>
  </si>
  <si>
    <t>hin d I</t>
  </si>
  <si>
    <t>Sameer</t>
  </si>
  <si>
    <t>eng</t>
  </si>
  <si>
    <t>Kajal</t>
  </si>
  <si>
    <t>hd</t>
  </si>
  <si>
    <t>Farhaan</t>
  </si>
  <si>
    <t>Eng li</t>
  </si>
  <si>
    <t>Kriti</t>
  </si>
  <si>
    <t>hind</t>
  </si>
  <si>
    <t>Simran</t>
  </si>
  <si>
    <t>hineng</t>
  </si>
  <si>
    <t>Pankaj</t>
  </si>
  <si>
    <t>Englis</t>
  </si>
  <si>
    <t>Sangeet</t>
  </si>
  <si>
    <t>inglish</t>
  </si>
  <si>
    <t>City Names</t>
  </si>
  <si>
    <t>Tier Names</t>
  </si>
  <si>
    <t>MumbAI</t>
  </si>
  <si>
    <t>tier1</t>
  </si>
  <si>
    <t>Kol kata</t>
  </si>
  <si>
    <t>tIER2</t>
  </si>
  <si>
    <t>Gurgaon.</t>
  </si>
  <si>
    <t>Tier2</t>
  </si>
  <si>
    <t>IndorE</t>
  </si>
  <si>
    <t>Tier3</t>
  </si>
  <si>
    <t>kota</t>
  </si>
  <si>
    <t>Tier-3</t>
  </si>
  <si>
    <t>Hyderabad</t>
  </si>
  <si>
    <t>cochin</t>
  </si>
  <si>
    <t>suraT</t>
  </si>
  <si>
    <t>TIER3</t>
  </si>
  <si>
    <t>jaipur</t>
  </si>
  <si>
    <t>tier2</t>
  </si>
  <si>
    <t>nagPUR</t>
  </si>
  <si>
    <t>DehraDun</t>
  </si>
  <si>
    <t>3 tirer</t>
  </si>
  <si>
    <t>City</t>
  </si>
  <si>
    <t>State</t>
  </si>
  <si>
    <t>Direction</t>
  </si>
  <si>
    <t>Cleaned Data</t>
  </si>
  <si>
    <t>Count</t>
  </si>
  <si>
    <t>Guwahati,</t>
  </si>
  <si>
    <t>Assam</t>
  </si>
  <si>
    <t>East</t>
  </si>
  <si>
    <t>j0dhpuR</t>
  </si>
  <si>
    <t>Rajasthan</t>
  </si>
  <si>
    <t>West</t>
  </si>
  <si>
    <t>Bodh Gaya</t>
  </si>
  <si>
    <t>Bihar</t>
  </si>
  <si>
    <t>North</t>
  </si>
  <si>
    <t>Puri*</t>
  </si>
  <si>
    <t>South</t>
  </si>
  <si>
    <t>Mount abu</t>
  </si>
  <si>
    <t xml:space="preserve">dehradUn </t>
  </si>
  <si>
    <t>Uttrakhand</t>
  </si>
  <si>
    <t>RourkelA</t>
  </si>
  <si>
    <t>malda</t>
  </si>
  <si>
    <t>nas&amp;hik</t>
  </si>
  <si>
    <t>tirupaTi</t>
  </si>
  <si>
    <t>Andhra Pradesh</t>
  </si>
  <si>
    <t>Shimla</t>
  </si>
  <si>
    <t>Himachal Pradesh</t>
  </si>
  <si>
    <t>AmritsaR</t>
  </si>
  <si>
    <t>Employee Name</t>
  </si>
  <si>
    <t>Cleaned Employee Name</t>
  </si>
  <si>
    <t>First Name</t>
  </si>
  <si>
    <t>Last Name</t>
  </si>
  <si>
    <t>Street Address</t>
  </si>
  <si>
    <t>Pincode</t>
  </si>
  <si>
    <t>Country</t>
  </si>
  <si>
    <t>Clean Address Format</t>
  </si>
  <si>
    <t>Tarun agarwal</t>
  </si>
  <si>
    <t>Oakland apartments</t>
  </si>
  <si>
    <t>Pune</t>
  </si>
  <si>
    <t>MH</t>
  </si>
  <si>
    <t>India</t>
  </si>
  <si>
    <t>Shivani Dutta</t>
  </si>
  <si>
    <t>Historic Place</t>
  </si>
  <si>
    <t>Landmark</t>
  </si>
  <si>
    <t>CH</t>
  </si>
  <si>
    <t>Tina Hiral Kumar</t>
  </si>
  <si>
    <t>FloweBeeBuilding</t>
  </si>
  <si>
    <t>MAdurai</t>
  </si>
  <si>
    <t>TN</t>
  </si>
  <si>
    <t>Sameer Rita burmani</t>
  </si>
  <si>
    <t>Shalimarapartments</t>
  </si>
  <si>
    <t>Amritsar</t>
  </si>
  <si>
    <t>pn</t>
  </si>
  <si>
    <t>Biral yadav</t>
  </si>
  <si>
    <t>MalibarApartments</t>
  </si>
  <si>
    <t>Gurgaon</t>
  </si>
  <si>
    <t>Up</t>
  </si>
  <si>
    <t>india</t>
  </si>
  <si>
    <t>Priya dwivedi</t>
  </si>
  <si>
    <t>A-1,Veera House</t>
  </si>
  <si>
    <t>Howrah</t>
  </si>
  <si>
    <t>wb</t>
  </si>
  <si>
    <t>faizal khan</t>
  </si>
  <si>
    <t>P-23 Hiranandani Apartments</t>
  </si>
  <si>
    <t>Puri</t>
  </si>
  <si>
    <t>Orissa</t>
  </si>
  <si>
    <t>- Add the clean data in Column B
- Split the name in the Column C, D, and E
- Add Clean Address in Column K as shown in the image
- The code of "Orissa" state is BH. Add it accordingly in Column K</t>
  </si>
  <si>
    <t>Email</t>
  </si>
  <si>
    <t>Cleaned Name</t>
  </si>
  <si>
    <t>Email ID</t>
  </si>
  <si>
    <t>Unclean Company Name</t>
  </si>
  <si>
    <t>Companies</t>
  </si>
  <si>
    <t>arvind_patel@GO0gLe.com#123</t>
  </si>
  <si>
    <t>arvind_patel</t>
  </si>
  <si>
    <t>GO0gLe.com#123</t>
  </si>
  <si>
    <t>GO0gLe</t>
  </si>
  <si>
    <t>com#123</t>
  </si>
  <si>
    <t>Google</t>
  </si>
  <si>
    <t>sanya_gupta@FAcebook.com#124</t>
  </si>
  <si>
    <t>rajesh_kumar@A-pple.com#125</t>
  </si>
  <si>
    <t>pooja_sharma@sAmsung.com#126</t>
  </si>
  <si>
    <t>akash_singh@XY_Z.com#127</t>
  </si>
  <si>
    <t>meera_desai@abc*.com#128</t>
  </si>
  <si>
    <t>ravi_verma@inVaCt.com#129</t>
  </si>
  <si>
    <t>neha_reddy@apple.com#125</t>
  </si>
  <si>
    <t>vikram_yadav@sAmsung.com#126</t>
  </si>
  <si>
    <t>anjali_mishra@XY_Z.com#127</t>
  </si>
  <si>
    <t>sanjay_kapoor@abc*.com#128</t>
  </si>
  <si>
    <t>ayesha_choudhary@g0ogle.com#134</t>
  </si>
  <si>
    <t>nikhil_mehta@inVa(Ct.com#129</t>
  </si>
  <si>
    <t>simran_malhotra@goo)gle.com#136</t>
  </si>
  <si>
    <t>pranav_sharma@inVaCt.com#129</t>
  </si>
  <si>
    <t>Registration Number</t>
  </si>
  <si>
    <t>State Code</t>
  </si>
  <si>
    <t>CH 00 AV 12 12</t>
  </si>
  <si>
    <t>Chandigarh</t>
  </si>
  <si>
    <t>KL 12 TG 1234</t>
  </si>
  <si>
    <t>JH 09 ac 3456</t>
  </si>
  <si>
    <t>MN 05 FR2323</t>
  </si>
  <si>
    <t>CG 21RT 0980</t>
  </si>
  <si>
    <t>TS 34 DW8731</t>
  </si>
  <si>
    <t>RJ 12 UT 0833</t>
  </si>
  <si>
    <t>jk09 TH 2400</t>
  </si>
  <si>
    <t>MH 01 MB 3222</t>
  </si>
  <si>
    <t>WB 09 Aq 6541</t>
  </si>
  <si>
    <t>State Codes</t>
  </si>
  <si>
    <t>States</t>
  </si>
  <si>
    <t>CG</t>
  </si>
  <si>
    <t>Chattisgarh</t>
  </si>
  <si>
    <t>JH</t>
  </si>
  <si>
    <t>Jharkhand</t>
  </si>
  <si>
    <t>JK</t>
  </si>
  <si>
    <t>Jammu &amp; Kashmir</t>
  </si>
  <si>
    <t>KL</t>
  </si>
  <si>
    <t>Kerala</t>
  </si>
  <si>
    <t>MN</t>
  </si>
  <si>
    <t>Manipur</t>
  </si>
  <si>
    <t>Maharashtra</t>
  </si>
  <si>
    <t>RJ</t>
  </si>
  <si>
    <t>TS</t>
  </si>
  <si>
    <t>Telangana</t>
  </si>
  <si>
    <t>WB</t>
  </si>
  <si>
    <t>West Bengal</t>
  </si>
  <si>
    <t>No. of Stations</t>
  </si>
  <si>
    <t>Clean No. of Station</t>
  </si>
  <si>
    <t>Cost</t>
  </si>
  <si>
    <t>Total Cost</t>
  </si>
  <si>
    <t>Jessica Adams</t>
  </si>
  <si>
    <t>Station.  5</t>
  </si>
  <si>
    <t>Rajesh Mehta</t>
  </si>
  <si>
    <t>.  7</t>
  </si>
  <si>
    <t>Emily Johnson</t>
  </si>
  <si>
    <t>Station.  4</t>
  </si>
  <si>
    <t>Aniket Kumar</t>
  </si>
  <si>
    <t>Station.  1</t>
  </si>
  <si>
    <t>Sophia Patel</t>
  </si>
  <si>
    <t>Station.  2</t>
  </si>
  <si>
    <t>Daniel Wilson</t>
  </si>
  <si>
    <t>Statn.  4</t>
  </si>
  <si>
    <t>Priya Gupta</t>
  </si>
  <si>
    <t>Station.  9</t>
  </si>
  <si>
    <t>Michael Davis</t>
  </si>
  <si>
    <t>7.  Station</t>
  </si>
  <si>
    <t>Maya Sharma</t>
  </si>
  <si>
    <t>4.  Stat</t>
  </si>
  <si>
    <t>Sanjay Choudhary</t>
  </si>
  <si>
    <t>1.  Station</t>
  </si>
  <si>
    <t>Megan Martin</t>
  </si>
  <si>
    <t>Cost of 1 ticket</t>
  </si>
  <si>
    <t>Akshay Verma</t>
  </si>
  <si>
    <t>4.  Station</t>
  </si>
  <si>
    <t>Rachel Taylor</t>
  </si>
  <si>
    <t>9.  Station</t>
  </si>
  <si>
    <t>Rohan Kapoor</t>
  </si>
  <si>
    <t>5.  Station</t>
  </si>
  <si>
    <t>Emma Thomas</t>
  </si>
  <si>
    <t>7.  Sta</t>
  </si>
  <si>
    <t>Aryan Singh</t>
  </si>
  <si>
    <t>3.  Station</t>
  </si>
  <si>
    <t>Olivia Reddy</t>
  </si>
  <si>
    <t>6.  S</t>
  </si>
  <si>
    <t>Nikhil Malhotra</t>
  </si>
  <si>
    <t>8.  Station</t>
  </si>
  <si>
    <t>Ava Desai</t>
  </si>
  <si>
    <t>Samuel Smith</t>
  </si>
  <si>
    <t>TV size</t>
  </si>
  <si>
    <t xml:space="preserve">Trim </t>
  </si>
  <si>
    <t>Split</t>
  </si>
  <si>
    <t>Clean Size</t>
  </si>
  <si>
    <t>Cleaned data</t>
  </si>
  <si>
    <t>Vlookup</t>
  </si>
  <si>
    <t>Aarav Sharma</t>
  </si>
  <si>
    <t>14 INCH</t>
  </si>
  <si>
    <t>INCH</t>
  </si>
  <si>
    <t>Inches</t>
  </si>
  <si>
    <t>Preeti Kapoor</t>
  </si>
  <si>
    <t>6 inch</t>
  </si>
  <si>
    <t>Centi meter</t>
  </si>
  <si>
    <t>Rohan Yadav</t>
  </si>
  <si>
    <t>800  c</t>
  </si>
  <si>
    <t>Shreya Gupta</t>
  </si>
  <si>
    <t>800 cm</t>
  </si>
  <si>
    <t>Aditya Patel</t>
  </si>
  <si>
    <t xml:space="preserve">   6 i</t>
  </si>
  <si>
    <t>Meera Singh</t>
  </si>
  <si>
    <t>7 INCH</t>
  </si>
  <si>
    <t>Vikram Khanna</t>
  </si>
  <si>
    <t>6 centimeter</t>
  </si>
  <si>
    <t>Nandini Das</t>
  </si>
  <si>
    <t>800 c</t>
  </si>
  <si>
    <t>Arjun Verma</t>
  </si>
  <si>
    <t>9 inch</t>
  </si>
  <si>
    <t>Kavya Joshi</t>
  </si>
  <si>
    <t>14     IN</t>
  </si>
  <si>
    <t>Aniket Tiwari</t>
  </si>
  <si>
    <t>Priya Reddy</t>
  </si>
  <si>
    <t>Rajat Singh</t>
  </si>
  <si>
    <t xml:space="preserve">     6 centi</t>
  </si>
  <si>
    <t>Nisha Sharma</t>
  </si>
  <si>
    <t>80 c</t>
  </si>
  <si>
    <t>Saurabh Mishra</t>
  </si>
  <si>
    <t>9 in</t>
  </si>
  <si>
    <t>Deepa Verma</t>
  </si>
  <si>
    <t>14 IN</t>
  </si>
  <si>
    <t>Karan Gupta</t>
  </si>
  <si>
    <t>Sarika Yadav</t>
  </si>
  <si>
    <t>Vivek Chopra</t>
  </si>
  <si>
    <t>7 IN</t>
  </si>
  <si>
    <t>Radhika Pandey</t>
  </si>
  <si>
    <t>8 c</t>
  </si>
  <si>
    <t>Gadgets</t>
  </si>
  <si>
    <t>Clean Gadgets-1</t>
  </si>
  <si>
    <t>Clean Gadgets-2</t>
  </si>
  <si>
    <t>Price</t>
  </si>
  <si>
    <t>Ravi Kumar</t>
  </si>
  <si>
    <t>Iphone    13</t>
  </si>
  <si>
    <t>Iphone13</t>
  </si>
  <si>
    <t>Shweta Sharma</t>
  </si>
  <si>
    <t xml:space="preserve">    Iphone 12</t>
  </si>
  <si>
    <t>Iphone12</t>
  </si>
  <si>
    <t>Deepak Singh</t>
  </si>
  <si>
    <t>headphones</t>
  </si>
  <si>
    <t>Headphones</t>
  </si>
  <si>
    <t>Iwatch</t>
  </si>
  <si>
    <t>Sneha Verma</t>
  </si>
  <si>
    <t>iwatch</t>
  </si>
  <si>
    <t>Ashish Patel</t>
  </si>
  <si>
    <t>iphone 13</t>
  </si>
  <si>
    <t>Nisha Reddy</t>
  </si>
  <si>
    <t>Iphone$13</t>
  </si>
  <si>
    <t>Karan Khanna</t>
  </si>
  <si>
    <t xml:space="preserve">    *Iphone12</t>
  </si>
  <si>
    <t>Pooja Das</t>
  </si>
  <si>
    <t>Rajesh Tiwari</t>
  </si>
  <si>
    <t>Sonal Kapoor</t>
  </si>
  <si>
    <t>Suresh Yadav</t>
  </si>
  <si>
    <t>i watch</t>
  </si>
  <si>
    <t>Anjali Mehta</t>
  </si>
  <si>
    <t>Rohit Sharma</t>
  </si>
  <si>
    <t>Simran Verma</t>
  </si>
  <si>
    <t>Sanjay Singh</t>
  </si>
  <si>
    <t>Ritu Patel</t>
  </si>
  <si>
    <t>Manish Reddy</t>
  </si>
  <si>
    <t>Kavita Gupta</t>
  </si>
  <si>
    <t>Anil Verma</t>
  </si>
  <si>
    <t>Order</t>
  </si>
  <si>
    <t>Cleaned Order</t>
  </si>
  <si>
    <t>mac</t>
  </si>
  <si>
    <t>Mac</t>
  </si>
  <si>
    <t>macbook</t>
  </si>
  <si>
    <t>Macbook</t>
  </si>
  <si>
    <t>imac</t>
  </si>
  <si>
    <t>Imac</t>
  </si>
  <si>
    <t xml:space="preserve">dell </t>
  </si>
  <si>
    <t>Dell</t>
  </si>
  <si>
    <t>lenevo</t>
  </si>
  <si>
    <t>Lenevo</t>
  </si>
  <si>
    <t>Cleaned City</t>
  </si>
  <si>
    <t>Neha Gupta</t>
  </si>
  <si>
    <t>Mumbai</t>
  </si>
  <si>
    <t>Rajat Sharma</t>
  </si>
  <si>
    <t>Bangalore, Karnataka</t>
  </si>
  <si>
    <t>Ayesha Patel</t>
  </si>
  <si>
    <t>Mumbai+Maharashtra</t>
  </si>
  <si>
    <t>Bangalore | Karnataka</t>
  </si>
  <si>
    <t>Rohit Kumar</t>
  </si>
  <si>
    <t>Preeti Yadav</t>
  </si>
  <si>
    <t>Mumbai, Maharashtra</t>
  </si>
  <si>
    <t>Karthik Reddy</t>
  </si>
  <si>
    <t>Bangalore in Karnataka</t>
  </si>
  <si>
    <t>Priya Mehta</t>
  </si>
  <si>
    <t>Anil Kapoor</t>
  </si>
  <si>
    <t>Mumbai, MH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</si>
</sst>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37415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sz val="11.0"/>
      <color theme="1"/>
      <name val="Arial"/>
    </font>
    <font>
      <u/>
      <color rgb="FF0000FF"/>
      <name val="Arial"/>
    </font>
    <font>
      <b/>
      <color rgb="FF374151"/>
      <name val="Arial"/>
    </font>
    <font>
      <sz val="9.0"/>
      <color rgb="FF000000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right style="thin">
        <color rgb="FFD9D9E3"/>
      </right>
      <bottom style="thin">
        <color rgb="FFD9D9E3"/>
      </bottom>
    </border>
    <border>
      <right style="thin">
        <color rgb="FFD9D9E3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4" numFmtId="0" xfId="0" applyFill="1" applyFont="1"/>
    <xf borderId="0" fillId="3" fontId="5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4" fontId="6" numFmtId="0" xfId="0" applyAlignment="1" applyFill="1" applyFont="1">
      <alignment horizontal="left" readingOrder="0"/>
    </xf>
    <xf borderId="0" fillId="4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8" numFmtId="0" xfId="0" applyAlignment="1" applyFont="1">
      <alignment vertical="bottom"/>
    </xf>
    <xf borderId="1" fillId="2" fontId="9" numFmtId="0" xfId="0" applyAlignment="1" applyBorder="1" applyFont="1">
      <alignment horizontal="center" vertical="bottom"/>
    </xf>
    <xf borderId="2" fillId="2" fontId="9" numFmtId="0" xfId="0" applyAlignment="1" applyBorder="1" applyFont="1">
      <alignment horizontal="center" vertical="bottom"/>
    </xf>
    <xf borderId="2" fillId="2" fontId="9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4" fillId="0" fontId="3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horizontal="right" readingOrder="0" vertical="bottom"/>
    </xf>
    <xf borderId="0" fillId="4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4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" TargetMode="External"/><Relationship Id="rId2" Type="http://schemas.openxmlformats.org/officeDocument/2006/relationships/hyperlink" Target="http://a-pple.com" TargetMode="External"/><Relationship Id="rId3" Type="http://schemas.openxmlformats.org/officeDocument/2006/relationships/hyperlink" Target="http://samsung.com" TargetMode="External"/><Relationship Id="rId4" Type="http://schemas.openxmlformats.org/officeDocument/2006/relationships/hyperlink" Target="http://xy_z.com" TargetMode="External"/><Relationship Id="rId11" Type="http://schemas.openxmlformats.org/officeDocument/2006/relationships/drawing" Target="../drawings/drawing8.xml"/><Relationship Id="rId10" Type="http://schemas.openxmlformats.org/officeDocument/2006/relationships/hyperlink" Target="http://invact.com" TargetMode="External"/><Relationship Id="rId9" Type="http://schemas.openxmlformats.org/officeDocument/2006/relationships/hyperlink" Target="http://g0ogle.com" TargetMode="External"/><Relationship Id="rId5" Type="http://schemas.openxmlformats.org/officeDocument/2006/relationships/hyperlink" Target="http://invact.com" TargetMode="External"/><Relationship Id="rId6" Type="http://schemas.openxmlformats.org/officeDocument/2006/relationships/hyperlink" Target="http://apple.com" TargetMode="External"/><Relationship Id="rId7" Type="http://schemas.openxmlformats.org/officeDocument/2006/relationships/hyperlink" Target="http://samsung.com" TargetMode="External"/><Relationship Id="rId8" Type="http://schemas.openxmlformats.org/officeDocument/2006/relationships/hyperlink" Target="http://xy_z.com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25"/>
    <col customWidth="1" min="3" max="3" width="20.63"/>
    <col customWidth="1" min="4" max="4" width="21.63"/>
    <col customWidth="1" min="5" max="5" width="24.13"/>
    <col customWidth="1" min="6" max="6" width="23.0"/>
  </cols>
  <sheetData>
    <row r="1">
      <c r="A1" s="1" t="s">
        <v>0</v>
      </c>
      <c r="B1" s="1" t="s">
        <v>1</v>
      </c>
      <c r="C1" s="2"/>
      <c r="D1" s="2"/>
      <c r="E1" s="2" t="s">
        <v>2</v>
      </c>
      <c r="F1" s="2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5" t="s">
        <v>5</v>
      </c>
      <c r="C2" s="6" t="str">
        <f>IFERROR(__xludf.DUMMYFUNCTION("SPLIT(PROPER(A2),""."")"),"Mt")</f>
        <v>Mt</v>
      </c>
      <c r="D2" s="6" t="str">
        <f>IFERROR(__xludf.DUMMYFUNCTION("""COMPUTED_VALUE""")," Everest")</f>
        <v> Everest</v>
      </c>
      <c r="E2" s="6" t="str">
        <f t="shared" ref="E2:E8" si="1">TRIM(D2)</f>
        <v>Everest</v>
      </c>
      <c r="F2" s="6" t="str">
        <f t="shared" ref="F2:F6" si="2">PROPER(B2)</f>
        <v>Nepal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 t="s">
        <v>6</v>
      </c>
      <c r="B3" s="5" t="s">
        <v>7</v>
      </c>
      <c r="C3" s="6" t="str">
        <f>IFERROR(__xludf.DUMMYFUNCTION("SPLIT(PROPER(A3),""."")"),"Mt")</f>
        <v>Mt</v>
      </c>
      <c r="D3" s="6" t="str">
        <f>IFERROR(__xludf.DUMMYFUNCTION("""COMPUTED_VALUE""")," Fuji")</f>
        <v> Fuji</v>
      </c>
      <c r="E3" s="6" t="str">
        <f t="shared" si="1"/>
        <v>Fuji</v>
      </c>
      <c r="F3" s="6" t="str">
        <f t="shared" si="2"/>
        <v>Japan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 t="s">
        <v>8</v>
      </c>
      <c r="B4" s="5" t="s">
        <v>9</v>
      </c>
      <c r="C4" s="6" t="str">
        <f>IFERROR(__xludf.DUMMYFUNCTION("SPLIT(PROPER(A4),""."")"),"Mt")</f>
        <v>Mt</v>
      </c>
      <c r="D4" s="6" t="str">
        <f>IFERROR(__xludf.DUMMYFUNCTION("""COMPUTED_VALUE""")," Kenya")</f>
        <v> Kenya</v>
      </c>
      <c r="E4" s="6" t="str">
        <f t="shared" si="1"/>
        <v>Kenya</v>
      </c>
      <c r="F4" s="6" t="str">
        <f t="shared" si="2"/>
        <v>Kenya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 t="s">
        <v>10</v>
      </c>
      <c r="B5" s="5" t="s">
        <v>11</v>
      </c>
      <c r="C5" s="6" t="str">
        <f>IFERROR(__xludf.DUMMYFUNCTION("SPLIT(PROPER(A5),""."")"),"Mt")</f>
        <v>Mt</v>
      </c>
      <c r="D5" s="6" t="str">
        <f>IFERROR(__xludf.DUMMYFUNCTION("""COMPUTED_VALUE""")," Olympus")</f>
        <v> Olympus</v>
      </c>
      <c r="E5" s="6" t="str">
        <f t="shared" si="1"/>
        <v>Olympus</v>
      </c>
      <c r="F5" s="6" t="str">
        <f t="shared" si="2"/>
        <v>Greece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 t="s">
        <v>12</v>
      </c>
      <c r="B6" s="5" t="s">
        <v>13</v>
      </c>
      <c r="C6" s="6" t="str">
        <f>IFERROR(__xludf.DUMMYFUNCTION("SPLIT(PROPER(A6),""."")"),"Mt")</f>
        <v>Mt</v>
      </c>
      <c r="D6" s="6" t="str">
        <f>IFERROR(__xludf.DUMMYFUNCTION("""COMPUTED_VALUE""")," Rainer")</f>
        <v> Rainer</v>
      </c>
      <c r="E6" s="6" t="str">
        <f t="shared" si="1"/>
        <v>Rainer</v>
      </c>
      <c r="F6" s="6" t="str">
        <f t="shared" si="2"/>
        <v>United States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 t="s">
        <v>14</v>
      </c>
      <c r="B7" s="4" t="s">
        <v>15</v>
      </c>
      <c r="C7" s="6" t="str">
        <f>IFERROR(__xludf.DUMMYFUNCTION("SPLIT(PROPER(A7),""."")"),"Mt")</f>
        <v>Mt</v>
      </c>
      <c r="D7" s="6" t="str">
        <f>IFERROR(__xludf.DUMMYFUNCTION("""COMPUTED_VALUE""")," Blanc")</f>
        <v> Blanc</v>
      </c>
      <c r="E7" s="6" t="str">
        <f t="shared" si="1"/>
        <v>Blanc</v>
      </c>
      <c r="F7" s="6" t="str">
        <f>PROPER(B7)&amp;" "&amp;"&amp;"&amp;" "&amp;"Italy"</f>
        <v>France &amp; Italy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 t="s">
        <v>16</v>
      </c>
      <c r="B8" s="4" t="s">
        <v>17</v>
      </c>
      <c r="C8" s="6" t="str">
        <f>IFERROR(__xludf.DUMMYFUNCTION("SPLIT(PROPER(A8),""."")"),"Mt")</f>
        <v>Mt</v>
      </c>
      <c r="D8" s="6" t="str">
        <f>IFERROR(__xludf.DUMMYFUNCTION("""COMPUTED_VALUE""")," Titlis")</f>
        <v> Titlis</v>
      </c>
      <c r="E8" s="6" t="str">
        <f t="shared" si="1"/>
        <v>Titlis</v>
      </c>
      <c r="F8" s="6" t="str">
        <f>PROPER(B8)</f>
        <v>Switzerland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7" t="s">
        <v>18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 t="s">
        <v>19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25"/>
    <col customWidth="1" min="3" max="3" width="19.0"/>
    <col customWidth="1" min="4" max="4" width="13.5"/>
    <col customWidth="1" min="6" max="6" width="19.63"/>
    <col customWidth="1" min="7" max="7" width="7.0"/>
    <col customWidth="1" min="8" max="8" width="17.38"/>
    <col customWidth="1" min="9" max="9" width="36.38"/>
  </cols>
  <sheetData>
    <row r="1">
      <c r="A1" s="8" t="s">
        <v>20</v>
      </c>
      <c r="B1" s="9"/>
      <c r="C1" s="9"/>
      <c r="D1" s="9"/>
      <c r="E1" s="3"/>
      <c r="F1" s="3" t="s">
        <v>21</v>
      </c>
      <c r="G1" s="3"/>
      <c r="H1" s="9"/>
      <c r="I1" s="9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0" t="s">
        <v>22</v>
      </c>
      <c r="B2" s="11" t="str">
        <f>IFERROR(__xludf.DUMMYFUNCTION("SPLIT(A2,""_"")"),"Rajesh")</f>
        <v>Rajesh</v>
      </c>
      <c r="C2" s="11" t="str">
        <f>IFERROR(__xludf.DUMMYFUNCTION("""COMPUTED_VALUE"""),"  Kumar")</f>
        <v>  Kumar</v>
      </c>
      <c r="D2" s="6" t="str">
        <f t="shared" ref="D2:E2" si="1">TRIM(PROPER(B2))</f>
        <v>Rajesh</v>
      </c>
      <c r="E2" s="6" t="str">
        <f t="shared" si="1"/>
        <v>Kumar</v>
      </c>
      <c r="F2" s="6" t="str">
        <f t="shared" ref="F2:F6" si="3">D2&amp;" "&amp;E2</f>
        <v>Rajesh Kumar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0" t="s">
        <v>23</v>
      </c>
      <c r="B3" s="11" t="str">
        <f>IFERROR(__xludf.DUMMYFUNCTION("SPLIT(A3,""_"")"),"Priya ")</f>
        <v>Priya </v>
      </c>
      <c r="C3" s="11" t="str">
        <f>IFERROR(__xludf.DUMMYFUNCTION("""COMPUTED_VALUE"""),"Patel")</f>
        <v>Patel</v>
      </c>
      <c r="D3" s="6" t="str">
        <f t="shared" ref="D3:E3" si="2">TRIM(PROPER(B3))</f>
        <v>Priya</v>
      </c>
      <c r="E3" s="6" t="str">
        <f t="shared" si="2"/>
        <v>Patel</v>
      </c>
      <c r="F3" s="6" t="str">
        <f t="shared" si="3"/>
        <v>Priya Patel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0" t="s">
        <v>24</v>
      </c>
      <c r="B4" s="11" t="str">
        <f>IFERROR(__xludf.DUMMYFUNCTION("SPLIT(A4,""_"")"),"Akshay")</f>
        <v>Akshay</v>
      </c>
      <c r="C4" s="11" t="str">
        <f>IFERROR(__xludf.DUMMYFUNCTION("""COMPUTED_VALUE"""),"&amp;Sharma")</f>
        <v>&amp;Sharma</v>
      </c>
      <c r="D4" s="6" t="str">
        <f>TRIM(PROPER(B4))</f>
        <v>Akshay</v>
      </c>
      <c r="E4" s="6" t="str">
        <f>TRIM(SUBSTITUTE(PROPER(C4),"&amp;",""))</f>
        <v>Sharma</v>
      </c>
      <c r="F4" s="6" t="str">
        <f t="shared" si="3"/>
        <v>Akshay Sharma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0" t="s">
        <v>25</v>
      </c>
      <c r="B5" s="11" t="str">
        <f>IFERROR(__xludf.DUMMYFUNCTION("SPLIT(A5,""_"")"),"Aishwarya*")</f>
        <v>Aishwarya*</v>
      </c>
      <c r="C5" s="11" t="str">
        <f>IFERROR(__xludf.DUMMYFUNCTION("""COMPUTED_VALUE"""),"Mishra")</f>
        <v>Mishra</v>
      </c>
      <c r="D5" s="6" t="str">
        <f>TRIM(SUBSTITUTE(PROPER(B5),"*",""))</f>
        <v>Aishwarya</v>
      </c>
      <c r="E5" s="6" t="str">
        <f>TRIM(PROPER(C5))</f>
        <v>Mishra</v>
      </c>
      <c r="F5" s="6" t="str">
        <f t="shared" si="3"/>
        <v>Aishwarya Mishra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0" t="s">
        <v>26</v>
      </c>
      <c r="B6" s="11" t="str">
        <f>IFERROR(__xludf.DUMMYFUNCTION("SPLIT(A6,""_"")"),"Sanjay")</f>
        <v>Sanjay</v>
      </c>
      <c r="C6" s="11" t="str">
        <f>IFERROR(__xludf.DUMMYFUNCTION("""COMPUTED_VALUE"""),"Singh")</f>
        <v>Singh</v>
      </c>
      <c r="D6" s="6" t="str">
        <f t="shared" ref="D6:E6" si="4">TRIM(PROPER(B6))</f>
        <v>Sanjay</v>
      </c>
      <c r="E6" s="6" t="str">
        <f t="shared" si="4"/>
        <v>Singh</v>
      </c>
      <c r="F6" s="6" t="str">
        <f t="shared" si="3"/>
        <v>Sanjay Singh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1"/>
      <c r="B7" s="11"/>
      <c r="C7" s="1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1"/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25"/>
    <col customWidth="1" min="3" max="4" width="20.63"/>
    <col customWidth="1" min="8" max="8" width="17.5"/>
  </cols>
  <sheetData>
    <row r="1">
      <c r="A1" s="1" t="s">
        <v>27</v>
      </c>
      <c r="B1" s="1"/>
      <c r="C1" s="2"/>
      <c r="D1" s="2"/>
      <c r="E1" s="2" t="s">
        <v>28</v>
      </c>
      <c r="F1" s="2" t="s">
        <v>29</v>
      </c>
      <c r="G1" s="12"/>
      <c r="H1" s="2" t="s">
        <v>30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5" t="s">
        <v>31</v>
      </c>
      <c r="B2" s="6" t="str">
        <f>IFERROR(__xludf.DUMMYFUNCTION("SPLIT(A2,"" "")"),"Taj")</f>
        <v>Taj</v>
      </c>
      <c r="C2" s="6" t="str">
        <f>IFERROR(__xludf.DUMMYFUNCTION("""COMPUTED_VALUE"""),"Mahal")</f>
        <v>Mahal</v>
      </c>
      <c r="D2" s="4" t="s">
        <v>32</v>
      </c>
      <c r="E2" s="6" t="str">
        <f t="shared" ref="E2:E8" si="1">LEFT(B2,1)&amp;LEFT(C2)</f>
        <v>TM</v>
      </c>
      <c r="F2" s="4">
        <v>1653.0</v>
      </c>
      <c r="G2" s="6" t="str">
        <f t="shared" ref="G2:G8" si="2">E2&amp;F2</f>
        <v>TM1653</v>
      </c>
      <c r="H2" s="6" t="str">
        <f t="shared" ref="H2:H8" si="3">G2&amp;","&amp;D2</f>
        <v>TM1653,Agra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 t="s">
        <v>33</v>
      </c>
      <c r="B3" s="6" t="str">
        <f>IFERROR(__xludf.DUMMYFUNCTION("SPLIT(A3,"" "")"),"Hawa")</f>
        <v>Hawa</v>
      </c>
      <c r="C3" s="6" t="str">
        <f>IFERROR(__xludf.DUMMYFUNCTION("""COMPUTED_VALUE"""),"Mahal")</f>
        <v>Mahal</v>
      </c>
      <c r="D3" s="4" t="s">
        <v>34</v>
      </c>
      <c r="E3" s="6" t="str">
        <f t="shared" si="1"/>
        <v>HM</v>
      </c>
      <c r="F3" s="4">
        <v>1799.0</v>
      </c>
      <c r="G3" s="6" t="str">
        <f t="shared" si="2"/>
        <v>HM1799</v>
      </c>
      <c r="H3" s="6" t="str">
        <f t="shared" si="3"/>
        <v>HM1799,Jaipur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5" t="s">
        <v>35</v>
      </c>
      <c r="B4" s="6" t="str">
        <f>IFERROR(__xludf.DUMMYFUNCTION("SPLIT(A4,"" "")"),"Qutub")</f>
        <v>Qutub</v>
      </c>
      <c r="C4" s="6" t="str">
        <f>IFERROR(__xludf.DUMMYFUNCTION("""COMPUTED_VALUE"""),"Minar")</f>
        <v>Minar</v>
      </c>
      <c r="D4" s="4" t="s">
        <v>36</v>
      </c>
      <c r="E4" s="6" t="str">
        <f t="shared" si="1"/>
        <v>QM</v>
      </c>
      <c r="F4" s="4">
        <v>1192.0</v>
      </c>
      <c r="G4" s="6" t="str">
        <f t="shared" si="2"/>
        <v>QM1192</v>
      </c>
      <c r="H4" s="6" t="str">
        <f t="shared" si="3"/>
        <v>QM1192,Delhi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5" t="s">
        <v>37</v>
      </c>
      <c r="B5" s="6" t="str">
        <f>IFERROR(__xludf.DUMMYFUNCTION("SPLIT(A5,"" "")"),"Lotus")</f>
        <v>Lotus</v>
      </c>
      <c r="C5" s="6" t="str">
        <f>IFERROR(__xludf.DUMMYFUNCTION("""COMPUTED_VALUE"""),"Temple")</f>
        <v>Temple</v>
      </c>
      <c r="D5" s="4" t="s">
        <v>36</v>
      </c>
      <c r="E5" s="6" t="str">
        <f t="shared" si="1"/>
        <v>LT</v>
      </c>
      <c r="F5" s="4">
        <v>1986.0</v>
      </c>
      <c r="G5" s="6" t="str">
        <f t="shared" si="2"/>
        <v>LT1986</v>
      </c>
      <c r="H5" s="6" t="str">
        <f t="shared" si="3"/>
        <v>LT1986,Delhi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5" t="s">
        <v>38</v>
      </c>
      <c r="B6" s="6" t="str">
        <f>IFERROR(__xludf.DUMMYFUNCTION("SPLIT(A6,"" "")"),"Mysore")</f>
        <v>Mysore</v>
      </c>
      <c r="C6" s="6" t="str">
        <f>IFERROR(__xludf.DUMMYFUNCTION("""COMPUTED_VALUE"""),"Palace")</f>
        <v>Palace</v>
      </c>
      <c r="D6" s="4" t="s">
        <v>39</v>
      </c>
      <c r="E6" s="6" t="str">
        <f t="shared" si="1"/>
        <v>MP</v>
      </c>
      <c r="F6" s="4">
        <v>1912.0</v>
      </c>
      <c r="G6" s="6" t="str">
        <f t="shared" si="2"/>
        <v>MP1912</v>
      </c>
      <c r="H6" s="6" t="str">
        <f t="shared" si="3"/>
        <v>MP1912,Mysore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4" t="s">
        <v>40</v>
      </c>
      <c r="B7" s="6" t="str">
        <f>IFERROR(__xludf.DUMMYFUNCTION("SPLIT(A7,"" "")"),"Golden")</f>
        <v>Golden</v>
      </c>
      <c r="C7" s="6" t="str">
        <f>IFERROR(__xludf.DUMMYFUNCTION("""COMPUTED_VALUE"""),"Temple")</f>
        <v>Temple</v>
      </c>
      <c r="D7" s="4" t="s">
        <v>41</v>
      </c>
      <c r="E7" s="6" t="str">
        <f t="shared" si="1"/>
        <v>GT</v>
      </c>
      <c r="F7" s="4">
        <v>1604.0</v>
      </c>
      <c r="G7" s="6" t="str">
        <f t="shared" si="2"/>
        <v>GT1604</v>
      </c>
      <c r="H7" s="6" t="str">
        <f t="shared" si="3"/>
        <v>GT1604,Punjab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4" t="s">
        <v>42</v>
      </c>
      <c r="B8" s="6" t="str">
        <f>IFERROR(__xludf.DUMMYFUNCTION("SPLIT(A8,"" "")"),"Amber")</f>
        <v>Amber</v>
      </c>
      <c r="C8" s="6" t="str">
        <f>IFERROR(__xludf.DUMMYFUNCTION("""COMPUTED_VALUE"""),"Fort")</f>
        <v>Fort</v>
      </c>
      <c r="D8" s="4" t="s">
        <v>34</v>
      </c>
      <c r="E8" s="6" t="str">
        <f t="shared" si="1"/>
        <v>AF</v>
      </c>
      <c r="F8" s="4">
        <v>1592.0</v>
      </c>
      <c r="G8" s="6" t="str">
        <f t="shared" si="2"/>
        <v>AF1592</v>
      </c>
      <c r="H8" s="6" t="str">
        <f t="shared" si="3"/>
        <v>AF1592,Jaipur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7.88"/>
    <col customWidth="1" min="3" max="3" width="14.88"/>
  </cols>
  <sheetData>
    <row r="1">
      <c r="A1" s="1" t="s">
        <v>43</v>
      </c>
      <c r="B1" s="1" t="s">
        <v>44</v>
      </c>
      <c r="C1" s="1" t="s">
        <v>45</v>
      </c>
      <c r="D1" s="3"/>
      <c r="E1" s="3"/>
      <c r="F1" s="3"/>
      <c r="G1" s="3"/>
      <c r="H1" s="2" t="s">
        <v>46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 t="s">
        <v>47</v>
      </c>
      <c r="B2" s="4" t="s">
        <v>48</v>
      </c>
      <c r="C2" s="6" t="str">
        <f>PROPER(B2)&amp;"di"</f>
        <v>Hindi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5" t="s">
        <v>49</v>
      </c>
      <c r="B3" s="4" t="s">
        <v>50</v>
      </c>
      <c r="C3" s="4" t="str">
        <f>PROPER(B3)</f>
        <v>English</v>
      </c>
      <c r="D3" s="6"/>
      <c r="E3" s="4" t="s">
        <v>51</v>
      </c>
      <c r="F3" s="6">
        <f>COUNTIFS(C2:C11,E3)</f>
        <v>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5" t="s">
        <v>52</v>
      </c>
      <c r="B4" s="4" t="s">
        <v>53</v>
      </c>
      <c r="C4" s="6" t="str">
        <f>PROPER(SUBSTITUTE(B4," ",""))</f>
        <v>Hindi</v>
      </c>
      <c r="D4" s="6"/>
      <c r="E4" s="4" t="s">
        <v>50</v>
      </c>
      <c r="F4" s="6">
        <f>COUNTIFS(C2:C11,E4)</f>
        <v>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5" t="s">
        <v>54</v>
      </c>
      <c r="B5" s="4" t="s">
        <v>55</v>
      </c>
      <c r="C5" s="6" t="str">
        <f>PROPER(B5)&amp;"lish"</f>
        <v>English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5" t="s">
        <v>56</v>
      </c>
      <c r="B6" s="4" t="s">
        <v>57</v>
      </c>
      <c r="C6" s="6" t="str">
        <f>PROPER(Left(B6,1))&amp;"in"&amp;Right(B6,1)&amp;"i"</f>
        <v>Hindi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5" t="s">
        <v>58</v>
      </c>
      <c r="B7" s="4" t="s">
        <v>59</v>
      </c>
      <c r="C7" s="6" t="str">
        <f>PROPER(SUBSTITUTE(B7," ",""))&amp;"sh"</f>
        <v>English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 t="s">
        <v>60</v>
      </c>
      <c r="B8" s="4" t="s">
        <v>61</v>
      </c>
      <c r="C8" s="6" t="str">
        <f>PROPER(B8)&amp;"i"</f>
        <v>Hindi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 t="s">
        <v>62</v>
      </c>
      <c r="B9" s="4" t="s">
        <v>63</v>
      </c>
      <c r="C9" s="6" t="str">
        <f>PROPER(LEFT(B9,3))&amp;"di"</f>
        <v>Hindi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 t="s">
        <v>64</v>
      </c>
      <c r="B10" s="4" t="s">
        <v>65</v>
      </c>
      <c r="C10" s="6" t="str">
        <f>TRIM(PROPER(B10))&amp;"h"</f>
        <v>English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 t="s">
        <v>66</v>
      </c>
      <c r="B11" s="4" t="s">
        <v>67</v>
      </c>
      <c r="C11" s="6" t="str">
        <f>"E"&amp;Right(B11,6)</f>
        <v>English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5"/>
  </cols>
  <sheetData>
    <row r="1">
      <c r="A1" s="13" t="s">
        <v>68</v>
      </c>
      <c r="B1" s="12"/>
      <c r="C1" s="12"/>
      <c r="D1" s="12"/>
      <c r="E1" s="14" t="s">
        <v>69</v>
      </c>
      <c r="F1" s="12"/>
      <c r="G1" s="12"/>
      <c r="H1" s="12"/>
    </row>
    <row r="2">
      <c r="A2" s="15" t="s">
        <v>70</v>
      </c>
      <c r="B2" s="15" t="s">
        <v>71</v>
      </c>
      <c r="D2" s="16" t="str">
        <f t="shared" ref="D2:E2" si="1">PROPER(A2)</f>
        <v>Mumbai</v>
      </c>
      <c r="E2" s="16" t="str">
        <f t="shared" si="1"/>
        <v>Tier1</v>
      </c>
    </row>
    <row r="3">
      <c r="A3" s="15" t="s">
        <v>72</v>
      </c>
      <c r="B3" s="15" t="s">
        <v>73</v>
      </c>
      <c r="D3" s="16" t="str">
        <f>PROPER(SUBSTITUTE(A3," ",""))</f>
        <v>Kolkata</v>
      </c>
      <c r="E3" s="16" t="str">
        <f t="shared" ref="E3:E4" si="2">PROPER(B3)</f>
        <v>Tier2</v>
      </c>
    </row>
    <row r="4">
      <c r="A4" s="15" t="s">
        <v>74</v>
      </c>
      <c r="B4" s="15" t="s">
        <v>75</v>
      </c>
      <c r="D4" s="16" t="str">
        <f>PROPER(SUBSTITUTE(A4,".",""))</f>
        <v>Gurgaon</v>
      </c>
      <c r="E4" s="16" t="str">
        <f t="shared" si="2"/>
        <v>Tier2</v>
      </c>
    </row>
    <row r="5">
      <c r="A5" s="15" t="s">
        <v>76</v>
      </c>
      <c r="B5" s="15" t="s">
        <v>77</v>
      </c>
      <c r="D5" s="16" t="str">
        <f t="shared" ref="D5:E5" si="3">PROPER(A5)</f>
        <v>Indore</v>
      </c>
      <c r="E5" s="16" t="str">
        <f t="shared" si="3"/>
        <v>Tier3</v>
      </c>
    </row>
    <row r="6">
      <c r="A6" s="15" t="s">
        <v>78</v>
      </c>
      <c r="B6" s="15" t="s">
        <v>79</v>
      </c>
      <c r="D6" s="16" t="str">
        <f t="shared" ref="D6:D12" si="4">PROPER(A6)</f>
        <v>Kota</v>
      </c>
      <c r="E6" s="16" t="str">
        <f>PROPER(SUBSTITUTE(B6,"-",""))</f>
        <v>Tier3</v>
      </c>
    </row>
    <row r="7">
      <c r="A7" s="15" t="s">
        <v>80</v>
      </c>
      <c r="B7" s="15" t="s">
        <v>71</v>
      </c>
      <c r="D7" s="16" t="str">
        <f t="shared" si="4"/>
        <v>Hyderabad</v>
      </c>
      <c r="E7" s="16" t="str">
        <f t="shared" ref="E7:E11" si="5">PROPER(B7)</f>
        <v>Tier1</v>
      </c>
    </row>
    <row r="8">
      <c r="A8" s="15" t="s">
        <v>81</v>
      </c>
      <c r="B8" s="15" t="s">
        <v>73</v>
      </c>
      <c r="D8" s="16" t="str">
        <f t="shared" si="4"/>
        <v>Cochin</v>
      </c>
      <c r="E8" s="16" t="str">
        <f t="shared" si="5"/>
        <v>Tier2</v>
      </c>
    </row>
    <row r="9">
      <c r="A9" s="15" t="s">
        <v>82</v>
      </c>
      <c r="B9" s="15" t="s">
        <v>83</v>
      </c>
      <c r="D9" s="16" t="str">
        <f t="shared" si="4"/>
        <v>Surat</v>
      </c>
      <c r="E9" s="16" t="str">
        <f t="shared" si="5"/>
        <v>Tier3</v>
      </c>
    </row>
    <row r="10">
      <c r="A10" s="15" t="s">
        <v>84</v>
      </c>
      <c r="B10" s="15" t="s">
        <v>85</v>
      </c>
      <c r="D10" s="16" t="str">
        <f t="shared" si="4"/>
        <v>Jaipur</v>
      </c>
      <c r="E10" s="16" t="str">
        <f t="shared" si="5"/>
        <v>Tier2</v>
      </c>
    </row>
    <row r="11">
      <c r="A11" s="15" t="s">
        <v>86</v>
      </c>
      <c r="B11" s="15" t="s">
        <v>77</v>
      </c>
      <c r="D11" s="16" t="str">
        <f t="shared" si="4"/>
        <v>Nagpur</v>
      </c>
      <c r="E11" s="16" t="str">
        <f t="shared" si="5"/>
        <v>Tier3</v>
      </c>
    </row>
    <row r="12">
      <c r="A12" s="15" t="s">
        <v>87</v>
      </c>
      <c r="B12" s="15" t="s">
        <v>88</v>
      </c>
      <c r="D12" s="16" t="str">
        <f t="shared" si="4"/>
        <v>Dehradun</v>
      </c>
      <c r="E12" s="16" t="str">
        <f>PROPER(SUBSTITUTE(RIGHT(B12,5),"rer","er")&amp;Left(B12,1))</f>
        <v>Tier3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8.75"/>
    <col customWidth="1" min="4" max="4" width="22.13"/>
    <col customWidth="1" min="5" max="5" width="10.5"/>
    <col customWidth="1" min="6" max="7" width="13.5"/>
    <col customWidth="1" min="8" max="8" width="13.63"/>
    <col customWidth="1" min="9" max="9" width="16.75"/>
    <col customWidth="1" min="10" max="10" width="15.88"/>
    <col customWidth="1" min="11" max="11" width="5.5"/>
    <col customWidth="1" min="12" max="13" width="13.63"/>
    <col customWidth="1" min="14" max="14" width="13.88"/>
    <col customWidth="1" min="15" max="15" width="12.38"/>
  </cols>
  <sheetData>
    <row r="1">
      <c r="A1" s="1" t="s">
        <v>89</v>
      </c>
      <c r="B1" s="1" t="s">
        <v>90</v>
      </c>
      <c r="C1" s="1" t="s">
        <v>91</v>
      </c>
      <c r="D1" s="8" t="s">
        <v>92</v>
      </c>
      <c r="E1" s="9"/>
      <c r="F1" s="9"/>
      <c r="G1" s="9"/>
      <c r="H1" s="2" t="s">
        <v>93</v>
      </c>
      <c r="I1" s="9"/>
      <c r="J1" s="9"/>
      <c r="K1" s="9"/>
      <c r="L1" s="9"/>
      <c r="M1" s="9"/>
      <c r="N1" s="9"/>
      <c r="O1" s="9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5" t="s">
        <v>94</v>
      </c>
      <c r="B2" s="4" t="s">
        <v>95</v>
      </c>
      <c r="C2" s="4" t="s">
        <v>96</v>
      </c>
      <c r="D2" s="11" t="str">
        <f>PROPER(A2)&amp;" "&amp;PROPER(B2)</f>
        <v>Guwahati, Assam</v>
      </c>
      <c r="E2" s="11"/>
      <c r="F2" s="4"/>
      <c r="G2" s="4" t="s">
        <v>96</v>
      </c>
      <c r="H2" s="11">
        <f t="shared" ref="H2:H5" si="1">COUNTIFS($C$2:$C$13,$G2)</f>
        <v>4</v>
      </c>
      <c r="I2" s="11"/>
      <c r="J2" s="11"/>
      <c r="K2" s="11"/>
      <c r="L2" s="11"/>
      <c r="M2" s="11"/>
      <c r="N2" s="11"/>
      <c r="O2" s="11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 t="s">
        <v>97</v>
      </c>
      <c r="B3" s="4" t="s">
        <v>98</v>
      </c>
      <c r="C3" s="4" t="s">
        <v>99</v>
      </c>
      <c r="D3" s="11" t="str">
        <f>PROPER(SUBSTITUTE(A3,"0d","od"))&amp;", "&amp;PROPER(B3)</f>
        <v>Jodhpur, Rajasthan</v>
      </c>
      <c r="E3" s="11"/>
      <c r="F3" s="15"/>
      <c r="G3" s="15" t="s">
        <v>99</v>
      </c>
      <c r="H3" s="11">
        <f t="shared" si="1"/>
        <v>4</v>
      </c>
      <c r="I3" s="11"/>
      <c r="J3" s="11"/>
      <c r="K3" s="11"/>
      <c r="L3" s="11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5" t="s">
        <v>100</v>
      </c>
      <c r="B4" s="4" t="s">
        <v>101</v>
      </c>
      <c r="C4" s="4" t="s">
        <v>96</v>
      </c>
      <c r="D4" s="11" t="str">
        <f>PROPER(A4)&amp;", "&amp;PROPER(B4)</f>
        <v>Bodh Gaya, Bihar</v>
      </c>
      <c r="E4" s="11"/>
      <c r="F4" s="15"/>
      <c r="G4" s="4" t="s">
        <v>102</v>
      </c>
      <c r="H4" s="11">
        <f t="shared" si="1"/>
        <v>3</v>
      </c>
      <c r="I4" s="11"/>
      <c r="J4" s="11"/>
      <c r="K4" s="11"/>
      <c r="L4" s="1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5" t="s">
        <v>103</v>
      </c>
      <c r="B5" s="11" t="str">
        <f>SUBSTITUTE(A5,"Puri*","Puri")</f>
        <v>Puri</v>
      </c>
      <c r="C5" s="4" t="s">
        <v>96</v>
      </c>
      <c r="D5" s="11" t="str">
        <f>PROPER(SUBSTITUTE(A5,"*",""))&amp;", "&amp;PROPER(B5)</f>
        <v>Puri, Puri</v>
      </c>
      <c r="E5" s="11"/>
      <c r="F5" s="4"/>
      <c r="G5" s="4" t="s">
        <v>104</v>
      </c>
      <c r="H5" s="11">
        <f t="shared" si="1"/>
        <v>1</v>
      </c>
      <c r="I5" s="11"/>
      <c r="J5" s="11"/>
      <c r="K5" s="11"/>
      <c r="L5" s="1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4" t="s">
        <v>105</v>
      </c>
      <c r="B6" s="6" t="str">
        <f>PROPER(A6)</f>
        <v>Mount Abu</v>
      </c>
      <c r="C6" s="4" t="s">
        <v>99</v>
      </c>
      <c r="D6" s="11" t="str">
        <f t="shared" ref="D6:D9" si="2">PROPER(A6)&amp;", "&amp;PROPER(B6)</f>
        <v>Mount Abu, Mount Abu</v>
      </c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4" t="s">
        <v>106</v>
      </c>
      <c r="B7" s="4" t="s">
        <v>107</v>
      </c>
      <c r="C7" s="4" t="s">
        <v>102</v>
      </c>
      <c r="D7" s="11" t="str">
        <f t="shared" si="2"/>
        <v>Dehradun , Uttrakhand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5" t="s">
        <v>108</v>
      </c>
      <c r="B8" s="11" t="str">
        <f t="shared" ref="B8:B9" si="3">PROPER(A8)</f>
        <v>Rourkela</v>
      </c>
      <c r="C8" s="4" t="s">
        <v>96</v>
      </c>
      <c r="D8" s="11" t="str">
        <f t="shared" si="2"/>
        <v>Rourkela, Rourkela</v>
      </c>
      <c r="E8" s="11"/>
      <c r="F8" s="4"/>
      <c r="H8" s="11"/>
      <c r="I8" s="11"/>
      <c r="J8" s="11"/>
      <c r="K8" s="11"/>
      <c r="L8" s="1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5" t="s">
        <v>109</v>
      </c>
      <c r="B9" s="11" t="str">
        <f t="shared" si="3"/>
        <v>Malda</v>
      </c>
      <c r="C9" s="4" t="s">
        <v>99</v>
      </c>
      <c r="D9" s="11" t="str">
        <f t="shared" si="2"/>
        <v>Malda, Malda</v>
      </c>
      <c r="E9" s="11"/>
      <c r="F9" s="6"/>
      <c r="G9" s="6"/>
      <c r="H9" s="11"/>
      <c r="I9" s="11"/>
      <c r="J9" s="11"/>
      <c r="K9" s="11"/>
      <c r="L9" s="1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5" t="s">
        <v>110</v>
      </c>
      <c r="B10" s="11" t="str">
        <f>SUBSTITUTE(A10,"nas&amp;hik","Nashik")</f>
        <v>Nashik</v>
      </c>
      <c r="C10" s="4" t="s">
        <v>99</v>
      </c>
      <c r="D10" s="11" t="str">
        <f>PROPER(SUBSTITUTE(A10,"&amp;",""))&amp;", "&amp;PROPER(B10)</f>
        <v>Nashik, Nashik</v>
      </c>
      <c r="E10" s="11"/>
      <c r="F10" s="6"/>
      <c r="G10" s="6"/>
      <c r="H10" s="11"/>
      <c r="I10" s="11"/>
      <c r="J10" s="11"/>
      <c r="K10" s="11"/>
      <c r="L10" s="1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15" t="s">
        <v>111</v>
      </c>
      <c r="B11" s="15" t="s">
        <v>112</v>
      </c>
      <c r="C11" s="15" t="s">
        <v>104</v>
      </c>
      <c r="D11" s="11" t="str">
        <f t="shared" ref="D11:D13" si="4">PROPER(A11)&amp;", "&amp;PROPER(B11)</f>
        <v>Tirupati, Andhra Pradesh</v>
      </c>
    </row>
    <row r="12">
      <c r="A12" s="4" t="s">
        <v>113</v>
      </c>
      <c r="B12" s="4" t="s">
        <v>114</v>
      </c>
      <c r="C12" s="4" t="s">
        <v>102</v>
      </c>
      <c r="D12" s="11" t="str">
        <f t="shared" si="4"/>
        <v>Shimla, Himachal Pradesh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4" t="s">
        <v>115</v>
      </c>
      <c r="B13" s="4" t="s">
        <v>41</v>
      </c>
      <c r="C13" s="4" t="s">
        <v>102</v>
      </c>
      <c r="D13" s="11" t="str">
        <f t="shared" si="4"/>
        <v>Amritsar, Punjab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0.5"/>
    <col customWidth="1" min="3" max="3" width="9.63"/>
    <col customWidth="1" min="4" max="4" width="9.75"/>
    <col customWidth="1" min="5" max="5" width="10.5"/>
    <col customWidth="1" min="6" max="6" width="24.0"/>
    <col customWidth="1" min="7" max="7" width="10.38"/>
    <col customWidth="1" min="8" max="8" width="6.88"/>
    <col customWidth="1" min="9" max="10" width="11.5"/>
    <col customWidth="1" min="11" max="11" width="44.5"/>
    <col customWidth="1" min="12" max="12" width="18.5"/>
    <col customWidth="1" min="13" max="13" width="27.88"/>
  </cols>
  <sheetData>
    <row r="1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119</v>
      </c>
      <c r="F1" s="1" t="s">
        <v>120</v>
      </c>
      <c r="G1" s="1" t="s">
        <v>89</v>
      </c>
      <c r="H1" s="1" t="s">
        <v>90</v>
      </c>
      <c r="I1" s="1" t="s">
        <v>121</v>
      </c>
      <c r="J1" s="1" t="s">
        <v>122</v>
      </c>
      <c r="K1" s="1" t="s">
        <v>123</v>
      </c>
      <c r="L1" s="1"/>
      <c r="M1" s="1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</row>
    <row r="2">
      <c r="A2" s="4" t="s">
        <v>124</v>
      </c>
      <c r="B2" s="18" t="str">
        <f t="shared" ref="B2:B8" si="1">TRIM(PROPER(A2))</f>
        <v>Tarun Agarwal</v>
      </c>
      <c r="C2" s="18" t="str">
        <f>IFERROR(__xludf.DUMMYFUNCTION("SPLIT(B2,"" "")"),"Tarun")</f>
        <v>Tarun</v>
      </c>
      <c r="D2" s="18" t="str">
        <f>IFERROR(__xludf.DUMMYFUNCTION("""COMPUTED_VALUE"""),"Agarwal")</f>
        <v>Agarwal</v>
      </c>
      <c r="E2" s="18"/>
      <c r="F2" s="18" t="s">
        <v>125</v>
      </c>
      <c r="G2" s="18" t="s">
        <v>126</v>
      </c>
      <c r="H2" s="18" t="s">
        <v>127</v>
      </c>
      <c r="I2" s="18">
        <v>411011.0</v>
      </c>
      <c r="J2" s="18" t="s">
        <v>128</v>
      </c>
      <c r="K2" s="19" t="str">
        <f>PROPER(SUBSTITUTE(F2," ",""))&amp;"@"&amp;PROPER(G2)&amp;","&amp;UPPER(H2)&amp;","&amp;I2&amp;","&amp;PROPER(J2)</f>
        <v>Oaklandapartments@Pune,MH,411011,India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4" t="s">
        <v>129</v>
      </c>
      <c r="B3" s="18" t="str">
        <f t="shared" si="1"/>
        <v>Shivani Dutta</v>
      </c>
      <c r="C3" s="18" t="str">
        <f>IFERROR(__xludf.DUMMYFUNCTION("SPLIT(B3,"" "")"),"Shivani")</f>
        <v>Shivani</v>
      </c>
      <c r="D3" s="18" t="str">
        <f>IFERROR(__xludf.DUMMYFUNCTION("""COMPUTED_VALUE"""),"Dutta")</f>
        <v>Dutta</v>
      </c>
      <c r="E3" s="18"/>
      <c r="F3" s="20" t="s">
        <v>130</v>
      </c>
      <c r="G3" s="18" t="s">
        <v>131</v>
      </c>
      <c r="H3" s="18" t="s">
        <v>132</v>
      </c>
      <c r="I3" s="18">
        <v>211342.0</v>
      </c>
      <c r="J3" s="18" t="s">
        <v>128</v>
      </c>
      <c r="K3" s="19" t="str">
        <f>(SUBSTITUTE(F3," ",""))&amp;"@"&amp;PROPER(G3)&amp;","&amp;UPPER(H3)&amp;","&amp;I3&amp;","&amp;PROPER(J3)</f>
        <v>HistoricPlace@Landmark,CH,211342,India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>
      <c r="A4" s="4" t="s">
        <v>133</v>
      </c>
      <c r="B4" s="18" t="str">
        <f t="shared" si="1"/>
        <v>Tina Hiral Kumar</v>
      </c>
      <c r="C4" s="18" t="str">
        <f>IFERROR(__xludf.DUMMYFUNCTION("SPLIT(B4,"" "")"),"Tina")</f>
        <v>Tina</v>
      </c>
      <c r="D4" s="20" t="str">
        <f>IFERROR(__xludf.DUMMYFUNCTION("""COMPUTED_VALUE"""),"Hiral")</f>
        <v>Hiral</v>
      </c>
      <c r="E4" s="20" t="str">
        <f>IFERROR(__xludf.DUMMYFUNCTION("""COMPUTED_VALUE"""),"Kumar")</f>
        <v>Kumar</v>
      </c>
      <c r="F4" s="20" t="s">
        <v>134</v>
      </c>
      <c r="G4" s="18" t="s">
        <v>135</v>
      </c>
      <c r="H4" s="18" t="s">
        <v>136</v>
      </c>
      <c r="I4" s="18">
        <v>456321.0</v>
      </c>
      <c r="J4" s="18" t="s">
        <v>128</v>
      </c>
      <c r="K4" s="19" t="str">
        <f t="shared" ref="K4:K7" si="2">PROPER(SUBSTITUTE(F4," ",""))&amp;"@"&amp;PROPER(G4)&amp;","&amp;UPPER(H4)&amp;","&amp;I4&amp;","&amp;PROPER(J4)</f>
        <v>Flowebeebuilding@Madurai,TN,456321,India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4" t="s">
        <v>137</v>
      </c>
      <c r="B5" s="18" t="str">
        <f t="shared" si="1"/>
        <v>Sameer Rita Burmani</v>
      </c>
      <c r="C5" s="18" t="str">
        <f>IFERROR(__xludf.DUMMYFUNCTION("SPLIT(B5,"" "")"),"Sameer")</f>
        <v>Sameer</v>
      </c>
      <c r="D5" s="20" t="str">
        <f>IFERROR(__xludf.DUMMYFUNCTION("""COMPUTED_VALUE"""),"Rita")</f>
        <v>Rita</v>
      </c>
      <c r="E5" s="20" t="str">
        <f>IFERROR(__xludf.DUMMYFUNCTION("""COMPUTED_VALUE"""),"Burmani")</f>
        <v>Burmani</v>
      </c>
      <c r="F5" s="20" t="s">
        <v>138</v>
      </c>
      <c r="G5" s="18" t="s">
        <v>139</v>
      </c>
      <c r="H5" s="18" t="s">
        <v>140</v>
      </c>
      <c r="I5" s="18">
        <v>123456.0</v>
      </c>
      <c r="J5" s="18" t="s">
        <v>128</v>
      </c>
      <c r="K5" s="19" t="str">
        <f t="shared" si="2"/>
        <v>Shalimarapartments@Amritsar,PN,123456,India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>
      <c r="A6" s="4" t="s">
        <v>141</v>
      </c>
      <c r="B6" s="18" t="str">
        <f t="shared" si="1"/>
        <v>Biral Yadav</v>
      </c>
      <c r="C6" s="18" t="str">
        <f>IFERROR(__xludf.DUMMYFUNCTION("SPLIT(B6,"" "")"),"Biral")</f>
        <v>Biral</v>
      </c>
      <c r="D6" s="20" t="str">
        <f>IFERROR(__xludf.DUMMYFUNCTION("""COMPUTED_VALUE"""),"Yadav")</f>
        <v>Yadav</v>
      </c>
      <c r="E6" s="20"/>
      <c r="F6" s="20" t="s">
        <v>142</v>
      </c>
      <c r="G6" s="18" t="s">
        <v>143</v>
      </c>
      <c r="H6" s="18" t="s">
        <v>144</v>
      </c>
      <c r="I6" s="18">
        <v>987656.0</v>
      </c>
      <c r="J6" s="18" t="s">
        <v>145</v>
      </c>
      <c r="K6" s="19" t="str">
        <f t="shared" si="2"/>
        <v>Malibarapartments@Gurgaon,UP,987656,India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>
      <c r="A7" s="4" t="s">
        <v>146</v>
      </c>
      <c r="B7" s="18" t="str">
        <f t="shared" si="1"/>
        <v>Priya Dwivedi</v>
      </c>
      <c r="C7" s="18" t="str">
        <f>IFERROR(__xludf.DUMMYFUNCTION("SPLIT(B7,"" "")"),"Priya")</f>
        <v>Priya</v>
      </c>
      <c r="D7" s="20" t="str">
        <f>IFERROR(__xludf.DUMMYFUNCTION("""COMPUTED_VALUE"""),"Dwivedi")</f>
        <v>Dwivedi</v>
      </c>
      <c r="E7" s="20"/>
      <c r="F7" s="20" t="s">
        <v>147</v>
      </c>
      <c r="G7" s="18" t="s">
        <v>148</v>
      </c>
      <c r="H7" s="15" t="s">
        <v>149</v>
      </c>
      <c r="I7" s="18">
        <v>345261.0</v>
      </c>
      <c r="J7" s="18" t="s">
        <v>145</v>
      </c>
      <c r="K7" s="19" t="str">
        <f t="shared" si="2"/>
        <v>A-1,Veerahouse@Howrah,WB,345261,India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>
      <c r="A8" s="4" t="s">
        <v>150</v>
      </c>
      <c r="B8" s="18" t="str">
        <f t="shared" si="1"/>
        <v>Faizal Khan</v>
      </c>
      <c r="C8" s="18" t="str">
        <f>IFERROR(__xludf.DUMMYFUNCTION("SPLIT(B8,"" "")"),"Faizal")</f>
        <v>Faizal</v>
      </c>
      <c r="D8" s="20" t="str">
        <f>IFERROR(__xludf.DUMMYFUNCTION("""COMPUTED_VALUE"""),"Khan")</f>
        <v>Khan</v>
      </c>
      <c r="E8" s="20"/>
      <c r="F8" s="20" t="s">
        <v>151</v>
      </c>
      <c r="G8" s="18" t="s">
        <v>152</v>
      </c>
      <c r="H8" s="18" t="s">
        <v>153</v>
      </c>
      <c r="I8" s="18">
        <v>567324.0</v>
      </c>
      <c r="J8" s="18" t="s">
        <v>128</v>
      </c>
      <c r="K8" s="19" t="str">
        <f>PROPER(SUBSTITUTE(F8," ",""))&amp;"@"&amp;PROPER(G8)&amp;","&amp;SUBSTITUTE(H8,"Orissa","BH")&amp;","&amp;I8&amp;","&amp;PROPER(J8)</f>
        <v>P-23Hiranandaniapartments@Puri,BH,567324,India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>
      <c r="A9" s="6"/>
      <c r="B9" s="18" t="str">
        <f>PROPER(A9)</f>
        <v/>
      </c>
      <c r="C9" s="18"/>
      <c r="D9" s="20"/>
      <c r="E9" s="20"/>
      <c r="F9" s="20"/>
      <c r="G9" s="19"/>
      <c r="H9" s="19"/>
      <c r="I9" s="19"/>
      <c r="J9" s="19"/>
      <c r="K9" s="19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>
      <c r="A10" s="21" t="s">
        <v>18</v>
      </c>
      <c r="B10" s="20"/>
      <c r="C10" s="20"/>
      <c r="D10" s="20"/>
      <c r="E10" s="20"/>
      <c r="F10" s="20"/>
      <c r="G10" s="19"/>
      <c r="H10" s="19"/>
      <c r="I10" s="19"/>
      <c r="J10" s="19"/>
      <c r="K10" s="19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>
      <c r="A11" s="4" t="s">
        <v>154</v>
      </c>
      <c r="B11" s="20"/>
      <c r="C11" s="20"/>
      <c r="D11" s="20"/>
      <c r="E11" s="20"/>
      <c r="F11" s="20"/>
      <c r="G11" s="19"/>
      <c r="H11" s="19"/>
      <c r="I11" s="19"/>
      <c r="J11" s="19"/>
      <c r="K11" s="19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>
      <c r="A12" s="6"/>
      <c r="B12" s="20"/>
      <c r="C12" s="20"/>
      <c r="D12" s="20"/>
      <c r="E12" s="20"/>
      <c r="F12" s="20"/>
      <c r="G12" s="19"/>
      <c r="H12" s="19"/>
      <c r="I12" s="19"/>
      <c r="J12" s="19"/>
      <c r="K12" s="19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>
      <c r="A13" s="6"/>
      <c r="B13" s="20"/>
      <c r="C13" s="20"/>
      <c r="D13" s="20"/>
      <c r="E13" s="20"/>
      <c r="F13" s="20"/>
      <c r="G13" s="19"/>
      <c r="H13" s="19"/>
      <c r="I13" s="19"/>
      <c r="J13" s="19"/>
      <c r="K13" s="19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>
      <c r="A14" s="6"/>
      <c r="B14" s="20"/>
      <c r="C14" s="20"/>
      <c r="D14" s="20"/>
      <c r="E14" s="20"/>
      <c r="F14" s="20"/>
      <c r="G14" s="19"/>
      <c r="H14" s="19"/>
      <c r="I14" s="19"/>
      <c r="J14" s="19"/>
      <c r="K14" s="19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>
      <c r="A15" s="6"/>
      <c r="B15" s="20"/>
      <c r="C15" s="20"/>
      <c r="D15" s="20"/>
      <c r="E15" s="20"/>
      <c r="F15" s="20"/>
      <c r="G15" s="19"/>
      <c r="H15" s="19"/>
      <c r="I15" s="19"/>
      <c r="J15" s="19"/>
      <c r="K15" s="19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>
      <c r="A16" s="6"/>
      <c r="B16" s="20"/>
      <c r="C16" s="20"/>
      <c r="D16" s="20"/>
      <c r="E16" s="20"/>
      <c r="F16" s="20"/>
      <c r="G16" s="19"/>
      <c r="H16" s="19"/>
      <c r="I16" s="19"/>
      <c r="J16" s="19"/>
      <c r="K16" s="19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16.75"/>
    <col customWidth="1" min="3" max="3" width="30.25"/>
    <col customWidth="1" min="4" max="4" width="20.88"/>
    <col customWidth="1" min="5" max="5" width="27.88"/>
  </cols>
  <sheetData>
    <row r="1">
      <c r="A1" s="17" t="s">
        <v>155</v>
      </c>
      <c r="B1" s="1" t="s">
        <v>156</v>
      </c>
      <c r="C1" s="1" t="s">
        <v>157</v>
      </c>
      <c r="D1" s="1" t="s">
        <v>158</v>
      </c>
      <c r="E1" s="9"/>
      <c r="F1" s="17" t="s">
        <v>159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160</v>
      </c>
      <c r="B2" s="22" t="s">
        <v>161</v>
      </c>
      <c r="C2" s="23" t="s">
        <v>162</v>
      </c>
      <c r="D2" s="24" t="s">
        <v>163</v>
      </c>
      <c r="E2" s="24" t="s">
        <v>164</v>
      </c>
      <c r="F2" s="4" t="s">
        <v>165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166</v>
      </c>
      <c r="B3" s="11" t="str">
        <f>IFERROR(__xludf.DUMMYFUNCTION("SPLIT(A3,""@"")"),"sanya_gupta")</f>
        <v>sanya_gupta</v>
      </c>
      <c r="C3" s="25" t="str">
        <f>IFERROR(__xludf.DUMMYFUNCTION("""COMPUTED_VALUE"""),"FAcebook.com#124")</f>
        <v>FAcebook.com#124</v>
      </c>
      <c r="D3" s="6" t="str">
        <f>IFERROR(__xludf.DUMMYFUNCTION("SPLIT(C3,""."")"),"FAcebook")</f>
        <v>FAcebook</v>
      </c>
      <c r="E3" s="6" t="str">
        <f>IFERROR(__xludf.DUMMYFUNCTION("""COMPUTED_VALUE"""),"com#124")</f>
        <v>com#124</v>
      </c>
      <c r="F3" s="6" t="str">
        <f>PROPER(D3)</f>
        <v>Facebook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167</v>
      </c>
      <c r="B4" s="11" t="str">
        <f>IFERROR(__xludf.DUMMYFUNCTION("SPLIT(A4,""@"")"),"rajesh_kumar")</f>
        <v>rajesh_kumar</v>
      </c>
      <c r="C4" s="25" t="str">
        <f>IFERROR(__xludf.DUMMYFUNCTION("""COMPUTED_VALUE"""),"A-pple.com#125")</f>
        <v>A-pple.com#125</v>
      </c>
      <c r="D4" s="6" t="str">
        <f>IFERROR(__xludf.DUMMYFUNCTION("SPLIT(C4,""."")"),"A-pple")</f>
        <v>A-pple</v>
      </c>
      <c r="E4" s="6" t="str">
        <f>IFERROR(__xludf.DUMMYFUNCTION("""COMPUTED_VALUE"""),"com#125")</f>
        <v>com#125</v>
      </c>
      <c r="F4" s="6" t="str">
        <f>PROPER(SUBSTITUTE(D4,"-",""))</f>
        <v>Apple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168</v>
      </c>
      <c r="B5" s="11" t="str">
        <f>IFERROR(__xludf.DUMMYFUNCTION("SPLIT(A5,""@"")"),"pooja_sharma")</f>
        <v>pooja_sharma</v>
      </c>
      <c r="C5" s="25" t="str">
        <f>IFERROR(__xludf.DUMMYFUNCTION("""COMPUTED_VALUE"""),"sAmsung.com#126")</f>
        <v>sAmsung.com#126</v>
      </c>
      <c r="D5" s="6" t="str">
        <f>IFERROR(__xludf.DUMMYFUNCTION("SPLIT(C5,""."")"),"sAmsung")</f>
        <v>sAmsung</v>
      </c>
      <c r="E5" s="6" t="str">
        <f>IFERROR(__xludf.DUMMYFUNCTION("""COMPUTED_VALUE"""),"com#126")</f>
        <v>com#126</v>
      </c>
      <c r="F5" s="6" t="str">
        <f>PROPER(D5)</f>
        <v>Samsung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169</v>
      </c>
      <c r="B6" s="11" t="str">
        <f>IFERROR(__xludf.DUMMYFUNCTION("SPLIT(A6,""@"")"),"akash_singh")</f>
        <v>akash_singh</v>
      </c>
      <c r="C6" s="25" t="str">
        <f>IFERROR(__xludf.DUMMYFUNCTION("""COMPUTED_VALUE"""),"XY_Z.com#127")</f>
        <v>XY_Z.com#127</v>
      </c>
      <c r="D6" s="6" t="str">
        <f>IFERROR(__xludf.DUMMYFUNCTION("SPLIT(C6,""."")"),"XY_Z")</f>
        <v>XY_Z</v>
      </c>
      <c r="E6" s="6" t="str">
        <f>IFERROR(__xludf.DUMMYFUNCTION("""COMPUTED_VALUE"""),"com#127")</f>
        <v>com#127</v>
      </c>
      <c r="F6" s="6" t="str">
        <f>PROPER(SUBSTITUTE(D6,"_",""))</f>
        <v>Xyz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170</v>
      </c>
      <c r="B7" s="11" t="str">
        <f>IFERROR(__xludf.DUMMYFUNCTION("SPLIT(A7,""@"")"),"meera_desai")</f>
        <v>meera_desai</v>
      </c>
      <c r="C7" s="6" t="str">
        <f>IFERROR(__xludf.DUMMYFUNCTION("""COMPUTED_VALUE"""),"abc*.com#128")</f>
        <v>abc*.com#128</v>
      </c>
      <c r="D7" s="6" t="str">
        <f>IFERROR(__xludf.DUMMYFUNCTION("SPLIT(C7,""."")"),"abc*")</f>
        <v>abc*</v>
      </c>
      <c r="E7" s="6" t="str">
        <f>IFERROR(__xludf.DUMMYFUNCTION("""COMPUTED_VALUE"""),"com#128")</f>
        <v>com#128</v>
      </c>
      <c r="F7" s="6" t="str">
        <f>PROPER(SUBSTITUTE(D7,"*",""))</f>
        <v>Abc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171</v>
      </c>
      <c r="B8" s="11" t="str">
        <f>IFERROR(__xludf.DUMMYFUNCTION("SPLIT(A8,""@"")"),"ravi_verma")</f>
        <v>ravi_verma</v>
      </c>
      <c r="C8" s="25" t="str">
        <f>IFERROR(__xludf.DUMMYFUNCTION("""COMPUTED_VALUE"""),"inVaCt.com#129")</f>
        <v>inVaCt.com#129</v>
      </c>
      <c r="D8" s="6" t="str">
        <f>IFERROR(__xludf.DUMMYFUNCTION("SPLIT(C8,""."")"),"inVaCt")</f>
        <v>inVaCt</v>
      </c>
      <c r="E8" s="6" t="str">
        <f>IFERROR(__xludf.DUMMYFUNCTION("""COMPUTED_VALUE"""),"com#129")</f>
        <v>com#129</v>
      </c>
      <c r="F8" s="6" t="str">
        <f t="shared" ref="F8:F10" si="1">PROPER(D8)</f>
        <v>Invact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172</v>
      </c>
      <c r="B9" s="11" t="str">
        <f>IFERROR(__xludf.DUMMYFUNCTION("SPLIT(A9,""@"")"),"neha_reddy")</f>
        <v>neha_reddy</v>
      </c>
      <c r="C9" s="25" t="str">
        <f>IFERROR(__xludf.DUMMYFUNCTION("""COMPUTED_VALUE"""),"apple.com#125")</f>
        <v>apple.com#125</v>
      </c>
      <c r="D9" s="6" t="str">
        <f>IFERROR(__xludf.DUMMYFUNCTION("SPLIT(C9,""."")"),"apple")</f>
        <v>apple</v>
      </c>
      <c r="E9" s="6" t="str">
        <f>IFERROR(__xludf.DUMMYFUNCTION("""COMPUTED_VALUE"""),"com#125")</f>
        <v>com#125</v>
      </c>
      <c r="F9" s="6" t="str">
        <f t="shared" si="1"/>
        <v>Apple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 t="s">
        <v>173</v>
      </c>
      <c r="B10" s="11" t="str">
        <f>IFERROR(__xludf.DUMMYFUNCTION("SPLIT(A10,""@"")"),"vikram_yadav")</f>
        <v>vikram_yadav</v>
      </c>
      <c r="C10" s="25" t="str">
        <f>IFERROR(__xludf.DUMMYFUNCTION("""COMPUTED_VALUE"""),"sAmsung.com#126")</f>
        <v>sAmsung.com#126</v>
      </c>
      <c r="D10" s="6" t="str">
        <f>IFERROR(__xludf.DUMMYFUNCTION("SPLIT(C10,""."")"),"sAmsung")</f>
        <v>sAmsung</v>
      </c>
      <c r="E10" s="6" t="str">
        <f>IFERROR(__xludf.DUMMYFUNCTION("""COMPUTED_VALUE"""),"com#126")</f>
        <v>com#126</v>
      </c>
      <c r="F10" s="6" t="str">
        <f t="shared" si="1"/>
        <v>Samsung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 t="s">
        <v>174</v>
      </c>
      <c r="B11" s="11" t="str">
        <f>IFERROR(__xludf.DUMMYFUNCTION("SPLIT(A11,""@"")"),"anjali_mishra")</f>
        <v>anjali_mishra</v>
      </c>
      <c r="C11" s="25" t="str">
        <f>IFERROR(__xludf.DUMMYFUNCTION("""COMPUTED_VALUE"""),"XY_Z.com#127")</f>
        <v>XY_Z.com#127</v>
      </c>
      <c r="D11" s="6" t="str">
        <f>IFERROR(__xludf.DUMMYFUNCTION("SPLIT(C11,""."")"),"XY_Z")</f>
        <v>XY_Z</v>
      </c>
      <c r="E11" s="6" t="str">
        <f>IFERROR(__xludf.DUMMYFUNCTION("""COMPUTED_VALUE"""),"com#127")</f>
        <v>com#127</v>
      </c>
      <c r="F11" s="6" t="str">
        <f>PROPER(SUBSTITUTE(D11,"_",""))</f>
        <v>Xyz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 t="s">
        <v>175</v>
      </c>
      <c r="B12" s="11" t="str">
        <f>IFERROR(__xludf.DUMMYFUNCTION("SPLIT(A12,""@"")"),"sanjay_kapoor")</f>
        <v>sanjay_kapoor</v>
      </c>
      <c r="C12" s="6" t="str">
        <f>IFERROR(__xludf.DUMMYFUNCTION("""COMPUTED_VALUE"""),"abc*.com#128")</f>
        <v>abc*.com#128</v>
      </c>
      <c r="D12" s="6" t="str">
        <f>IFERROR(__xludf.DUMMYFUNCTION("SPLIT(C12,""."")"),"abc*")</f>
        <v>abc*</v>
      </c>
      <c r="E12" s="6" t="str">
        <f>IFERROR(__xludf.DUMMYFUNCTION("""COMPUTED_VALUE"""),"com#128")</f>
        <v>com#128</v>
      </c>
      <c r="F12" s="6" t="str">
        <f>PROPER(SUBSTITUTE(D12,"*",""))</f>
        <v>Abc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 t="s">
        <v>176</v>
      </c>
      <c r="B13" s="11" t="str">
        <f>IFERROR(__xludf.DUMMYFUNCTION("SPLIT(A13,""@"")"),"ayesha_choudhary")</f>
        <v>ayesha_choudhary</v>
      </c>
      <c r="C13" s="25" t="str">
        <f>IFERROR(__xludf.DUMMYFUNCTION("""COMPUTED_VALUE"""),"g0ogle.com#134")</f>
        <v>g0ogle.com#134</v>
      </c>
      <c r="D13" s="6" t="str">
        <f>IFERROR(__xludf.DUMMYFUNCTION("SPLIT(C13,""."")"),"g0ogle")</f>
        <v>g0ogle</v>
      </c>
      <c r="E13" s="6" t="str">
        <f>IFERROR(__xludf.DUMMYFUNCTION("""COMPUTED_VALUE"""),"com#134")</f>
        <v>com#134</v>
      </c>
      <c r="F13" s="6" t="str">
        <f>PROPER(SUBSTITUTE(D13,"0","o"))</f>
        <v>Google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 t="s">
        <v>177</v>
      </c>
      <c r="B14" s="11" t="str">
        <f>IFERROR(__xludf.DUMMYFUNCTION("SPLIT(A14,""@"")"),"nikhil_mehta")</f>
        <v>nikhil_mehta</v>
      </c>
      <c r="C14" s="6" t="str">
        <f>IFERROR(__xludf.DUMMYFUNCTION("""COMPUTED_VALUE"""),"inVa(Ct.com#129")</f>
        <v>inVa(Ct.com#129</v>
      </c>
      <c r="D14" s="6" t="str">
        <f>IFERROR(__xludf.DUMMYFUNCTION("SPLIT(C14,""."")"),"inVa(Ct")</f>
        <v>inVa(Ct</v>
      </c>
      <c r="E14" s="6" t="str">
        <f>IFERROR(__xludf.DUMMYFUNCTION("""COMPUTED_VALUE"""),"com#129")</f>
        <v>com#129</v>
      </c>
      <c r="F14" s="6" t="str">
        <f>PROPER(SUBSTITUTE(D14,"(",""))</f>
        <v>Invact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 t="s">
        <v>178</v>
      </c>
      <c r="B15" s="11" t="str">
        <f>IFERROR(__xludf.DUMMYFUNCTION("SPLIT(A15,""@"")"),"simran_malhotra")</f>
        <v>simran_malhotra</v>
      </c>
      <c r="C15" s="6" t="str">
        <f>IFERROR(__xludf.DUMMYFUNCTION("""COMPUTED_VALUE"""),"goo)gle.com#136")</f>
        <v>goo)gle.com#136</v>
      </c>
      <c r="D15" s="6" t="str">
        <f>IFERROR(__xludf.DUMMYFUNCTION("SPLIT(C15,""."")"),"goo)gle")</f>
        <v>goo)gle</v>
      </c>
      <c r="E15" s="6" t="str">
        <f>IFERROR(__xludf.DUMMYFUNCTION("""COMPUTED_VALUE"""),"com#136")</f>
        <v>com#136</v>
      </c>
      <c r="F15" s="6" t="str">
        <f>PROPER(SUBSTITUTE(D15,")",""))</f>
        <v>Google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 t="s">
        <v>179</v>
      </c>
      <c r="B16" s="11" t="str">
        <f>IFERROR(__xludf.DUMMYFUNCTION("SPLIT(A16,""@"")"),"pranav_sharma")</f>
        <v>pranav_sharma</v>
      </c>
      <c r="C16" s="25" t="str">
        <f>IFERROR(__xludf.DUMMYFUNCTION("""COMPUTED_VALUE"""),"inVaCt.com#129")</f>
        <v>inVaCt.com#129</v>
      </c>
      <c r="D16" s="6" t="str">
        <f>IFERROR(__xludf.DUMMYFUNCTION("SPLIT(C16,""."")"),"inVaCt")</f>
        <v>inVaCt</v>
      </c>
      <c r="E16" s="6" t="str">
        <f>IFERROR(__xludf.DUMMYFUNCTION("""COMPUTED_VALUE"""),"com#129")</f>
        <v>com#129</v>
      </c>
      <c r="F16" s="6" t="str">
        <f>PROPER(D16)</f>
        <v>Invact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location="124" ref="C3"/>
    <hyperlink r:id="rId2" location="125" ref="C4"/>
    <hyperlink r:id="rId3" location="126" ref="C5"/>
    <hyperlink r:id="rId4" location="127" ref="C6"/>
    <hyperlink r:id="rId5" location="129" ref="C8"/>
    <hyperlink r:id="rId6" location="125" ref="C9"/>
    <hyperlink r:id="rId7" location="126" ref="C10"/>
    <hyperlink r:id="rId8" location="127" ref="C11"/>
    <hyperlink r:id="rId9" location="134" ref="C13"/>
    <hyperlink r:id="rId10" location="129" ref="C16"/>
  </hyperlink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4.63"/>
    <col customWidth="1" min="3" max="4" width="17.13"/>
    <col customWidth="1" min="5" max="5" width="26.38"/>
    <col customWidth="1" min="7" max="7" width="15.38"/>
  </cols>
  <sheetData>
    <row r="1">
      <c r="A1" s="1" t="s">
        <v>180</v>
      </c>
      <c r="B1" s="17"/>
      <c r="C1" s="1"/>
      <c r="D1" s="1" t="s">
        <v>181</v>
      </c>
      <c r="E1" s="1" t="s">
        <v>90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5" t="s">
        <v>182</v>
      </c>
      <c r="B2" s="4" t="str">
        <f t="shared" ref="B2:B3" si="1">SUBSTITUTE(A2," ","")</f>
        <v>CH00AV1212</v>
      </c>
      <c r="C2" s="6"/>
      <c r="D2" s="4" t="s">
        <v>132</v>
      </c>
      <c r="E2" s="4" t="s">
        <v>183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 t="s">
        <v>184</v>
      </c>
      <c r="B3" s="4" t="str">
        <f t="shared" si="1"/>
        <v>KL12TG1234</v>
      </c>
      <c r="C3" s="6"/>
      <c r="D3" s="6" t="str">
        <f t="shared" ref="D3:D11" si="2">LEFT(B3,2)</f>
        <v>KL</v>
      </c>
      <c r="E3" s="6" t="str">
        <f t="shared" ref="E3:E11" si="3">Vlookup(D3,$A$15:$B$24,2,FALSE)</f>
        <v>Kerala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5" t="s">
        <v>185</v>
      </c>
      <c r="B4" s="6" t="str">
        <f t="shared" ref="B4:B11" si="4">UPPER(SUBSTITUTE(A4," ",""))</f>
        <v>JH09AC3456</v>
      </c>
      <c r="C4" s="6"/>
      <c r="D4" s="6" t="str">
        <f t="shared" si="2"/>
        <v>JH</v>
      </c>
      <c r="E4" s="6" t="str">
        <f t="shared" si="3"/>
        <v>Jharkhand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5" t="s">
        <v>186</v>
      </c>
      <c r="B5" s="6" t="str">
        <f t="shared" si="4"/>
        <v>MN05FR2323</v>
      </c>
      <c r="C5" s="6"/>
      <c r="D5" s="6" t="str">
        <f t="shared" si="2"/>
        <v>MN</v>
      </c>
      <c r="E5" s="6" t="str">
        <f t="shared" si="3"/>
        <v>Manipur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5" t="s">
        <v>187</v>
      </c>
      <c r="B6" s="6" t="str">
        <f t="shared" si="4"/>
        <v>CG21RT0980</v>
      </c>
      <c r="C6" s="6"/>
      <c r="D6" s="6" t="str">
        <f t="shared" si="2"/>
        <v>CG</v>
      </c>
      <c r="E6" s="6" t="str">
        <f t="shared" si="3"/>
        <v>Chattisgarh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5" t="s">
        <v>188</v>
      </c>
      <c r="B7" s="6" t="str">
        <f t="shared" si="4"/>
        <v>TS34DW8731</v>
      </c>
      <c r="C7" s="6"/>
      <c r="D7" s="6" t="str">
        <f t="shared" si="2"/>
        <v>TS</v>
      </c>
      <c r="E7" s="6" t="str">
        <f t="shared" si="3"/>
        <v>Telangana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4" t="s">
        <v>189</v>
      </c>
      <c r="B8" s="6" t="str">
        <f t="shared" si="4"/>
        <v>RJ12UT0833</v>
      </c>
      <c r="C8" s="6"/>
      <c r="D8" s="6" t="str">
        <f t="shared" si="2"/>
        <v>RJ</v>
      </c>
      <c r="E8" s="6" t="str">
        <f t="shared" si="3"/>
        <v>Rajasthan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4" t="s">
        <v>190</v>
      </c>
      <c r="B9" s="6" t="str">
        <f t="shared" si="4"/>
        <v>JK09TH2400</v>
      </c>
      <c r="C9" s="6"/>
      <c r="D9" s="6" t="str">
        <f t="shared" si="2"/>
        <v>JK</v>
      </c>
      <c r="E9" s="6" t="str">
        <f t="shared" si="3"/>
        <v>Jammu &amp; Kashmir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4" t="s">
        <v>191</v>
      </c>
      <c r="B10" s="6" t="str">
        <f t="shared" si="4"/>
        <v>MH01MB3222</v>
      </c>
      <c r="C10" s="6"/>
      <c r="D10" s="6" t="str">
        <f t="shared" si="2"/>
        <v>MH</v>
      </c>
      <c r="E10" s="6" t="str">
        <f t="shared" si="3"/>
        <v>Maharashtra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4" t="s">
        <v>192</v>
      </c>
      <c r="B11" s="6" t="str">
        <f t="shared" si="4"/>
        <v>WB09AQ6541</v>
      </c>
      <c r="C11" s="6"/>
      <c r="D11" s="6" t="str">
        <f t="shared" si="2"/>
        <v>WB</v>
      </c>
      <c r="E11" s="6" t="str">
        <f t="shared" si="3"/>
        <v>West Bengal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7" t="s">
        <v>193</v>
      </c>
      <c r="B14" s="7" t="s">
        <v>194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4" t="s">
        <v>132</v>
      </c>
      <c r="B15" s="4" t="s">
        <v>183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4" t="s">
        <v>195</v>
      </c>
      <c r="B16" s="4" t="s">
        <v>196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4" t="s">
        <v>197</v>
      </c>
      <c r="B17" s="4" t="s">
        <v>198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4" t="s">
        <v>199</v>
      </c>
      <c r="B18" s="4" t="s">
        <v>200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4" t="s">
        <v>201</v>
      </c>
      <c r="B19" s="4" t="s">
        <v>202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4" t="s">
        <v>203</v>
      </c>
      <c r="B20" s="4" t="s">
        <v>204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15" t="s">
        <v>127</v>
      </c>
      <c r="B21" s="15" t="s">
        <v>205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15" t="s">
        <v>206</v>
      </c>
      <c r="B22" s="15" t="s">
        <v>98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4" t="s">
        <v>207</v>
      </c>
      <c r="B23" s="4" t="s">
        <v>208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4" t="s">
        <v>209</v>
      </c>
      <c r="B24" s="4" t="s">
        <v>210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8.13"/>
  </cols>
  <sheetData>
    <row r="1">
      <c r="A1" s="26" t="s">
        <v>20</v>
      </c>
      <c r="B1" s="27" t="s">
        <v>211</v>
      </c>
      <c r="C1" s="17" t="s">
        <v>212</v>
      </c>
      <c r="D1" s="17" t="s">
        <v>213</v>
      </c>
      <c r="E1" s="3"/>
      <c r="F1" s="3"/>
      <c r="G1" s="27" t="s">
        <v>211</v>
      </c>
      <c r="H1" s="28" t="s">
        <v>214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29" t="s">
        <v>215</v>
      </c>
      <c r="B2" s="30" t="s">
        <v>216</v>
      </c>
      <c r="C2" s="31">
        <f t="shared" ref="C2:C8" si="1">VALUE(RIGHT(B2,1))</f>
        <v>5</v>
      </c>
      <c r="D2" s="32">
        <v>150.0</v>
      </c>
      <c r="E2" s="6"/>
      <c r="F2" s="6"/>
      <c r="G2" s="32">
        <v>1.0</v>
      </c>
      <c r="H2" s="6">
        <f t="shared" ref="H2:H10" si="2">VLOOKUP(G2,$C$2:$D$21,2,FALSE)</f>
        <v>30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29" t="s">
        <v>217</v>
      </c>
      <c r="B3" s="30" t="s">
        <v>218</v>
      </c>
      <c r="C3" s="31">
        <f t="shared" si="1"/>
        <v>7</v>
      </c>
      <c r="D3" s="6">
        <f t="shared" ref="D3:D21" si="3">C3*H$12</f>
        <v>210</v>
      </c>
      <c r="E3" s="6"/>
      <c r="F3" s="6"/>
      <c r="G3" s="32">
        <v>2.0</v>
      </c>
      <c r="H3" s="6">
        <f t="shared" si="2"/>
        <v>60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29" t="s">
        <v>219</v>
      </c>
      <c r="B4" s="30" t="s">
        <v>220</v>
      </c>
      <c r="C4" s="31">
        <f t="shared" si="1"/>
        <v>4</v>
      </c>
      <c r="D4" s="6">
        <f t="shared" si="3"/>
        <v>120</v>
      </c>
      <c r="E4" s="6"/>
      <c r="F4" s="6"/>
      <c r="G4" s="32">
        <v>3.0</v>
      </c>
      <c r="H4" s="6">
        <f t="shared" si="2"/>
        <v>90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29" t="s">
        <v>221</v>
      </c>
      <c r="B5" s="30" t="s">
        <v>222</v>
      </c>
      <c r="C5" s="31">
        <f t="shared" si="1"/>
        <v>1</v>
      </c>
      <c r="D5" s="6">
        <f t="shared" si="3"/>
        <v>30</v>
      </c>
      <c r="E5" s="6"/>
      <c r="F5" s="6"/>
      <c r="G5" s="32">
        <v>4.0</v>
      </c>
      <c r="H5" s="6">
        <f t="shared" si="2"/>
        <v>120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29" t="s">
        <v>223</v>
      </c>
      <c r="B6" s="30" t="s">
        <v>224</v>
      </c>
      <c r="C6" s="31">
        <f t="shared" si="1"/>
        <v>2</v>
      </c>
      <c r="D6" s="6">
        <f t="shared" si="3"/>
        <v>60</v>
      </c>
      <c r="E6" s="6"/>
      <c r="F6" s="6"/>
      <c r="G6" s="32">
        <v>5.0</v>
      </c>
      <c r="H6" s="6">
        <f t="shared" si="2"/>
        <v>150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29" t="s">
        <v>225</v>
      </c>
      <c r="B7" s="30" t="s">
        <v>226</v>
      </c>
      <c r="C7" s="31">
        <f t="shared" si="1"/>
        <v>4</v>
      </c>
      <c r="D7" s="6">
        <f t="shared" si="3"/>
        <v>120</v>
      </c>
      <c r="E7" s="6"/>
      <c r="F7" s="6"/>
      <c r="G7" s="32">
        <v>6.0</v>
      </c>
      <c r="H7" s="6">
        <f t="shared" si="2"/>
        <v>180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29" t="s">
        <v>227</v>
      </c>
      <c r="B8" s="30" t="s">
        <v>228</v>
      </c>
      <c r="C8" s="31">
        <f t="shared" si="1"/>
        <v>9</v>
      </c>
      <c r="D8" s="6">
        <f t="shared" si="3"/>
        <v>270</v>
      </c>
      <c r="E8" s="6"/>
      <c r="F8" s="6"/>
      <c r="G8" s="32">
        <v>7.0</v>
      </c>
      <c r="H8" s="6">
        <f t="shared" si="2"/>
        <v>210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29" t="s">
        <v>229</v>
      </c>
      <c r="B9" s="30" t="s">
        <v>230</v>
      </c>
      <c r="C9" s="31">
        <f t="shared" ref="C9:C11" si="4">VALUE(LEFT(B9,1))</f>
        <v>7</v>
      </c>
      <c r="D9" s="6">
        <f t="shared" si="3"/>
        <v>210</v>
      </c>
      <c r="E9" s="6"/>
      <c r="F9" s="6"/>
      <c r="G9" s="32">
        <v>8.0</v>
      </c>
      <c r="H9" s="6">
        <f t="shared" si="2"/>
        <v>240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29" t="s">
        <v>231</v>
      </c>
      <c r="B10" s="30" t="s">
        <v>232</v>
      </c>
      <c r="C10" s="31">
        <f t="shared" si="4"/>
        <v>4</v>
      </c>
      <c r="D10" s="6">
        <f t="shared" si="3"/>
        <v>120</v>
      </c>
      <c r="E10" s="6"/>
      <c r="F10" s="6"/>
      <c r="G10" s="32">
        <v>9.0</v>
      </c>
      <c r="H10" s="6">
        <f t="shared" si="2"/>
        <v>270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29" t="s">
        <v>233</v>
      </c>
      <c r="B11" s="30" t="s">
        <v>234</v>
      </c>
      <c r="C11" s="31">
        <f t="shared" si="4"/>
        <v>1</v>
      </c>
      <c r="D11" s="6">
        <f t="shared" si="3"/>
        <v>30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9" t="s">
        <v>235</v>
      </c>
      <c r="B12" s="33">
        <v>4.0</v>
      </c>
      <c r="C12" s="31">
        <f>VALUE(RIGHT(B12,1))</f>
        <v>4</v>
      </c>
      <c r="D12" s="6">
        <f t="shared" si="3"/>
        <v>120</v>
      </c>
      <c r="E12" s="6"/>
      <c r="F12" s="6"/>
      <c r="G12" s="11" t="s">
        <v>236</v>
      </c>
      <c r="H12" s="34">
        <v>30.0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9" t="s">
        <v>237</v>
      </c>
      <c r="B13" s="30" t="s">
        <v>238</v>
      </c>
      <c r="C13" s="31">
        <f t="shared" ref="C13:C19" si="5">VALUE(LEFT(B13,1))</f>
        <v>4</v>
      </c>
      <c r="D13" s="6">
        <f t="shared" si="3"/>
        <v>120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29" t="s">
        <v>239</v>
      </c>
      <c r="B14" s="30" t="s">
        <v>240</v>
      </c>
      <c r="C14" s="31">
        <f t="shared" si="5"/>
        <v>9</v>
      </c>
      <c r="D14" s="6">
        <f t="shared" si="3"/>
        <v>270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29" t="s">
        <v>241</v>
      </c>
      <c r="B15" s="30" t="s">
        <v>242</v>
      </c>
      <c r="C15" s="31">
        <f t="shared" si="5"/>
        <v>5</v>
      </c>
      <c r="D15" s="6">
        <f t="shared" si="3"/>
        <v>150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29" t="s">
        <v>243</v>
      </c>
      <c r="B16" s="30" t="s">
        <v>244</v>
      </c>
      <c r="C16" s="31">
        <f t="shared" si="5"/>
        <v>7</v>
      </c>
      <c r="D16" s="6">
        <f t="shared" si="3"/>
        <v>210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29" t="s">
        <v>245</v>
      </c>
      <c r="B17" s="30" t="s">
        <v>246</v>
      </c>
      <c r="C17" s="31">
        <f t="shared" si="5"/>
        <v>3</v>
      </c>
      <c r="D17" s="6">
        <f t="shared" si="3"/>
        <v>90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29" t="s">
        <v>247</v>
      </c>
      <c r="B18" s="30" t="s">
        <v>248</v>
      </c>
      <c r="C18" s="31">
        <f t="shared" si="5"/>
        <v>6</v>
      </c>
      <c r="D18" s="6">
        <f t="shared" si="3"/>
        <v>180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9" t="s">
        <v>249</v>
      </c>
      <c r="B19" s="30" t="s">
        <v>250</v>
      </c>
      <c r="C19" s="31">
        <f t="shared" si="5"/>
        <v>8</v>
      </c>
      <c r="D19" s="6">
        <f t="shared" si="3"/>
        <v>240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9" t="s">
        <v>251</v>
      </c>
      <c r="B20" s="33">
        <v>7.0</v>
      </c>
      <c r="C20" s="31">
        <f t="shared" ref="C20:C21" si="6">VALUE(RIGHT(B20,1))</f>
        <v>7</v>
      </c>
      <c r="D20" s="6">
        <f t="shared" si="3"/>
        <v>210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29" t="s">
        <v>252</v>
      </c>
      <c r="B21" s="33">
        <v>9.0</v>
      </c>
      <c r="C21" s="31">
        <f t="shared" si="6"/>
        <v>9</v>
      </c>
      <c r="D21" s="6">
        <f t="shared" si="3"/>
        <v>270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3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3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3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3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3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3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3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3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3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3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3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3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3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3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3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3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3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3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3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3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3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26" t="s">
        <v>20</v>
      </c>
      <c r="B1" s="27" t="s">
        <v>253</v>
      </c>
      <c r="C1" s="17" t="s">
        <v>254</v>
      </c>
      <c r="D1" s="17" t="s">
        <v>255</v>
      </c>
      <c r="E1" s="17" t="s">
        <v>256</v>
      </c>
      <c r="F1" s="17" t="s">
        <v>257</v>
      </c>
      <c r="G1" s="17" t="s">
        <v>258</v>
      </c>
      <c r="H1" s="3"/>
      <c r="I1" s="17" t="str">
        <f>IFERROR(__xludf.DUMMYFUNCTION("UNIQUE(F1:F21)"),"Cleaned data")</f>
        <v>Cleaned data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9" t="s">
        <v>259</v>
      </c>
      <c r="B2" s="30" t="s">
        <v>260</v>
      </c>
      <c r="C2" s="4" t="s">
        <v>260</v>
      </c>
      <c r="D2" s="36">
        <v>14.0</v>
      </c>
      <c r="E2" s="4" t="s">
        <v>261</v>
      </c>
      <c r="F2" s="6" t="str">
        <f t="shared" ref="F2:F21" si="1">Proper(LEFT(E2,2))</f>
        <v>In</v>
      </c>
      <c r="G2" s="4" t="s">
        <v>262</v>
      </c>
      <c r="H2" s="6"/>
      <c r="I2" s="6" t="str">
        <f>IFERROR(__xludf.DUMMYFUNCTION("""COMPUTED_VALUE"""),"In")</f>
        <v>In</v>
      </c>
      <c r="J2" s="6" t="s">
        <v>262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29" t="s">
        <v>263</v>
      </c>
      <c r="B3" s="30" t="s">
        <v>264</v>
      </c>
      <c r="C3" s="6" t="str">
        <f t="shared" ref="C3:C21" si="2">TRIM(B3)</f>
        <v>6 inch</v>
      </c>
      <c r="D3" s="32">
        <f>IFERROR(__xludf.DUMMYFUNCTION("SPLIT(C3,"" "")"),6.0)</f>
        <v>6</v>
      </c>
      <c r="E3" s="6" t="str">
        <f>IFERROR(__xludf.DUMMYFUNCTION("""COMPUTED_VALUE"""),"inch")</f>
        <v>inch</v>
      </c>
      <c r="F3" s="6" t="str">
        <f t="shared" si="1"/>
        <v>In</v>
      </c>
      <c r="G3" s="6" t="str">
        <f t="shared" ref="G3:G21" si="3">VLOOKUP(F3,$I$2:$J$6,2,FALSE)</f>
        <v>Inches</v>
      </c>
      <c r="H3" s="6"/>
      <c r="I3" s="6" t="str">
        <f>IFERROR(__xludf.DUMMYFUNCTION("""COMPUTED_VALUE"""),"C")</f>
        <v>C</v>
      </c>
      <c r="J3" s="6" t="s">
        <v>265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29" t="s">
        <v>266</v>
      </c>
      <c r="B4" s="30" t="s">
        <v>267</v>
      </c>
      <c r="C4" s="6" t="str">
        <f t="shared" si="2"/>
        <v>800 c</v>
      </c>
      <c r="D4" s="32">
        <f>IFERROR(__xludf.DUMMYFUNCTION("SPLIT(C4,"" "")"),800.0)</f>
        <v>800</v>
      </c>
      <c r="E4" s="6" t="str">
        <f>IFERROR(__xludf.DUMMYFUNCTION("""COMPUTED_VALUE"""),"c")</f>
        <v>c</v>
      </c>
      <c r="F4" s="6" t="str">
        <f t="shared" si="1"/>
        <v>C</v>
      </c>
      <c r="G4" s="6" t="str">
        <f t="shared" si="3"/>
        <v>Centi meter</v>
      </c>
      <c r="H4" s="6"/>
      <c r="I4" s="6" t="str">
        <f>IFERROR(__xludf.DUMMYFUNCTION("""COMPUTED_VALUE"""),"Cm")</f>
        <v>Cm</v>
      </c>
      <c r="J4" s="6" t="str">
        <f>J3</f>
        <v>Centi meter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29" t="s">
        <v>268</v>
      </c>
      <c r="B5" s="30" t="s">
        <v>269</v>
      </c>
      <c r="C5" s="6" t="str">
        <f t="shared" si="2"/>
        <v>800 cm</v>
      </c>
      <c r="D5" s="32">
        <f>IFERROR(__xludf.DUMMYFUNCTION("SPLIT(C5,"" "")"),800.0)</f>
        <v>800</v>
      </c>
      <c r="E5" s="6" t="str">
        <f>IFERROR(__xludf.DUMMYFUNCTION("""COMPUTED_VALUE"""),"cm")</f>
        <v>cm</v>
      </c>
      <c r="F5" s="6" t="str">
        <f t="shared" si="1"/>
        <v>Cm</v>
      </c>
      <c r="G5" s="6" t="str">
        <f t="shared" si="3"/>
        <v>Centi meter</v>
      </c>
      <c r="H5" s="6"/>
      <c r="I5" s="6" t="str">
        <f>IFERROR(__xludf.DUMMYFUNCTION("""COMPUTED_VALUE"""),"I")</f>
        <v>I</v>
      </c>
      <c r="J5" s="6" t="str">
        <f>J2</f>
        <v>Inches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29" t="s">
        <v>270</v>
      </c>
      <c r="B6" s="30" t="s">
        <v>271</v>
      </c>
      <c r="C6" s="6" t="str">
        <f t="shared" si="2"/>
        <v>6 i</v>
      </c>
      <c r="D6" s="32">
        <f>IFERROR(__xludf.DUMMYFUNCTION("SPLIT(C6,"" "")"),6.0)</f>
        <v>6</v>
      </c>
      <c r="E6" s="6" t="str">
        <f>IFERROR(__xludf.DUMMYFUNCTION("""COMPUTED_VALUE"""),"i")</f>
        <v>i</v>
      </c>
      <c r="F6" s="6" t="str">
        <f t="shared" si="1"/>
        <v>I</v>
      </c>
      <c r="G6" s="6" t="str">
        <f t="shared" si="3"/>
        <v>Inches</v>
      </c>
      <c r="H6" s="6"/>
      <c r="I6" s="6" t="str">
        <f>IFERROR(__xludf.DUMMYFUNCTION("""COMPUTED_VALUE"""),"Ce")</f>
        <v>Ce</v>
      </c>
      <c r="J6" s="6" t="str">
        <f>J4</f>
        <v>Centi meter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29" t="s">
        <v>272</v>
      </c>
      <c r="B7" s="30" t="s">
        <v>273</v>
      </c>
      <c r="C7" s="6" t="str">
        <f t="shared" si="2"/>
        <v>7 INCH</v>
      </c>
      <c r="D7" s="32">
        <f>IFERROR(__xludf.DUMMYFUNCTION("SPLIT(C7,"" "")"),7.0)</f>
        <v>7</v>
      </c>
      <c r="E7" s="6" t="str">
        <f>IFERROR(__xludf.DUMMYFUNCTION("""COMPUTED_VALUE"""),"INCH")</f>
        <v>INCH</v>
      </c>
      <c r="F7" s="6" t="str">
        <f t="shared" si="1"/>
        <v>In</v>
      </c>
      <c r="G7" s="6" t="str">
        <f t="shared" si="3"/>
        <v>Inches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29" t="s">
        <v>274</v>
      </c>
      <c r="B8" s="30" t="s">
        <v>275</v>
      </c>
      <c r="C8" s="6" t="str">
        <f t="shared" si="2"/>
        <v>6 centimeter</v>
      </c>
      <c r="D8" s="32">
        <f>IFERROR(__xludf.DUMMYFUNCTION("SPLIT(C8,"" "")"),6.0)</f>
        <v>6</v>
      </c>
      <c r="E8" s="6" t="str">
        <f>IFERROR(__xludf.DUMMYFUNCTION("""COMPUTED_VALUE"""),"centimeter")</f>
        <v>centimeter</v>
      </c>
      <c r="F8" s="6" t="str">
        <f t="shared" si="1"/>
        <v>Ce</v>
      </c>
      <c r="G8" s="6" t="str">
        <f t="shared" si="3"/>
        <v>Centi meter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29" t="s">
        <v>276</v>
      </c>
      <c r="B9" s="30" t="s">
        <v>277</v>
      </c>
      <c r="C9" s="6" t="str">
        <f t="shared" si="2"/>
        <v>800 c</v>
      </c>
      <c r="D9" s="32">
        <f>IFERROR(__xludf.DUMMYFUNCTION("SPLIT(C9,"" "")"),800.0)</f>
        <v>800</v>
      </c>
      <c r="E9" s="6" t="str">
        <f>IFERROR(__xludf.DUMMYFUNCTION("""COMPUTED_VALUE"""),"c")</f>
        <v>c</v>
      </c>
      <c r="F9" s="6" t="str">
        <f t="shared" si="1"/>
        <v>C</v>
      </c>
      <c r="G9" s="6" t="str">
        <f t="shared" si="3"/>
        <v>Centi meter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29" t="s">
        <v>278</v>
      </c>
      <c r="B10" s="30" t="s">
        <v>279</v>
      </c>
      <c r="C10" s="6" t="str">
        <f t="shared" si="2"/>
        <v>9 inch</v>
      </c>
      <c r="D10" s="32">
        <f>IFERROR(__xludf.DUMMYFUNCTION("SPLIT(C10,"" "")"),9.0)</f>
        <v>9</v>
      </c>
      <c r="E10" s="6" t="str">
        <f>IFERROR(__xludf.DUMMYFUNCTION("""COMPUTED_VALUE"""),"inch")</f>
        <v>inch</v>
      </c>
      <c r="F10" s="6" t="str">
        <f t="shared" si="1"/>
        <v>In</v>
      </c>
      <c r="G10" s="6" t="str">
        <f t="shared" si="3"/>
        <v>Inches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29" t="s">
        <v>280</v>
      </c>
      <c r="B11" s="30" t="s">
        <v>281</v>
      </c>
      <c r="C11" s="6" t="str">
        <f t="shared" si="2"/>
        <v>14 IN</v>
      </c>
      <c r="D11" s="32">
        <f>IFERROR(__xludf.DUMMYFUNCTION("SPLIT(C11,"" "")"),14.0)</f>
        <v>14</v>
      </c>
      <c r="E11" s="6" t="str">
        <f>IFERROR(__xludf.DUMMYFUNCTION("""COMPUTED_VALUE"""),"IN")</f>
        <v>IN</v>
      </c>
      <c r="F11" s="6" t="str">
        <f t="shared" si="1"/>
        <v>In</v>
      </c>
      <c r="G11" s="6" t="str">
        <f t="shared" si="3"/>
        <v>Inches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9" t="s">
        <v>282</v>
      </c>
      <c r="B12" s="30" t="s">
        <v>264</v>
      </c>
      <c r="C12" s="6" t="str">
        <f t="shared" si="2"/>
        <v>6 inch</v>
      </c>
      <c r="D12" s="32">
        <f>IFERROR(__xludf.DUMMYFUNCTION("SPLIT(C12,"" "")"),6.0)</f>
        <v>6</v>
      </c>
      <c r="E12" s="6" t="str">
        <f>IFERROR(__xludf.DUMMYFUNCTION("""COMPUTED_VALUE"""),"inch")</f>
        <v>inch</v>
      </c>
      <c r="F12" s="6" t="str">
        <f t="shared" si="1"/>
        <v>In</v>
      </c>
      <c r="G12" s="6" t="str">
        <f t="shared" si="3"/>
        <v>Inches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9" t="s">
        <v>283</v>
      </c>
      <c r="B13" s="30" t="s">
        <v>269</v>
      </c>
      <c r="C13" s="6" t="str">
        <f t="shared" si="2"/>
        <v>800 cm</v>
      </c>
      <c r="D13" s="32">
        <f>IFERROR(__xludf.DUMMYFUNCTION("SPLIT(C13,"" "")"),800.0)</f>
        <v>800</v>
      </c>
      <c r="E13" s="6" t="str">
        <f>IFERROR(__xludf.DUMMYFUNCTION("""COMPUTED_VALUE"""),"cm")</f>
        <v>cm</v>
      </c>
      <c r="F13" s="6" t="str">
        <f t="shared" si="1"/>
        <v>Cm</v>
      </c>
      <c r="G13" s="6" t="str">
        <f t="shared" si="3"/>
        <v>Centi meter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29" t="s">
        <v>284</v>
      </c>
      <c r="B14" s="30" t="s">
        <v>285</v>
      </c>
      <c r="C14" s="6" t="str">
        <f t="shared" si="2"/>
        <v>6 centi</v>
      </c>
      <c r="D14" s="32">
        <f>IFERROR(__xludf.DUMMYFUNCTION("SPLIT(C14,"" "")"),6.0)</f>
        <v>6</v>
      </c>
      <c r="E14" s="6" t="str">
        <f>IFERROR(__xludf.DUMMYFUNCTION("""COMPUTED_VALUE"""),"centi")</f>
        <v>centi</v>
      </c>
      <c r="F14" s="6" t="str">
        <f t="shared" si="1"/>
        <v>Ce</v>
      </c>
      <c r="G14" s="6" t="str">
        <f t="shared" si="3"/>
        <v>Centi meter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29" t="s">
        <v>286</v>
      </c>
      <c r="B15" s="30" t="s">
        <v>287</v>
      </c>
      <c r="C15" s="6" t="str">
        <f t="shared" si="2"/>
        <v>80 c</v>
      </c>
      <c r="D15" s="32">
        <f>IFERROR(__xludf.DUMMYFUNCTION("SPLIT(C15,"" "")"),80.0)</f>
        <v>80</v>
      </c>
      <c r="E15" s="6" t="str">
        <f>IFERROR(__xludf.DUMMYFUNCTION("""COMPUTED_VALUE"""),"c")</f>
        <v>c</v>
      </c>
      <c r="F15" s="6" t="str">
        <f t="shared" si="1"/>
        <v>C</v>
      </c>
      <c r="G15" s="6" t="str">
        <f t="shared" si="3"/>
        <v>Centi meter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29" t="s">
        <v>288</v>
      </c>
      <c r="B16" s="30" t="s">
        <v>289</v>
      </c>
      <c r="C16" s="6" t="str">
        <f t="shared" si="2"/>
        <v>9 in</v>
      </c>
      <c r="D16" s="32">
        <f>IFERROR(__xludf.DUMMYFUNCTION("SPLIT(C16,"" "")"),9.0)</f>
        <v>9</v>
      </c>
      <c r="E16" s="6" t="str">
        <f>IFERROR(__xludf.DUMMYFUNCTION("""COMPUTED_VALUE"""),"in")</f>
        <v>in</v>
      </c>
      <c r="F16" s="6" t="str">
        <f t="shared" si="1"/>
        <v>In</v>
      </c>
      <c r="G16" s="6" t="str">
        <f t="shared" si="3"/>
        <v>Inches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29" t="s">
        <v>290</v>
      </c>
      <c r="B17" s="30" t="s">
        <v>291</v>
      </c>
      <c r="C17" s="6" t="str">
        <f t="shared" si="2"/>
        <v>14 IN</v>
      </c>
      <c r="D17" s="32">
        <f>IFERROR(__xludf.DUMMYFUNCTION("SPLIT(C17,"" "")"),14.0)</f>
        <v>14</v>
      </c>
      <c r="E17" s="6" t="str">
        <f>IFERROR(__xludf.DUMMYFUNCTION("""COMPUTED_VALUE"""),"IN")</f>
        <v>IN</v>
      </c>
      <c r="F17" s="6" t="str">
        <f t="shared" si="1"/>
        <v>In</v>
      </c>
      <c r="G17" s="6" t="str">
        <f t="shared" si="3"/>
        <v>Inches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29" t="s">
        <v>292</v>
      </c>
      <c r="B18" s="30" t="s">
        <v>264</v>
      </c>
      <c r="C18" s="6" t="str">
        <f t="shared" si="2"/>
        <v>6 inch</v>
      </c>
      <c r="D18" s="32">
        <f>IFERROR(__xludf.DUMMYFUNCTION("SPLIT(C18,"" "")"),6.0)</f>
        <v>6</v>
      </c>
      <c r="E18" s="6" t="str">
        <f>IFERROR(__xludf.DUMMYFUNCTION("""COMPUTED_VALUE"""),"inch")</f>
        <v>inch</v>
      </c>
      <c r="F18" s="6" t="str">
        <f t="shared" si="1"/>
        <v>In</v>
      </c>
      <c r="G18" s="6" t="str">
        <f t="shared" si="3"/>
        <v>Inches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9" t="s">
        <v>293</v>
      </c>
      <c r="B19" s="30" t="s">
        <v>269</v>
      </c>
      <c r="C19" s="6" t="str">
        <f t="shared" si="2"/>
        <v>800 cm</v>
      </c>
      <c r="D19" s="32">
        <f>IFERROR(__xludf.DUMMYFUNCTION("SPLIT(C19,"" "")"),800.0)</f>
        <v>800</v>
      </c>
      <c r="E19" s="6" t="str">
        <f>IFERROR(__xludf.DUMMYFUNCTION("""COMPUTED_VALUE"""),"cm")</f>
        <v>cm</v>
      </c>
      <c r="F19" s="6" t="str">
        <f t="shared" si="1"/>
        <v>Cm</v>
      </c>
      <c r="G19" s="6" t="str">
        <f t="shared" si="3"/>
        <v>Centi meter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9" t="s">
        <v>294</v>
      </c>
      <c r="B20" s="30" t="s">
        <v>295</v>
      </c>
      <c r="C20" s="6" t="str">
        <f t="shared" si="2"/>
        <v>7 IN</v>
      </c>
      <c r="D20" s="32">
        <f>IFERROR(__xludf.DUMMYFUNCTION("SPLIT(C20,"" "")"),7.0)</f>
        <v>7</v>
      </c>
      <c r="E20" s="6" t="str">
        <f>IFERROR(__xludf.DUMMYFUNCTION("""COMPUTED_VALUE"""),"IN")</f>
        <v>IN</v>
      </c>
      <c r="F20" s="6" t="str">
        <f t="shared" si="1"/>
        <v>In</v>
      </c>
      <c r="G20" s="6" t="str">
        <f t="shared" si="3"/>
        <v>Inches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29" t="s">
        <v>296</v>
      </c>
      <c r="B21" s="30" t="s">
        <v>297</v>
      </c>
      <c r="C21" s="6" t="str">
        <f t="shared" si="2"/>
        <v>8 c</v>
      </c>
      <c r="D21" s="32">
        <f>IFERROR(__xludf.DUMMYFUNCTION("SPLIT(C21,"" "")"),8.0)</f>
        <v>8</v>
      </c>
      <c r="E21" s="6" t="str">
        <f>IFERROR(__xludf.DUMMYFUNCTION("""COMPUTED_VALUE"""),"c")</f>
        <v>c</v>
      </c>
      <c r="F21" s="6" t="str">
        <f t="shared" si="1"/>
        <v>C</v>
      </c>
      <c r="G21" s="6" t="str">
        <f t="shared" si="3"/>
        <v>Centi meter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5.0"/>
    <col customWidth="1" min="3" max="3" width="15.88"/>
    <col customWidth="1" min="4" max="4" width="18.38"/>
    <col customWidth="1" min="7" max="7" width="16.88"/>
  </cols>
  <sheetData>
    <row r="1">
      <c r="A1" s="26" t="s">
        <v>20</v>
      </c>
      <c r="B1" s="27" t="s">
        <v>298</v>
      </c>
      <c r="C1" s="1" t="s">
        <v>299</v>
      </c>
      <c r="D1" s="1" t="s">
        <v>300</v>
      </c>
      <c r="E1" s="1" t="s">
        <v>301</v>
      </c>
      <c r="F1" s="6"/>
      <c r="G1" s="4" t="s">
        <v>300</v>
      </c>
      <c r="H1" s="4" t="s">
        <v>301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29" t="s">
        <v>302</v>
      </c>
      <c r="B2" s="30" t="s">
        <v>303</v>
      </c>
      <c r="C2" s="6" t="str">
        <f t="shared" ref="C2:C7" si="1">TRIM(SUBSTITUTE(B2," ",""))</f>
        <v>Iphone13</v>
      </c>
      <c r="D2" s="6" t="str">
        <f t="shared" ref="D2:D21" si="2">PROPER(C2)</f>
        <v>Iphone13</v>
      </c>
      <c r="E2" s="32">
        <f t="shared" ref="E2:E21" si="3">VLOOKUP(D2,$G$2:$H$5,2,FALSE)</f>
        <v>60000</v>
      </c>
      <c r="F2" s="6"/>
      <c r="G2" s="6" t="s">
        <v>304</v>
      </c>
      <c r="H2" s="32">
        <v>60000.0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9" t="s">
        <v>305</v>
      </c>
      <c r="B3" s="30" t="s">
        <v>306</v>
      </c>
      <c r="C3" s="6" t="str">
        <f t="shared" si="1"/>
        <v>Iphone12</v>
      </c>
      <c r="D3" s="6" t="str">
        <f t="shared" si="2"/>
        <v>Iphone12</v>
      </c>
      <c r="E3" s="32">
        <f t="shared" si="3"/>
        <v>50000</v>
      </c>
      <c r="F3" s="6"/>
      <c r="G3" s="6" t="s">
        <v>307</v>
      </c>
      <c r="H3" s="32">
        <v>50000.0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29" t="s">
        <v>308</v>
      </c>
      <c r="B4" s="30" t="s">
        <v>309</v>
      </c>
      <c r="C4" s="6" t="str">
        <f t="shared" si="1"/>
        <v>headphones</v>
      </c>
      <c r="D4" s="6" t="str">
        <f t="shared" si="2"/>
        <v>Headphones</v>
      </c>
      <c r="E4" s="32">
        <f t="shared" si="3"/>
        <v>8000</v>
      </c>
      <c r="F4" s="6"/>
      <c r="G4" s="6" t="s">
        <v>310</v>
      </c>
      <c r="H4" s="32">
        <v>8000.0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29" t="s">
        <v>227</v>
      </c>
      <c r="B5" s="30" t="s">
        <v>310</v>
      </c>
      <c r="C5" s="6" t="str">
        <f t="shared" si="1"/>
        <v>Headphones</v>
      </c>
      <c r="D5" s="6" t="str">
        <f t="shared" si="2"/>
        <v>Headphones</v>
      </c>
      <c r="E5" s="32">
        <f t="shared" si="3"/>
        <v>8000</v>
      </c>
      <c r="F5" s="6"/>
      <c r="G5" s="6" t="s">
        <v>311</v>
      </c>
      <c r="H5" s="32">
        <v>30000.0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29" t="s">
        <v>312</v>
      </c>
      <c r="B6" s="30" t="s">
        <v>313</v>
      </c>
      <c r="C6" s="6" t="str">
        <f t="shared" si="1"/>
        <v>iwatch</v>
      </c>
      <c r="D6" s="6" t="str">
        <f t="shared" si="2"/>
        <v>Iwatch</v>
      </c>
      <c r="E6" s="32">
        <f t="shared" si="3"/>
        <v>30000</v>
      </c>
      <c r="F6" s="6"/>
      <c r="G6" s="6"/>
      <c r="H6" s="3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29" t="s">
        <v>314</v>
      </c>
      <c r="B7" s="30" t="s">
        <v>315</v>
      </c>
      <c r="C7" s="6" t="str">
        <f t="shared" si="1"/>
        <v>iphone13</v>
      </c>
      <c r="D7" s="6" t="str">
        <f t="shared" si="2"/>
        <v>Iphone13</v>
      </c>
      <c r="E7" s="32">
        <f t="shared" si="3"/>
        <v>60000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29" t="s">
        <v>316</v>
      </c>
      <c r="B8" s="30" t="s">
        <v>317</v>
      </c>
      <c r="C8" s="6" t="str">
        <f>TRIM(SUBSTITUTE(B8,"$",""))</f>
        <v>Iphone13</v>
      </c>
      <c r="D8" s="6" t="str">
        <f t="shared" si="2"/>
        <v>Iphone13</v>
      </c>
      <c r="E8" s="32">
        <f t="shared" si="3"/>
        <v>60000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29" t="s">
        <v>318</v>
      </c>
      <c r="B9" s="30" t="s">
        <v>319</v>
      </c>
      <c r="C9" s="6" t="str">
        <f>TRIM(SUBSTITUTE(B9,"*",""))</f>
        <v>Iphone12</v>
      </c>
      <c r="D9" s="6" t="str">
        <f t="shared" si="2"/>
        <v>Iphone12</v>
      </c>
      <c r="E9" s="32">
        <f t="shared" si="3"/>
        <v>50000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29" t="s">
        <v>320</v>
      </c>
      <c r="B10" s="30" t="s">
        <v>315</v>
      </c>
      <c r="C10" s="6" t="str">
        <f>TRIM(SUBSTITUTE(B10," ",""))</f>
        <v>iphone13</v>
      </c>
      <c r="D10" s="6" t="str">
        <f t="shared" si="2"/>
        <v>Iphone13</v>
      </c>
      <c r="E10" s="32">
        <f t="shared" si="3"/>
        <v>60000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29" t="s">
        <v>321</v>
      </c>
      <c r="B11" s="30" t="s">
        <v>309</v>
      </c>
      <c r="C11" s="6" t="str">
        <f t="shared" ref="C11:C12" si="4">TRIM(B11)</f>
        <v>headphones</v>
      </c>
      <c r="D11" s="6" t="str">
        <f t="shared" si="2"/>
        <v>Headphones</v>
      </c>
      <c r="E11" s="32">
        <f t="shared" si="3"/>
        <v>8000</v>
      </c>
      <c r="F11" s="6"/>
      <c r="G11" s="3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29" t="s">
        <v>322</v>
      </c>
      <c r="B12" s="30" t="s">
        <v>313</v>
      </c>
      <c r="C12" s="6" t="str">
        <f t="shared" si="4"/>
        <v>iwatch</v>
      </c>
      <c r="D12" s="6" t="str">
        <f t="shared" si="2"/>
        <v>Iwatch</v>
      </c>
      <c r="E12" s="32">
        <f t="shared" si="3"/>
        <v>30000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29" t="s">
        <v>323</v>
      </c>
      <c r="B13" s="30" t="s">
        <v>324</v>
      </c>
      <c r="C13" s="6" t="str">
        <f t="shared" ref="C13:C14" si="5">TRIM(SUBSTITUTE(B13," ",""))</f>
        <v>iwatch</v>
      </c>
      <c r="D13" s="6" t="str">
        <f t="shared" si="2"/>
        <v>Iwatch</v>
      </c>
      <c r="E13" s="32">
        <f t="shared" si="3"/>
        <v>30000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29" t="s">
        <v>325</v>
      </c>
      <c r="B14" s="30" t="s">
        <v>315</v>
      </c>
      <c r="C14" s="6" t="str">
        <f t="shared" si="5"/>
        <v>iphone13</v>
      </c>
      <c r="D14" s="6" t="str">
        <f t="shared" si="2"/>
        <v>Iphone13</v>
      </c>
      <c r="E14" s="32">
        <f t="shared" si="3"/>
        <v>60000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29" t="s">
        <v>326</v>
      </c>
      <c r="B15" s="30" t="s">
        <v>309</v>
      </c>
      <c r="C15" s="6" t="str">
        <f t="shared" ref="C15:C16" si="6">TRIM(B15)</f>
        <v>headphones</v>
      </c>
      <c r="D15" s="6" t="str">
        <f t="shared" si="2"/>
        <v>Headphones</v>
      </c>
      <c r="E15" s="32">
        <f t="shared" si="3"/>
        <v>8000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29" t="s">
        <v>327</v>
      </c>
      <c r="B16" s="30" t="s">
        <v>313</v>
      </c>
      <c r="C16" s="6" t="str">
        <f t="shared" si="6"/>
        <v>iwatch</v>
      </c>
      <c r="D16" s="6" t="str">
        <f t="shared" si="2"/>
        <v>Iwatch</v>
      </c>
      <c r="E16" s="32">
        <f t="shared" si="3"/>
        <v>30000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29" t="s">
        <v>328</v>
      </c>
      <c r="B17" s="30" t="s">
        <v>319</v>
      </c>
      <c r="C17" s="6" t="str">
        <f>TRIM(SUBSTITUTE(B17,"*",""))</f>
        <v>Iphone12</v>
      </c>
      <c r="D17" s="6" t="str">
        <f t="shared" si="2"/>
        <v>Iphone12</v>
      </c>
      <c r="E17" s="32">
        <f t="shared" si="3"/>
        <v>50000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29" t="s">
        <v>329</v>
      </c>
      <c r="B18" s="30" t="s">
        <v>315</v>
      </c>
      <c r="C18" s="6" t="str">
        <f>TRIM(SUBSTITUTE(B18," ",""))</f>
        <v>iphone13</v>
      </c>
      <c r="D18" s="6" t="str">
        <f t="shared" si="2"/>
        <v>Iphone13</v>
      </c>
      <c r="E18" s="32">
        <f t="shared" si="3"/>
        <v>60000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29" t="s">
        <v>330</v>
      </c>
      <c r="B19" s="30" t="s">
        <v>309</v>
      </c>
      <c r="C19" s="6" t="str">
        <f t="shared" ref="C19:C20" si="7">TRIM(B19)</f>
        <v>headphones</v>
      </c>
      <c r="D19" s="6" t="str">
        <f t="shared" si="2"/>
        <v>Headphones</v>
      </c>
      <c r="E19" s="32">
        <f t="shared" si="3"/>
        <v>8000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29" t="s">
        <v>331</v>
      </c>
      <c r="B20" s="30" t="s">
        <v>313</v>
      </c>
      <c r="C20" s="6" t="str">
        <f t="shared" si="7"/>
        <v>iwatch</v>
      </c>
      <c r="D20" s="6" t="str">
        <f t="shared" si="2"/>
        <v>Iwatch</v>
      </c>
      <c r="E20" s="32">
        <f t="shared" si="3"/>
        <v>30000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29" t="s">
        <v>332</v>
      </c>
      <c r="B21" s="30" t="s">
        <v>324</v>
      </c>
      <c r="C21" s="6" t="str">
        <f>TRIM(SUBSTITUTE(B21," ",""))</f>
        <v>iwatch</v>
      </c>
      <c r="D21" s="6" t="str">
        <f t="shared" si="2"/>
        <v>Iwatch</v>
      </c>
      <c r="E21" s="32">
        <f t="shared" si="3"/>
        <v>30000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5.0"/>
    <col customWidth="1" min="3" max="3" width="15.88"/>
    <col customWidth="1" min="9" max="9" width="17.75"/>
  </cols>
  <sheetData>
    <row r="1">
      <c r="A1" s="17" t="s">
        <v>20</v>
      </c>
      <c r="B1" s="17" t="s">
        <v>333</v>
      </c>
      <c r="C1" s="8" t="s">
        <v>334</v>
      </c>
      <c r="D1" s="17" t="s">
        <v>213</v>
      </c>
      <c r="E1" s="3"/>
      <c r="F1" s="1" t="s">
        <v>334</v>
      </c>
      <c r="G1" s="17" t="s">
        <v>213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29" t="s">
        <v>302</v>
      </c>
      <c r="B2" s="6" t="s">
        <v>335</v>
      </c>
      <c r="C2" s="4" t="s">
        <v>336</v>
      </c>
      <c r="D2" s="38">
        <v>100000.0</v>
      </c>
      <c r="E2" s="6"/>
      <c r="F2" s="4" t="s">
        <v>336</v>
      </c>
      <c r="G2" s="38">
        <v>100000.0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29" t="s">
        <v>305</v>
      </c>
      <c r="B3" s="6" t="s">
        <v>337</v>
      </c>
      <c r="C3" s="6" t="str">
        <f t="shared" ref="C3:C21" si="1">TRIM(PROPER(B3))</f>
        <v>Macbook</v>
      </c>
      <c r="D3" s="38">
        <f t="shared" ref="D3:D21" si="2">Vlookup(C3,$F$2:$G$6,2,FALSE)</f>
        <v>150000</v>
      </c>
      <c r="E3" s="6"/>
      <c r="F3" s="4" t="s">
        <v>338</v>
      </c>
      <c r="G3" s="38">
        <v>150000.0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29" t="s">
        <v>308</v>
      </c>
      <c r="B4" s="6" t="s">
        <v>339</v>
      </c>
      <c r="C4" s="6" t="str">
        <f t="shared" si="1"/>
        <v>Imac</v>
      </c>
      <c r="D4" s="38">
        <f t="shared" si="2"/>
        <v>200000</v>
      </c>
      <c r="E4" s="6"/>
      <c r="F4" s="4" t="s">
        <v>340</v>
      </c>
      <c r="G4" s="38">
        <v>200000.0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29" t="s">
        <v>227</v>
      </c>
      <c r="B5" s="6" t="s">
        <v>341</v>
      </c>
      <c r="C5" s="6" t="str">
        <f t="shared" si="1"/>
        <v>Dell</v>
      </c>
      <c r="D5" s="38">
        <f t="shared" si="2"/>
        <v>80000</v>
      </c>
      <c r="E5" s="6"/>
      <c r="F5" s="4" t="s">
        <v>342</v>
      </c>
      <c r="G5" s="38">
        <v>80000.0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29" t="s">
        <v>312</v>
      </c>
      <c r="B6" s="6" t="s">
        <v>343</v>
      </c>
      <c r="C6" s="6" t="str">
        <f t="shared" si="1"/>
        <v>Lenevo</v>
      </c>
      <c r="D6" s="38">
        <f t="shared" si="2"/>
        <v>700000</v>
      </c>
      <c r="E6" s="6"/>
      <c r="F6" s="4" t="s">
        <v>344</v>
      </c>
      <c r="G6" s="38">
        <v>700000.0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29" t="s">
        <v>314</v>
      </c>
      <c r="B7" s="6" t="s">
        <v>338</v>
      </c>
      <c r="C7" s="6" t="str">
        <f t="shared" si="1"/>
        <v>Macbook</v>
      </c>
      <c r="D7" s="38">
        <f t="shared" si="2"/>
        <v>150000</v>
      </c>
      <c r="E7" s="6"/>
      <c r="F7" s="6"/>
      <c r="G7" s="6" t="str">
        <f>F7</f>
        <v/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29" t="s">
        <v>316</v>
      </c>
      <c r="B8" s="6" t="s">
        <v>339</v>
      </c>
      <c r="C8" s="6" t="str">
        <f t="shared" si="1"/>
        <v>Imac</v>
      </c>
      <c r="D8" s="38">
        <f t="shared" si="2"/>
        <v>200000</v>
      </c>
      <c r="E8" s="6"/>
      <c r="F8" s="6"/>
      <c r="G8" s="6" t="str">
        <f>PROPER(F8)</f>
        <v/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29" t="s">
        <v>318</v>
      </c>
      <c r="B9" s="6" t="s">
        <v>341</v>
      </c>
      <c r="C9" s="6" t="str">
        <f t="shared" si="1"/>
        <v>Dell</v>
      </c>
      <c r="D9" s="38">
        <f t="shared" si="2"/>
        <v>80000</v>
      </c>
      <c r="E9" s="6"/>
      <c r="F9" s="6"/>
      <c r="G9" s="6" t="str">
        <f>PROPER(SUBSTITUTE(F9, "s", " s"))</f>
        <v/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29" t="s">
        <v>320</v>
      </c>
      <c r="B10" s="6" t="s">
        <v>341</v>
      </c>
      <c r="C10" s="6" t="str">
        <f t="shared" si="1"/>
        <v>Dell</v>
      </c>
      <c r="D10" s="38">
        <f t="shared" si="2"/>
        <v>80000</v>
      </c>
      <c r="E10" s="6"/>
      <c r="F10" s="6"/>
      <c r="G10" s="6" t="str">
        <f>PROPER(SUBSTITUTE(F10, "-", " "))</f>
        <v/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29" t="s">
        <v>321</v>
      </c>
      <c r="B11" s="6" t="s">
        <v>343</v>
      </c>
      <c r="C11" s="6" t="str">
        <f t="shared" si="1"/>
        <v>Lenevo</v>
      </c>
      <c r="D11" s="38">
        <f t="shared" si="2"/>
        <v>700000</v>
      </c>
      <c r="E11" s="6"/>
      <c r="F11" s="6"/>
      <c r="G11" s="37" t="str">
        <f>PROPER(SUBSTITUTE(F9, "s", " s"))</f>
        <v/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9" t="s">
        <v>322</v>
      </c>
      <c r="B12" s="6" t="s">
        <v>338</v>
      </c>
      <c r="C12" s="6" t="str">
        <f t="shared" si="1"/>
        <v>Macbook</v>
      </c>
      <c r="D12" s="38">
        <f t="shared" si="2"/>
        <v>150000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9" t="s">
        <v>323</v>
      </c>
      <c r="B13" s="6" t="s">
        <v>339</v>
      </c>
      <c r="C13" s="6" t="str">
        <f t="shared" si="1"/>
        <v>Imac</v>
      </c>
      <c r="D13" s="38">
        <f t="shared" si="2"/>
        <v>200000</v>
      </c>
      <c r="E13" s="6"/>
      <c r="F13" s="6"/>
      <c r="G13" s="6" t="str">
        <f>G8</f>
        <v/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29" t="s">
        <v>325</v>
      </c>
      <c r="B14" s="6" t="s">
        <v>343</v>
      </c>
      <c r="C14" s="6" t="str">
        <f t="shared" si="1"/>
        <v>Lenevo</v>
      </c>
      <c r="D14" s="38">
        <f t="shared" si="2"/>
        <v>700000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29" t="s">
        <v>326</v>
      </c>
      <c r="B15" s="6" t="s">
        <v>343</v>
      </c>
      <c r="C15" s="6" t="str">
        <f t="shared" si="1"/>
        <v>Lenevo</v>
      </c>
      <c r="D15" s="38">
        <f t="shared" si="2"/>
        <v>700000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29" t="s">
        <v>327</v>
      </c>
      <c r="B16" s="6" t="s">
        <v>338</v>
      </c>
      <c r="C16" s="6" t="str">
        <f t="shared" si="1"/>
        <v>Macbook</v>
      </c>
      <c r="D16" s="38">
        <f t="shared" si="2"/>
        <v>150000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29" t="s">
        <v>328</v>
      </c>
      <c r="B17" s="6" t="s">
        <v>339</v>
      </c>
      <c r="C17" s="6" t="str">
        <f t="shared" si="1"/>
        <v>Imac</v>
      </c>
      <c r="D17" s="38">
        <f t="shared" si="2"/>
        <v>200000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29" t="s">
        <v>329</v>
      </c>
      <c r="B18" s="6" t="s">
        <v>341</v>
      </c>
      <c r="C18" s="6" t="str">
        <f t="shared" si="1"/>
        <v>Dell</v>
      </c>
      <c r="D18" s="38">
        <f t="shared" si="2"/>
        <v>80000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9" t="s">
        <v>330</v>
      </c>
      <c r="B19" s="6" t="s">
        <v>341</v>
      </c>
      <c r="C19" s="6" t="str">
        <f t="shared" si="1"/>
        <v>Dell</v>
      </c>
      <c r="D19" s="38">
        <f t="shared" si="2"/>
        <v>80000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9" t="s">
        <v>331</v>
      </c>
      <c r="B20" s="6" t="s">
        <v>343</v>
      </c>
      <c r="C20" s="6" t="str">
        <f t="shared" si="1"/>
        <v>Lenevo</v>
      </c>
      <c r="D20" s="38">
        <f t="shared" si="2"/>
        <v>700000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29" t="s">
        <v>332</v>
      </c>
      <c r="B21" s="6" t="s">
        <v>338</v>
      </c>
      <c r="C21" s="6" t="str">
        <f t="shared" si="1"/>
        <v>Macbook</v>
      </c>
      <c r="D21" s="38">
        <f t="shared" si="2"/>
        <v>150000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</cols>
  <sheetData>
    <row r="1">
      <c r="A1" s="26" t="s">
        <v>20</v>
      </c>
      <c r="B1" s="27" t="s">
        <v>89</v>
      </c>
      <c r="C1" s="1" t="s">
        <v>345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9" t="s">
        <v>346</v>
      </c>
      <c r="B2" s="30" t="s">
        <v>347</v>
      </c>
      <c r="C2" s="6" t="str">
        <f>B2</f>
        <v>Mumbai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9" t="s">
        <v>348</v>
      </c>
      <c r="B3" s="30" t="s">
        <v>349</v>
      </c>
      <c r="C3" s="6" t="str">
        <f>IFERROR(__xludf.DUMMYFUNCTION("split(B3, "","")"),"Bangalore")</f>
        <v>Bangalore</v>
      </c>
      <c r="D3" s="6" t="str">
        <f>IFERROR(__xludf.DUMMYFUNCTION("""COMPUTED_VALUE""")," Karnataka")</f>
        <v> Karnataka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9" t="s">
        <v>350</v>
      </c>
      <c r="B4" s="30" t="s">
        <v>36</v>
      </c>
      <c r="C4" s="6" t="str">
        <f>B4</f>
        <v>Delhi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9" t="s">
        <v>328</v>
      </c>
      <c r="B5" s="30" t="s">
        <v>351</v>
      </c>
      <c r="C5" s="6" t="str">
        <f>IFERROR(__xludf.DUMMYFUNCTION("split(B5, ""+"")"),"Mumbai")</f>
        <v>Mumbai</v>
      </c>
      <c r="D5" s="6" t="str">
        <f>IFERROR(__xludf.DUMMYFUNCTION("""COMPUTED_VALUE"""),"Maharashtra")</f>
        <v>Maharashtra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9" t="s">
        <v>290</v>
      </c>
      <c r="B6" s="30" t="s">
        <v>352</v>
      </c>
      <c r="C6" s="6" t="str">
        <f>IFERROR(__xludf.DUMMYFUNCTION("trim(split(B6, ""|""))"),"Bangalore")</f>
        <v>Bangalore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9" t="s">
        <v>353</v>
      </c>
      <c r="B7" s="30" t="s">
        <v>36</v>
      </c>
      <c r="C7" s="6" t="str">
        <f>B7</f>
        <v>Delhi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9" t="s">
        <v>354</v>
      </c>
      <c r="B8" s="30" t="s">
        <v>355</v>
      </c>
      <c r="C8" s="39" t="str">
        <f>IFERROR(__xludf.DUMMYFUNCTION("trim(split(B8, "",""))"),"Mumbai")</f>
        <v>Mumbai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9" t="s">
        <v>356</v>
      </c>
      <c r="B9" s="30" t="s">
        <v>357</v>
      </c>
      <c r="C9" s="6" t="str">
        <f>left(B9, 9)</f>
        <v>Bangalore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9" t="s">
        <v>358</v>
      </c>
      <c r="B10" s="30" t="s">
        <v>36</v>
      </c>
      <c r="C10" s="6" t="str">
        <f>B10</f>
        <v>Delhi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9" t="s">
        <v>359</v>
      </c>
      <c r="B11" s="30" t="s">
        <v>360</v>
      </c>
      <c r="C11" s="6" t="str">
        <f>IFERROR(__xludf.DUMMYFUNCTION("split(B11, "","")"),"Mumbai")</f>
        <v>Mumbai</v>
      </c>
      <c r="D11" s="6" t="str">
        <f>IFERROR(__xludf.DUMMYFUNCTION("""COMPUTED_VALUE""")," MH")</f>
        <v> MH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