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Q1" sheetId="2" r:id="rId5"/>
    <sheet state="visible" name="Q2" sheetId="3" r:id="rId6"/>
    <sheet state="visible" name="Q3" sheetId="4" r:id="rId7"/>
    <sheet state="visible" name="Q4" sheetId="5" r:id="rId8"/>
    <sheet state="visible" name="Q5" sheetId="6" r:id="rId9"/>
    <sheet state="visible" name="Q6" sheetId="7" r:id="rId10"/>
    <sheet state="visible" name="Q7" sheetId="8" r:id="rId11"/>
    <sheet state="visible" name="Q8" sheetId="9" r:id="rId12"/>
    <sheet state="visible" name="Q9" sheetId="10" r:id="rId13"/>
    <sheet state="visible" name="Q10" sheetId="11" r:id="rId14"/>
  </sheets>
  <definedNames/>
  <calcPr/>
</workbook>
</file>

<file path=xl/sharedStrings.xml><?xml version="1.0" encoding="utf-8"?>
<sst xmlns="http://schemas.openxmlformats.org/spreadsheetml/2006/main" count="396" uniqueCount="124">
  <si>
    <t>Username</t>
  </si>
  <si>
    <t>Gender</t>
  </si>
  <si>
    <t>Age</t>
  </si>
  <si>
    <t>Location</t>
  </si>
  <si>
    <t>Profession</t>
  </si>
  <si>
    <t>Interests</t>
  </si>
  <si>
    <t>Friends</t>
  </si>
  <si>
    <t>Close Friends</t>
  </si>
  <si>
    <t>art_lover23</t>
  </si>
  <si>
    <t>Female</t>
  </si>
  <si>
    <t>Kolkata</t>
  </si>
  <si>
    <t>Artist</t>
  </si>
  <si>
    <t>Arts, Literature</t>
  </si>
  <si>
    <t>art_lover62</t>
  </si>
  <si>
    <t>FeMAle</t>
  </si>
  <si>
    <t>Jaipur - Rajasthan</t>
  </si>
  <si>
    <t>Art &amp; Museums</t>
  </si>
  <si>
    <t>artenthusiast</t>
  </si>
  <si>
    <t>Male</t>
  </si>
  <si>
    <t>Mumbai</t>
  </si>
  <si>
    <t>$Student$</t>
  </si>
  <si>
    <t>[Arts] [Music]</t>
  </si>
  <si>
    <t>artist_97</t>
  </si>
  <si>
    <t>PUNE</t>
  </si>
  <si>
    <t>ArTIst</t>
  </si>
  <si>
    <t>Arts, Music</t>
  </si>
  <si>
    <t>booklover_74</t>
  </si>
  <si>
    <t>Delhi</t>
  </si>
  <si>
    <t>Student</t>
  </si>
  <si>
    <t>(Books) (Literature)</t>
  </si>
  <si>
    <t>creative_62</t>
  </si>
  <si>
    <t>Photographer</t>
  </si>
  <si>
    <t>deepak_78</t>
  </si>
  <si>
    <t>[Engineer]</t>
  </si>
  <si>
    <t>Technology+Movies</t>
  </si>
  <si>
    <t>fitness_diva</t>
  </si>
  <si>
    <t>Fitness, Health</t>
  </si>
  <si>
    <t>fitnessfreak</t>
  </si>
  <si>
    <t>My gender is female</t>
  </si>
  <si>
    <t>Pune</t>
  </si>
  <si>
    <t>Engineer</t>
  </si>
  <si>
    <t>Fitness#Food</t>
  </si>
  <si>
    <t>fitnesslover</t>
  </si>
  <si>
    <t>DELHI</t>
  </si>
  <si>
    <t>engineer</t>
  </si>
  <si>
    <t>foodie_31</t>
  </si>
  <si>
    <t>Kolkata, West Bengal</t>
  </si>
  <si>
    <t>ENGINEER</t>
  </si>
  <si>
    <t>Food, Cooking</t>
  </si>
  <si>
    <t>gamerpro65</t>
  </si>
  <si>
    <t>Jaipur</t>
  </si>
  <si>
    <t>Gaming---Technology</t>
  </si>
  <si>
    <t>gamerpro98</t>
  </si>
  <si>
    <t>MALE</t>
  </si>
  <si>
    <t>Bandra, Mumbai in MH</t>
  </si>
  <si>
    <t>Photographer :D</t>
  </si>
  <si>
    <t xml:space="preserve"> Gaming, Esports</t>
  </si>
  <si>
    <t>gamingpro123</t>
  </si>
  <si>
    <t>Gaming, Technology</t>
  </si>
  <si>
    <t>instafanatic</t>
  </si>
  <si>
    <t>$Photographer$</t>
  </si>
  <si>
    <t>Photography, Nature</t>
  </si>
  <si>
    <t>meera_87</t>
  </si>
  <si>
    <t>kolkata</t>
  </si>
  <si>
    <t>!Law!Travel!</t>
  </si>
  <si>
    <t>music_junkie</t>
  </si>
  <si>
    <t>Music@Concerts</t>
  </si>
  <si>
    <t>priya_42</t>
  </si>
  <si>
    <t>Travel, Food</t>
  </si>
  <si>
    <t>rahul_123</t>
  </si>
  <si>
    <t>Sports, Movies</t>
  </si>
  <si>
    <t>rohit_95</t>
  </si>
  <si>
    <t>Doctor</t>
  </si>
  <si>
    <t>$Technology$Sports$</t>
  </si>
  <si>
    <t>sneha_90</t>
  </si>
  <si>
    <t>Health, Travel</t>
  </si>
  <si>
    <t>sportsfan_55</t>
  </si>
  <si>
    <t>I am a male</t>
  </si>
  <si>
    <t>Sports===Fitness</t>
  </si>
  <si>
    <t>techenthusiast</t>
  </si>
  <si>
    <t xml:space="preserve"> Doctor?</t>
  </si>
  <si>
    <t>Technology, Gadgets</t>
  </si>
  <si>
    <t>techgeek24</t>
  </si>
  <si>
    <t>doctor</t>
  </si>
  <si>
    <t>Technology%%%Gadgets</t>
  </si>
  <si>
    <t>techguru_20</t>
  </si>
  <si>
    <t>{Technology} {Data}</t>
  </si>
  <si>
    <t>techsavvy24</t>
  </si>
  <si>
    <t>Technology, Gaming</t>
  </si>
  <si>
    <t>travelbug_55</t>
  </si>
  <si>
    <t>Travel^^Photography</t>
  </si>
  <si>
    <t>wanderer_27</t>
  </si>
  <si>
    <t>Travel, Music</t>
  </si>
  <si>
    <t>wanderlust22</t>
  </si>
  <si>
    <t>pune</t>
  </si>
  <si>
    <t>Travel&amp;Adventure</t>
  </si>
  <si>
    <t>wanderlust_55</t>
  </si>
  <si>
    <t>Khan Market, Delhi</t>
  </si>
  <si>
    <t>Travel***Adventure</t>
  </si>
  <si>
    <t>writer_79</t>
  </si>
  <si>
    <t>yogalover_44</t>
  </si>
  <si>
    <t>Yoga, Health</t>
  </si>
  <si>
    <t>Cleaned Data</t>
  </si>
  <si>
    <t xml:space="preserve">Profession List </t>
  </si>
  <si>
    <t>Cleaned Profession</t>
  </si>
  <si>
    <t xml:space="preserve">Valid or Not Valid </t>
  </si>
  <si>
    <t xml:space="preserve">Character Length </t>
  </si>
  <si>
    <t>Username OK or not OK</t>
  </si>
  <si>
    <t>Total number of usernames that are not OK</t>
  </si>
  <si>
    <t xml:space="preserve">Cleaned data </t>
  </si>
  <si>
    <t xml:space="preserve">Gender list </t>
  </si>
  <si>
    <t>Cleaned Gender</t>
  </si>
  <si>
    <t>Data to be checked or Good Data</t>
  </si>
  <si>
    <t xml:space="preserve"> Total number of persons whose friends’ data needs to be checked.</t>
  </si>
  <si>
    <t xml:space="preserve">Cleaned Data </t>
  </si>
  <si>
    <t xml:space="preserve">Location List </t>
  </si>
  <si>
    <t>Cleaned city</t>
  </si>
  <si>
    <t xml:space="preserve">Interest 1 </t>
  </si>
  <si>
    <t>Interest 2</t>
  </si>
  <si>
    <t>Interests List</t>
  </si>
  <si>
    <t>Trimmed Data Interest 1</t>
  </si>
  <si>
    <t>Trimmed Data Interest 2</t>
  </si>
  <si>
    <t>High Reach or Low Reach</t>
  </si>
  <si>
    <t>Number of persons with high reach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</si>
</sst>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374151"/>
      <name val="Söhne"/>
    </font>
    <font>
      <b/>
      <color theme="1"/>
      <name val="Arial"/>
      <scheme val="minor"/>
    </font>
    <font>
      <color rgb="FF374151"/>
      <name val="Söhne"/>
    </font>
    <font>
      <color rgb="FF37415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6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right" readingOrder="0" vertical="bottom"/>
    </xf>
    <xf borderId="0" fillId="2" fontId="2" numFmtId="0" xfId="0" applyFont="1"/>
    <xf borderId="3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left" readingOrder="0"/>
    </xf>
    <xf borderId="4" fillId="0" fontId="4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right" readingOrder="0"/>
    </xf>
    <xf borderId="5" fillId="0" fontId="4" numFmtId="0" xfId="0" applyAlignment="1" applyBorder="1" applyFont="1">
      <alignment horizontal="right" readingOrder="0" vertical="bottom"/>
    </xf>
    <xf borderId="5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readingOrder="0"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2" numFmtId="0" xfId="0" applyAlignment="1" applyFont="1">
      <alignment readingOrder="0"/>
    </xf>
    <xf borderId="0" fillId="2" fontId="7" numFmtId="0" xfId="0" applyFont="1"/>
    <xf borderId="0" fillId="0" fontId="7" numFmtId="0" xfId="0" applyFont="1"/>
    <xf borderId="0" fillId="2" fontId="5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2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5" max="5" width="16.75"/>
    <col customWidth="1" min="6" max="6" width="20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8</v>
      </c>
      <c r="B2" s="6" t="s">
        <v>9</v>
      </c>
      <c r="C2" s="5">
        <v>49.0</v>
      </c>
      <c r="D2" s="7" t="s">
        <v>10</v>
      </c>
      <c r="E2" s="7" t="s">
        <v>11</v>
      </c>
      <c r="F2" s="6" t="s">
        <v>12</v>
      </c>
      <c r="G2" s="6">
        <v>240.0</v>
      </c>
      <c r="H2" s="8">
        <v>8.0</v>
      </c>
    </row>
    <row r="3">
      <c r="A3" s="5" t="s">
        <v>13</v>
      </c>
      <c r="B3" s="6" t="s">
        <v>14</v>
      </c>
      <c r="C3" s="5">
        <v>52.0</v>
      </c>
      <c r="D3" s="9" t="s">
        <v>15</v>
      </c>
      <c r="E3" s="10" t="s">
        <v>11</v>
      </c>
      <c r="F3" s="6" t="s">
        <v>16</v>
      </c>
      <c r="G3" s="6">
        <v>190.0</v>
      </c>
      <c r="H3" s="8">
        <v>6.0</v>
      </c>
    </row>
    <row r="4">
      <c r="A4" s="5" t="s">
        <v>17</v>
      </c>
      <c r="B4" s="6" t="s">
        <v>18</v>
      </c>
      <c r="C4" s="5">
        <v>48.0</v>
      </c>
      <c r="D4" s="10" t="s">
        <v>19</v>
      </c>
      <c r="E4" s="9" t="s">
        <v>20</v>
      </c>
      <c r="F4" s="6" t="s">
        <v>21</v>
      </c>
      <c r="G4" s="6">
        <v>260.0</v>
      </c>
      <c r="H4" s="8">
        <v>10.0</v>
      </c>
    </row>
    <row r="5">
      <c r="A5" s="5" t="s">
        <v>22</v>
      </c>
      <c r="B5" s="6" t="s">
        <v>9</v>
      </c>
      <c r="C5" s="5">
        <v>47.0</v>
      </c>
      <c r="D5" s="9" t="s">
        <v>23</v>
      </c>
      <c r="E5" s="9" t="s">
        <v>24</v>
      </c>
      <c r="F5" s="6" t="s">
        <v>25</v>
      </c>
      <c r="G5" s="6">
        <v>260.0</v>
      </c>
      <c r="H5" s="8">
        <v>1000.0</v>
      </c>
    </row>
    <row r="6">
      <c r="A6" s="5" t="s">
        <v>26</v>
      </c>
      <c r="B6" s="6" t="s">
        <v>14</v>
      </c>
      <c r="C6" s="5">
        <v>42.0</v>
      </c>
      <c r="D6" s="10" t="s">
        <v>27</v>
      </c>
      <c r="E6" s="10" t="s">
        <v>28</v>
      </c>
      <c r="F6" s="6" t="s">
        <v>29</v>
      </c>
      <c r="G6" s="6">
        <v>330.0</v>
      </c>
      <c r="H6" s="8">
        <v>13.0</v>
      </c>
    </row>
    <row r="7">
      <c r="A7" s="5" t="s">
        <v>30</v>
      </c>
      <c r="B7" s="6" t="s">
        <v>9</v>
      </c>
      <c r="C7" s="5">
        <v>44.0</v>
      </c>
      <c r="D7" s="7" t="s">
        <v>10</v>
      </c>
      <c r="E7" s="7" t="s">
        <v>31</v>
      </c>
      <c r="F7" s="6" t="s">
        <v>12</v>
      </c>
      <c r="G7" s="6">
        <v>220.0</v>
      </c>
      <c r="H7" s="8">
        <v>9.0</v>
      </c>
    </row>
    <row r="8">
      <c r="A8" s="5" t="s">
        <v>32</v>
      </c>
      <c r="B8" s="6" t="s">
        <v>18</v>
      </c>
      <c r="C8" s="5">
        <v>128.0</v>
      </c>
      <c r="D8" s="9" t="s">
        <v>15</v>
      </c>
      <c r="E8" s="9" t="s">
        <v>33</v>
      </c>
      <c r="F8" s="6" t="s">
        <v>34</v>
      </c>
      <c r="G8" s="6">
        <v>390.0</v>
      </c>
      <c r="H8" s="8">
        <v>16.0</v>
      </c>
    </row>
    <row r="9">
      <c r="A9" s="5" t="s">
        <v>35</v>
      </c>
      <c r="B9" s="6" t="s">
        <v>9</v>
      </c>
      <c r="C9" s="5">
        <v>39.0</v>
      </c>
      <c r="D9" s="10" t="s">
        <v>19</v>
      </c>
      <c r="E9" s="10" t="s">
        <v>28</v>
      </c>
      <c r="F9" s="6" t="s">
        <v>36</v>
      </c>
      <c r="G9" s="6">
        <v>500.0</v>
      </c>
      <c r="H9" s="8">
        <v>18.0</v>
      </c>
    </row>
    <row r="10">
      <c r="A10" s="5" t="s">
        <v>37</v>
      </c>
      <c r="B10" s="6" t="s">
        <v>38</v>
      </c>
      <c r="C10" s="5">
        <v>36.0</v>
      </c>
      <c r="D10" s="10" t="s">
        <v>39</v>
      </c>
      <c r="E10" s="10" t="s">
        <v>40</v>
      </c>
      <c r="F10" s="6" t="s">
        <v>41</v>
      </c>
      <c r="G10" s="6">
        <v>490.0</v>
      </c>
      <c r="H10" s="8">
        <v>19.0</v>
      </c>
    </row>
    <row r="11">
      <c r="A11" s="5" t="s">
        <v>42</v>
      </c>
      <c r="B11" s="6" t="s">
        <v>9</v>
      </c>
      <c r="C11" s="5">
        <v>36.0</v>
      </c>
      <c r="D11" s="9" t="s">
        <v>43</v>
      </c>
      <c r="E11" s="9" t="s">
        <v>44</v>
      </c>
      <c r="F11" s="6" t="s">
        <v>36</v>
      </c>
      <c r="G11" s="6">
        <v>520.0</v>
      </c>
      <c r="H11" s="8">
        <v>20.0</v>
      </c>
    </row>
    <row r="12">
      <c r="A12" s="5" t="s">
        <v>45</v>
      </c>
      <c r="B12" s="6" t="s">
        <v>9</v>
      </c>
      <c r="C12" s="5">
        <v>31.0</v>
      </c>
      <c r="D12" s="11" t="s">
        <v>46</v>
      </c>
      <c r="E12" s="11" t="s">
        <v>47</v>
      </c>
      <c r="F12" s="6" t="s">
        <v>48</v>
      </c>
      <c r="G12" s="6">
        <v>380.0</v>
      </c>
      <c r="H12" s="8">
        <v>415.0</v>
      </c>
    </row>
    <row r="13">
      <c r="A13" s="5" t="s">
        <v>49</v>
      </c>
      <c r="B13" s="6" t="s">
        <v>18</v>
      </c>
      <c r="C13" s="5">
        <v>35.0</v>
      </c>
      <c r="D13" s="10" t="s">
        <v>50</v>
      </c>
      <c r="E13" s="10" t="s">
        <v>31</v>
      </c>
      <c r="F13" s="6" t="s">
        <v>51</v>
      </c>
      <c r="G13" s="6">
        <v>430.0</v>
      </c>
      <c r="H13" s="8">
        <v>17.0</v>
      </c>
    </row>
    <row r="14">
      <c r="A14" s="5" t="s">
        <v>52</v>
      </c>
      <c r="B14" s="6" t="s">
        <v>53</v>
      </c>
      <c r="C14" s="5">
        <v>20.0</v>
      </c>
      <c r="D14" s="9" t="s">
        <v>54</v>
      </c>
      <c r="E14" s="9" t="s">
        <v>55</v>
      </c>
      <c r="F14" s="6" t="s">
        <v>56</v>
      </c>
      <c r="G14" s="6">
        <v>600.0</v>
      </c>
      <c r="H14" s="8">
        <v>22.0</v>
      </c>
    </row>
    <row r="15">
      <c r="A15" s="5" t="s">
        <v>57</v>
      </c>
      <c r="B15" s="6" t="s">
        <v>18</v>
      </c>
      <c r="C15" s="5">
        <v>23.0</v>
      </c>
      <c r="D15" s="10" t="s">
        <v>39</v>
      </c>
      <c r="E15" s="10" t="s">
        <v>28</v>
      </c>
      <c r="F15" s="6" t="s">
        <v>58</v>
      </c>
      <c r="G15" s="6">
        <v>580.0</v>
      </c>
      <c r="H15" s="8">
        <v>24.0</v>
      </c>
    </row>
    <row r="16">
      <c r="A16" s="5" t="s">
        <v>59</v>
      </c>
      <c r="B16" s="6" t="s">
        <v>18</v>
      </c>
      <c r="C16" s="5">
        <v>40.0</v>
      </c>
      <c r="D16" s="10" t="s">
        <v>27</v>
      </c>
      <c r="E16" s="9" t="s">
        <v>60</v>
      </c>
      <c r="F16" s="6" t="s">
        <v>61</v>
      </c>
      <c r="G16" s="6">
        <v>380.0</v>
      </c>
      <c r="H16" s="8">
        <v>10.0</v>
      </c>
    </row>
    <row r="17">
      <c r="A17" s="5" t="s">
        <v>62</v>
      </c>
      <c r="B17" s="6" t="s">
        <v>9</v>
      </c>
      <c r="C17" s="5">
        <v>308.0</v>
      </c>
      <c r="D17" s="11" t="s">
        <v>63</v>
      </c>
      <c r="E17" s="7" t="s">
        <v>40</v>
      </c>
      <c r="F17" s="6" t="s">
        <v>64</v>
      </c>
      <c r="G17" s="6">
        <v>670.0</v>
      </c>
      <c r="H17" s="8">
        <v>27.0</v>
      </c>
    </row>
    <row r="18">
      <c r="A18" s="5" t="s">
        <v>65</v>
      </c>
      <c r="B18" s="6" t="s">
        <v>18</v>
      </c>
      <c r="C18" s="5">
        <v>29.0</v>
      </c>
      <c r="D18" s="10" t="s">
        <v>50</v>
      </c>
      <c r="E18" s="10" t="s">
        <v>40</v>
      </c>
      <c r="F18" s="6" t="s">
        <v>66</v>
      </c>
      <c r="G18" s="6">
        <v>360.0</v>
      </c>
      <c r="H18" s="8">
        <v>12.0</v>
      </c>
    </row>
    <row r="19">
      <c r="A19" s="5" t="s">
        <v>67</v>
      </c>
      <c r="B19" s="6" t="s">
        <v>9</v>
      </c>
      <c r="C19" s="5">
        <v>22.0</v>
      </c>
      <c r="D19" s="10" t="s">
        <v>19</v>
      </c>
      <c r="E19" s="10" t="s">
        <v>28</v>
      </c>
      <c r="F19" s="6" t="s">
        <v>68</v>
      </c>
      <c r="G19" s="6">
        <v>620.0</v>
      </c>
      <c r="H19" s="8">
        <v>20.0</v>
      </c>
    </row>
    <row r="20">
      <c r="A20" s="5" t="s">
        <v>69</v>
      </c>
      <c r="B20" s="6" t="s">
        <v>53</v>
      </c>
      <c r="C20" s="5">
        <v>32.0</v>
      </c>
      <c r="D20" s="10" t="s">
        <v>39</v>
      </c>
      <c r="E20" s="11" t="s">
        <v>47</v>
      </c>
      <c r="F20" s="6" t="s">
        <v>70</v>
      </c>
      <c r="G20" s="6">
        <v>450.0</v>
      </c>
      <c r="H20" s="8">
        <v>550.0</v>
      </c>
    </row>
    <row r="21">
      <c r="A21" s="5" t="s">
        <v>71</v>
      </c>
      <c r="B21" s="6" t="s">
        <v>18</v>
      </c>
      <c r="C21" s="5">
        <v>29.0</v>
      </c>
      <c r="D21" s="10" t="s">
        <v>27</v>
      </c>
      <c r="E21" s="10" t="s">
        <v>72</v>
      </c>
      <c r="F21" s="6" t="s">
        <v>73</v>
      </c>
      <c r="G21" s="6">
        <v>410.0</v>
      </c>
      <c r="H21" s="8">
        <v>14.0</v>
      </c>
    </row>
    <row r="22">
      <c r="A22" s="5" t="s">
        <v>74</v>
      </c>
      <c r="B22" s="6" t="s">
        <v>14</v>
      </c>
      <c r="C22" s="5">
        <v>35.0</v>
      </c>
      <c r="D22" s="11" t="s">
        <v>46</v>
      </c>
      <c r="E22" s="7" t="s">
        <v>28</v>
      </c>
      <c r="F22" s="6" t="s">
        <v>75</v>
      </c>
      <c r="G22" s="6">
        <v>700.0</v>
      </c>
      <c r="H22" s="8">
        <v>28.0</v>
      </c>
    </row>
    <row r="23">
      <c r="A23" s="5" t="s">
        <v>76</v>
      </c>
      <c r="B23" s="6" t="s">
        <v>77</v>
      </c>
      <c r="C23" s="5">
        <v>35.0</v>
      </c>
      <c r="D23" s="10" t="s">
        <v>50</v>
      </c>
      <c r="E23" s="10" t="s">
        <v>31</v>
      </c>
      <c r="F23" s="6" t="s">
        <v>78</v>
      </c>
      <c r="G23" s="6">
        <v>490.0</v>
      </c>
      <c r="H23" s="8">
        <v>18.0</v>
      </c>
    </row>
    <row r="24">
      <c r="A24" s="5" t="s">
        <v>79</v>
      </c>
      <c r="B24" s="6" t="s">
        <v>18</v>
      </c>
      <c r="C24" s="5">
        <v>33.0</v>
      </c>
      <c r="D24" s="10" t="s">
        <v>19</v>
      </c>
      <c r="E24" s="9" t="s">
        <v>80</v>
      </c>
      <c r="F24" s="6" t="s">
        <v>81</v>
      </c>
      <c r="G24" s="6">
        <v>480.0</v>
      </c>
      <c r="H24" s="8">
        <v>19.0</v>
      </c>
    </row>
    <row r="25">
      <c r="A25" s="5" t="s">
        <v>82</v>
      </c>
      <c r="B25" s="6" t="s">
        <v>18</v>
      </c>
      <c r="C25" s="5">
        <v>31.0</v>
      </c>
      <c r="D25" s="10" t="s">
        <v>39</v>
      </c>
      <c r="E25" s="9" t="s">
        <v>83</v>
      </c>
      <c r="F25" s="6" t="s">
        <v>84</v>
      </c>
      <c r="G25" s="6">
        <v>420.0</v>
      </c>
      <c r="H25" s="8">
        <v>14.0</v>
      </c>
    </row>
    <row r="26">
      <c r="A26" s="5" t="s">
        <v>85</v>
      </c>
      <c r="B26" s="6" t="s">
        <v>18</v>
      </c>
      <c r="C26" s="5">
        <v>28.0</v>
      </c>
      <c r="D26" s="9" t="s">
        <v>43</v>
      </c>
      <c r="E26" s="9" t="s">
        <v>24</v>
      </c>
      <c r="F26" s="6" t="s">
        <v>86</v>
      </c>
      <c r="G26" s="6">
        <v>530.0</v>
      </c>
      <c r="H26" s="8">
        <v>21.0</v>
      </c>
    </row>
    <row r="27">
      <c r="A27" s="5" t="s">
        <v>87</v>
      </c>
      <c r="B27" s="6" t="s">
        <v>77</v>
      </c>
      <c r="C27" s="5">
        <v>26.0</v>
      </c>
      <c r="D27" s="7" t="s">
        <v>10</v>
      </c>
      <c r="E27" s="7" t="s">
        <v>72</v>
      </c>
      <c r="F27" s="6" t="s">
        <v>88</v>
      </c>
      <c r="G27" s="6">
        <v>520.0</v>
      </c>
      <c r="H27" s="8">
        <v>18.0</v>
      </c>
    </row>
    <row r="28">
      <c r="A28" s="5" t="s">
        <v>89</v>
      </c>
      <c r="B28" s="6" t="s">
        <v>18</v>
      </c>
      <c r="C28" s="5">
        <v>33.0</v>
      </c>
      <c r="D28" s="10" t="s">
        <v>50</v>
      </c>
      <c r="E28" s="9" t="s">
        <v>60</v>
      </c>
      <c r="F28" s="6" t="s">
        <v>90</v>
      </c>
      <c r="G28" s="6">
        <v>480.0</v>
      </c>
      <c r="H28" s="8">
        <v>20.0</v>
      </c>
    </row>
    <row r="29">
      <c r="A29" s="5" t="s">
        <v>91</v>
      </c>
      <c r="B29" s="6" t="s">
        <v>18</v>
      </c>
      <c r="C29" s="5">
        <v>230.0</v>
      </c>
      <c r="D29" s="10" t="s">
        <v>19</v>
      </c>
      <c r="E29" s="10" t="s">
        <v>11</v>
      </c>
      <c r="F29" s="6" t="s">
        <v>92</v>
      </c>
      <c r="G29" s="6">
        <v>660.0</v>
      </c>
      <c r="H29" s="8">
        <v>22.0</v>
      </c>
    </row>
    <row r="30">
      <c r="A30" s="5" t="s">
        <v>93</v>
      </c>
      <c r="B30" s="6" t="s">
        <v>18</v>
      </c>
      <c r="C30" s="5">
        <v>22.0</v>
      </c>
      <c r="D30" s="9" t="s">
        <v>94</v>
      </c>
      <c r="E30" s="9" t="s">
        <v>20</v>
      </c>
      <c r="F30" s="6" t="s">
        <v>95</v>
      </c>
      <c r="G30" s="6">
        <v>750.0</v>
      </c>
      <c r="H30" s="8">
        <v>30.0</v>
      </c>
    </row>
    <row r="31">
      <c r="A31" s="5" t="s">
        <v>96</v>
      </c>
      <c r="B31" s="6" t="s">
        <v>18</v>
      </c>
      <c r="C31" s="5">
        <v>21.0</v>
      </c>
      <c r="D31" s="9" t="s">
        <v>97</v>
      </c>
      <c r="E31" s="10" t="s">
        <v>72</v>
      </c>
      <c r="F31" s="6" t="s">
        <v>98</v>
      </c>
      <c r="G31" s="6">
        <v>800.0</v>
      </c>
      <c r="H31" s="8">
        <v>25.0</v>
      </c>
    </row>
    <row r="32">
      <c r="A32" s="5" t="s">
        <v>99</v>
      </c>
      <c r="B32" s="6" t="s">
        <v>38</v>
      </c>
      <c r="C32" s="5">
        <v>29.0</v>
      </c>
      <c r="D32" s="7" t="s">
        <v>10</v>
      </c>
      <c r="E32" s="7" t="s">
        <v>11</v>
      </c>
      <c r="F32" s="6" t="s">
        <v>12</v>
      </c>
      <c r="G32" s="6">
        <v>360.0</v>
      </c>
      <c r="H32" s="8">
        <v>14.0</v>
      </c>
    </row>
    <row r="33">
      <c r="A33" s="5" t="s">
        <v>100</v>
      </c>
      <c r="B33" s="6" t="s">
        <v>9</v>
      </c>
      <c r="C33" s="5">
        <v>44.0</v>
      </c>
      <c r="D33" s="10" t="s">
        <v>50</v>
      </c>
      <c r="E33" s="9" t="s">
        <v>80</v>
      </c>
      <c r="F33" s="6" t="s">
        <v>101</v>
      </c>
      <c r="G33" s="6">
        <v>210.0</v>
      </c>
      <c r="H33" s="8">
        <v>800.0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9" max="9" width="21.25"/>
    <col customWidth="1" min="10" max="10" width="21.75"/>
  </cols>
  <sheetData>
    <row r="1">
      <c r="A1" s="2" t="s">
        <v>5</v>
      </c>
      <c r="B1" s="12" t="s">
        <v>117</v>
      </c>
      <c r="C1" s="12" t="s">
        <v>118</v>
      </c>
      <c r="D1" s="13"/>
      <c r="E1" s="12" t="s">
        <v>119</v>
      </c>
      <c r="F1" s="12" t="s">
        <v>117</v>
      </c>
      <c r="G1" s="12" t="s">
        <v>118</v>
      </c>
      <c r="H1" s="13"/>
      <c r="I1" s="12" t="s">
        <v>120</v>
      </c>
      <c r="J1" s="12" t="s">
        <v>121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6" t="s">
        <v>12</v>
      </c>
      <c r="B2" s="16" t="str">
        <f t="shared" ref="B2:B33" si="2">VLOOKUP(A2,$E$2:$I$30,5,FALSE)</f>
        <v>Arts</v>
      </c>
      <c r="C2" s="16" t="str">
        <f t="shared" ref="C2:C33" si="3">VLOOKUP(A2,$E$2:$J$30,6,FALSE)</f>
        <v>Literature</v>
      </c>
      <c r="E2" s="16" t="str">
        <f>IFERROR(__xludf.DUMMYFUNCTION("UNIQUE(A2:A33)"),"Arts, Literature")</f>
        <v>Arts, Literature</v>
      </c>
      <c r="F2" s="16" t="str">
        <f>IFERROR(__xludf.DUMMYFUNCTION("SPLIT(E2,"","")"),"Arts")</f>
        <v>Arts</v>
      </c>
      <c r="G2" s="16" t="str">
        <f>IFERROR(__xludf.DUMMYFUNCTION("""COMPUTED_VALUE""")," Literature")</f>
        <v> Literature</v>
      </c>
      <c r="I2" s="16" t="str">
        <f t="shared" ref="I2:J2" si="1">TRIM(F2)</f>
        <v>Arts</v>
      </c>
      <c r="J2" s="16" t="str">
        <f t="shared" si="1"/>
        <v>Literature</v>
      </c>
    </row>
    <row r="3">
      <c r="A3" s="6" t="s">
        <v>16</v>
      </c>
      <c r="B3" s="16" t="str">
        <f t="shared" si="2"/>
        <v>Art</v>
      </c>
      <c r="C3" s="16" t="str">
        <f t="shared" si="3"/>
        <v>Museums</v>
      </c>
      <c r="E3" s="16" t="str">
        <f>IFERROR(__xludf.DUMMYFUNCTION("""COMPUTED_VALUE"""),"Art &amp; Museums")</f>
        <v>Art &amp; Museums</v>
      </c>
      <c r="F3" s="16" t="str">
        <f>IFERROR(__xludf.DUMMYFUNCTION("SPLIT(E3,""&amp;"")"),"Art ")</f>
        <v>Art </v>
      </c>
      <c r="G3" s="16" t="str">
        <f>IFERROR(__xludf.DUMMYFUNCTION("""COMPUTED_VALUE""")," Museums")</f>
        <v> Museums</v>
      </c>
      <c r="I3" s="16" t="str">
        <f t="shared" ref="I3:J3" si="4">TRIM(F3)</f>
        <v>Art</v>
      </c>
      <c r="J3" s="16" t="str">
        <f t="shared" si="4"/>
        <v>Museums</v>
      </c>
    </row>
    <row r="4">
      <c r="A4" s="6" t="s">
        <v>21</v>
      </c>
      <c r="B4" s="16" t="str">
        <f t="shared" si="2"/>
        <v>Arts</v>
      </c>
      <c r="C4" s="16" t="str">
        <f t="shared" si="3"/>
        <v>Music</v>
      </c>
      <c r="E4" s="16" t="str">
        <f>IFERROR(__xludf.DUMMYFUNCTION("""COMPUTED_VALUE"""),"[Arts] [Music]")</f>
        <v>[Arts] [Music]</v>
      </c>
      <c r="F4" s="16" t="str">
        <f>IFERROR(__xludf.DUMMYFUNCTION("SPLIT(E4,"" "")"),"[Arts]")</f>
        <v>[Arts]</v>
      </c>
      <c r="G4" s="16" t="str">
        <f>IFERROR(__xludf.DUMMYFUNCTION("""COMPUTED_VALUE"""),"[Music]")</f>
        <v>[Music]</v>
      </c>
      <c r="I4" s="16" t="str">
        <f t="shared" ref="I4:J4" si="5">TRIM(SUBSTITUTE(SUBSTITUTE(F4,"[",""),"]",""))</f>
        <v>Arts</v>
      </c>
      <c r="J4" s="16" t="str">
        <f t="shared" si="5"/>
        <v>Music</v>
      </c>
    </row>
    <row r="5">
      <c r="A5" s="6" t="s">
        <v>25</v>
      </c>
      <c r="B5" s="16" t="str">
        <f t="shared" si="2"/>
        <v>Arts</v>
      </c>
      <c r="C5" s="16" t="str">
        <f t="shared" si="3"/>
        <v>Music</v>
      </c>
      <c r="E5" s="16" t="str">
        <f>IFERROR(__xludf.DUMMYFUNCTION("""COMPUTED_VALUE"""),"Arts, Music")</f>
        <v>Arts, Music</v>
      </c>
      <c r="F5" s="16" t="str">
        <f>IFERROR(__xludf.DUMMYFUNCTION("SPLIT(E5,"","")"),"Arts")</f>
        <v>Arts</v>
      </c>
      <c r="G5" s="16" t="str">
        <f>IFERROR(__xludf.DUMMYFUNCTION("""COMPUTED_VALUE""")," Music")</f>
        <v> Music</v>
      </c>
      <c r="I5" s="16" t="str">
        <f t="shared" ref="I5:J5" si="6">TRIM(F5)</f>
        <v>Arts</v>
      </c>
      <c r="J5" s="16" t="str">
        <f t="shared" si="6"/>
        <v>Music</v>
      </c>
    </row>
    <row r="6">
      <c r="A6" s="6" t="s">
        <v>29</v>
      </c>
      <c r="B6" s="16" t="str">
        <f t="shared" si="2"/>
        <v>Books</v>
      </c>
      <c r="C6" s="16" t="str">
        <f t="shared" si="3"/>
        <v>Literature</v>
      </c>
      <c r="E6" s="16" t="str">
        <f>IFERROR(__xludf.DUMMYFUNCTION("""COMPUTED_VALUE"""),"(Books) (Literature)")</f>
        <v>(Books) (Literature)</v>
      </c>
      <c r="F6" s="16" t="str">
        <f>IFERROR(__xludf.DUMMYFUNCTION("SPLIT(E6,"" "")"),"(Books)")</f>
        <v>(Books)</v>
      </c>
      <c r="G6" s="16" t="str">
        <f>IFERROR(__xludf.DUMMYFUNCTION("""COMPUTED_VALUE"""),"(Literature)")</f>
        <v>(Literature)</v>
      </c>
      <c r="I6" s="16" t="str">
        <f t="shared" ref="I6:J6" si="7">TRIM(SUBSTITUTE(SUBSTITUTE(F6,"(",""),")",""))</f>
        <v>Books</v>
      </c>
      <c r="J6" s="16" t="str">
        <f t="shared" si="7"/>
        <v>Literature</v>
      </c>
    </row>
    <row r="7">
      <c r="A7" s="6" t="s">
        <v>12</v>
      </c>
      <c r="B7" s="16" t="str">
        <f t="shared" si="2"/>
        <v>Arts</v>
      </c>
      <c r="C7" s="16" t="str">
        <f t="shared" si="3"/>
        <v>Literature</v>
      </c>
      <c r="E7" s="16" t="str">
        <f>IFERROR(__xludf.DUMMYFUNCTION("""COMPUTED_VALUE"""),"Technology+Movies")</f>
        <v>Technology+Movies</v>
      </c>
      <c r="F7" s="16" t="str">
        <f>IFERROR(__xludf.DUMMYFUNCTION("SPLIT(E7,""+"")"),"Technology")</f>
        <v>Technology</v>
      </c>
      <c r="G7" s="16" t="str">
        <f>IFERROR(__xludf.DUMMYFUNCTION("""COMPUTED_VALUE"""),"Movies")</f>
        <v>Movies</v>
      </c>
      <c r="I7" s="16" t="str">
        <f t="shared" ref="I7:J7" si="8">TRIM(F7)</f>
        <v>Technology</v>
      </c>
      <c r="J7" s="16" t="str">
        <f t="shared" si="8"/>
        <v>Movies</v>
      </c>
    </row>
    <row r="8">
      <c r="A8" s="6" t="s">
        <v>34</v>
      </c>
      <c r="B8" s="16" t="str">
        <f t="shared" si="2"/>
        <v>Technology</v>
      </c>
      <c r="C8" s="16" t="str">
        <f t="shared" si="3"/>
        <v>Movies</v>
      </c>
      <c r="E8" s="16" t="str">
        <f>IFERROR(__xludf.DUMMYFUNCTION("""COMPUTED_VALUE"""),"Fitness, Health")</f>
        <v>Fitness, Health</v>
      </c>
      <c r="F8" s="16" t="str">
        <f>IFERROR(__xludf.DUMMYFUNCTION("SPLIT(E8,"","")"),"Fitness")</f>
        <v>Fitness</v>
      </c>
      <c r="G8" s="16" t="str">
        <f>IFERROR(__xludf.DUMMYFUNCTION("""COMPUTED_VALUE""")," Health")</f>
        <v> Health</v>
      </c>
      <c r="I8" s="16" t="str">
        <f t="shared" ref="I8:J8" si="9">TRIM(F8)</f>
        <v>Fitness</v>
      </c>
      <c r="J8" s="16" t="str">
        <f t="shared" si="9"/>
        <v>Health</v>
      </c>
    </row>
    <row r="9">
      <c r="A9" s="6" t="s">
        <v>36</v>
      </c>
      <c r="B9" s="16" t="str">
        <f t="shared" si="2"/>
        <v>Fitness</v>
      </c>
      <c r="C9" s="16" t="str">
        <f t="shared" si="3"/>
        <v>Health</v>
      </c>
      <c r="E9" s="16" t="str">
        <f>IFERROR(__xludf.DUMMYFUNCTION("""COMPUTED_VALUE"""),"Fitness#Food")</f>
        <v>Fitness#Food</v>
      </c>
      <c r="F9" s="16" t="str">
        <f>IFERROR(__xludf.DUMMYFUNCTION("SPLIT(E9,""#"")"),"Fitness")</f>
        <v>Fitness</v>
      </c>
      <c r="G9" s="16" t="str">
        <f>IFERROR(__xludf.DUMMYFUNCTION("""COMPUTED_VALUE"""),"Food")</f>
        <v>Food</v>
      </c>
      <c r="I9" s="16" t="str">
        <f t="shared" ref="I9:J9" si="10">TRIM(F9)</f>
        <v>Fitness</v>
      </c>
      <c r="J9" s="16" t="str">
        <f t="shared" si="10"/>
        <v>Food</v>
      </c>
    </row>
    <row r="10">
      <c r="A10" s="6" t="s">
        <v>41</v>
      </c>
      <c r="B10" s="16" t="str">
        <f t="shared" si="2"/>
        <v>Fitness</v>
      </c>
      <c r="C10" s="16" t="str">
        <f t="shared" si="3"/>
        <v>Food</v>
      </c>
      <c r="E10" s="16" t="str">
        <f>IFERROR(__xludf.DUMMYFUNCTION("""COMPUTED_VALUE"""),"Food, Cooking")</f>
        <v>Food, Cooking</v>
      </c>
      <c r="F10" s="16" t="str">
        <f>IFERROR(__xludf.DUMMYFUNCTION("SPLIT(E10,"","")"),"Food")</f>
        <v>Food</v>
      </c>
      <c r="G10" s="16" t="str">
        <f>IFERROR(__xludf.DUMMYFUNCTION("""COMPUTED_VALUE""")," Cooking")</f>
        <v> Cooking</v>
      </c>
      <c r="I10" s="16" t="str">
        <f t="shared" ref="I10:J10" si="11">TRIM(F10)</f>
        <v>Food</v>
      </c>
      <c r="J10" s="16" t="str">
        <f t="shared" si="11"/>
        <v>Cooking</v>
      </c>
    </row>
    <row r="11">
      <c r="A11" s="6" t="s">
        <v>36</v>
      </c>
      <c r="B11" s="16" t="str">
        <f t="shared" si="2"/>
        <v>Fitness</v>
      </c>
      <c r="C11" s="16" t="str">
        <f t="shared" si="3"/>
        <v>Health</v>
      </c>
      <c r="E11" s="16" t="str">
        <f>IFERROR(__xludf.DUMMYFUNCTION("""COMPUTED_VALUE"""),"Gaming---Technology")</f>
        <v>Gaming---Technology</v>
      </c>
      <c r="F11" s="16" t="str">
        <f>IFERROR(__xludf.DUMMYFUNCTION("SPLIT(E11,""---"")"),"Gaming")</f>
        <v>Gaming</v>
      </c>
      <c r="G11" s="16" t="str">
        <f>IFERROR(__xludf.DUMMYFUNCTION("""COMPUTED_VALUE"""),"Technology")</f>
        <v>Technology</v>
      </c>
      <c r="I11" s="16" t="str">
        <f t="shared" ref="I11:J11" si="12">TRIM(F11)</f>
        <v>Gaming</v>
      </c>
      <c r="J11" s="16" t="str">
        <f t="shared" si="12"/>
        <v>Technology</v>
      </c>
    </row>
    <row r="12">
      <c r="A12" s="6" t="s">
        <v>48</v>
      </c>
      <c r="B12" s="16" t="str">
        <f t="shared" si="2"/>
        <v>Food</v>
      </c>
      <c r="C12" s="16" t="str">
        <f t="shared" si="3"/>
        <v>Cooking</v>
      </c>
      <c r="E12" s="16" t="str">
        <f>IFERROR(__xludf.DUMMYFUNCTION("""COMPUTED_VALUE""")," Gaming, Esports")</f>
        <v> Gaming, Esports</v>
      </c>
      <c r="F12" s="16" t="str">
        <f>IFERROR(__xludf.DUMMYFUNCTION("SPLIT(E12,"","")")," Gaming")</f>
        <v> Gaming</v>
      </c>
      <c r="G12" s="16" t="str">
        <f>IFERROR(__xludf.DUMMYFUNCTION("""COMPUTED_VALUE""")," Esports")</f>
        <v> Esports</v>
      </c>
      <c r="I12" s="16" t="str">
        <f t="shared" ref="I12:J12" si="13">TRIM(F12)</f>
        <v>Gaming</v>
      </c>
      <c r="J12" s="16" t="str">
        <f t="shared" si="13"/>
        <v>Esports</v>
      </c>
    </row>
    <row r="13">
      <c r="A13" s="6" t="s">
        <v>51</v>
      </c>
      <c r="B13" s="16" t="str">
        <f t="shared" si="2"/>
        <v>Gaming</v>
      </c>
      <c r="C13" s="16" t="str">
        <f t="shared" si="3"/>
        <v>Technology</v>
      </c>
      <c r="E13" s="16" t="str">
        <f>IFERROR(__xludf.DUMMYFUNCTION("""COMPUTED_VALUE"""),"Gaming, Technology")</f>
        <v>Gaming, Technology</v>
      </c>
      <c r="F13" s="16" t="str">
        <f>IFERROR(__xludf.DUMMYFUNCTION("SPLIT(E13,"","")"),"Gaming")</f>
        <v>Gaming</v>
      </c>
      <c r="G13" s="16" t="str">
        <f>IFERROR(__xludf.DUMMYFUNCTION("""COMPUTED_VALUE""")," Technology")</f>
        <v> Technology</v>
      </c>
      <c r="I13" s="16" t="str">
        <f t="shared" ref="I13:J13" si="14">TRIM(F13)</f>
        <v>Gaming</v>
      </c>
      <c r="J13" s="16" t="str">
        <f t="shared" si="14"/>
        <v>Technology</v>
      </c>
    </row>
    <row r="14">
      <c r="A14" s="6" t="s">
        <v>56</v>
      </c>
      <c r="B14" s="16" t="str">
        <f t="shared" si="2"/>
        <v>Gaming</v>
      </c>
      <c r="C14" s="16" t="str">
        <f t="shared" si="3"/>
        <v>Esports</v>
      </c>
      <c r="E14" s="16" t="str">
        <f>IFERROR(__xludf.DUMMYFUNCTION("""COMPUTED_VALUE"""),"Photography, Nature")</f>
        <v>Photography, Nature</v>
      </c>
      <c r="F14" s="16" t="str">
        <f>IFERROR(__xludf.DUMMYFUNCTION("SPLIT(E14,"","")"),"Photography")</f>
        <v>Photography</v>
      </c>
      <c r="G14" s="16" t="str">
        <f>IFERROR(__xludf.DUMMYFUNCTION("""COMPUTED_VALUE""")," Nature")</f>
        <v> Nature</v>
      </c>
      <c r="I14" s="16" t="str">
        <f t="shared" ref="I14:J14" si="15">TRIM(F14)</f>
        <v>Photography</v>
      </c>
      <c r="J14" s="16" t="str">
        <f t="shared" si="15"/>
        <v>Nature</v>
      </c>
    </row>
    <row r="15">
      <c r="A15" s="6" t="s">
        <v>58</v>
      </c>
      <c r="B15" s="16" t="str">
        <f t="shared" si="2"/>
        <v>Gaming</v>
      </c>
      <c r="C15" s="16" t="str">
        <f t="shared" si="3"/>
        <v>Technology</v>
      </c>
      <c r="E15" s="16" t="str">
        <f>IFERROR(__xludf.DUMMYFUNCTION("""COMPUTED_VALUE"""),"!Law!Travel!")</f>
        <v>!Law!Travel!</v>
      </c>
      <c r="F15" s="16" t="str">
        <f>IFERROR(__xludf.DUMMYFUNCTION("SPLIT(E15,""!"")"),"Law")</f>
        <v>Law</v>
      </c>
      <c r="G15" s="16" t="str">
        <f>IFERROR(__xludf.DUMMYFUNCTION("""COMPUTED_VALUE"""),"Travel")</f>
        <v>Travel</v>
      </c>
      <c r="I15" s="16" t="str">
        <f t="shared" ref="I15:J15" si="16">TRIM(F15)</f>
        <v>Law</v>
      </c>
      <c r="J15" s="16" t="str">
        <f t="shared" si="16"/>
        <v>Travel</v>
      </c>
    </row>
    <row r="16">
      <c r="A16" s="6" t="s">
        <v>61</v>
      </c>
      <c r="B16" s="16" t="str">
        <f t="shared" si="2"/>
        <v>Photography</v>
      </c>
      <c r="C16" s="16" t="str">
        <f t="shared" si="3"/>
        <v>Nature</v>
      </c>
      <c r="E16" s="16" t="str">
        <f>IFERROR(__xludf.DUMMYFUNCTION("""COMPUTED_VALUE"""),"Music@Concerts")</f>
        <v>Music@Concerts</v>
      </c>
      <c r="F16" s="16" t="str">
        <f>IFERROR(__xludf.DUMMYFUNCTION("SPLIT(E16,""@"")"),"Music")</f>
        <v>Music</v>
      </c>
      <c r="G16" s="16" t="str">
        <f>IFERROR(__xludf.DUMMYFUNCTION("""COMPUTED_VALUE"""),"Concerts")</f>
        <v>Concerts</v>
      </c>
      <c r="I16" s="16" t="str">
        <f t="shared" ref="I16:J16" si="17">TRIM(F16)</f>
        <v>Music</v>
      </c>
      <c r="J16" s="16" t="str">
        <f t="shared" si="17"/>
        <v>Concerts</v>
      </c>
    </row>
    <row r="17">
      <c r="A17" s="6" t="s">
        <v>64</v>
      </c>
      <c r="B17" s="16" t="str">
        <f t="shared" si="2"/>
        <v>Law</v>
      </c>
      <c r="C17" s="16" t="str">
        <f t="shared" si="3"/>
        <v>Travel</v>
      </c>
      <c r="E17" s="16" t="str">
        <f>IFERROR(__xludf.DUMMYFUNCTION("""COMPUTED_VALUE"""),"Travel, Food")</f>
        <v>Travel, Food</v>
      </c>
      <c r="F17" s="16" t="str">
        <f>IFERROR(__xludf.DUMMYFUNCTION("SPLIT(E17,"","")"),"Travel")</f>
        <v>Travel</v>
      </c>
      <c r="G17" s="16" t="str">
        <f>IFERROR(__xludf.DUMMYFUNCTION("""COMPUTED_VALUE""")," Food")</f>
        <v> Food</v>
      </c>
      <c r="I17" s="16" t="str">
        <f t="shared" ref="I17:J17" si="18">TRIM(F17)</f>
        <v>Travel</v>
      </c>
      <c r="J17" s="16" t="str">
        <f t="shared" si="18"/>
        <v>Food</v>
      </c>
    </row>
    <row r="18">
      <c r="A18" s="6" t="s">
        <v>66</v>
      </c>
      <c r="B18" s="16" t="str">
        <f t="shared" si="2"/>
        <v>Music</v>
      </c>
      <c r="C18" s="16" t="str">
        <f t="shared" si="3"/>
        <v>Concerts</v>
      </c>
      <c r="E18" s="16" t="str">
        <f>IFERROR(__xludf.DUMMYFUNCTION("""COMPUTED_VALUE"""),"Sports, Movies")</f>
        <v>Sports, Movies</v>
      </c>
      <c r="F18" s="16" t="str">
        <f>IFERROR(__xludf.DUMMYFUNCTION("SPLIT(E18,"","")"),"Sports")</f>
        <v>Sports</v>
      </c>
      <c r="G18" s="16" t="str">
        <f>IFERROR(__xludf.DUMMYFUNCTION("""COMPUTED_VALUE""")," Movies")</f>
        <v> Movies</v>
      </c>
      <c r="I18" s="16" t="str">
        <f t="shared" ref="I18:J18" si="19">TRIM(F18)</f>
        <v>Sports</v>
      </c>
      <c r="J18" s="16" t="str">
        <f t="shared" si="19"/>
        <v>Movies</v>
      </c>
    </row>
    <row r="19">
      <c r="A19" s="6" t="s">
        <v>68</v>
      </c>
      <c r="B19" s="16" t="str">
        <f t="shared" si="2"/>
        <v>Travel</v>
      </c>
      <c r="C19" s="16" t="str">
        <f t="shared" si="3"/>
        <v>Food</v>
      </c>
      <c r="E19" s="16" t="str">
        <f>IFERROR(__xludf.DUMMYFUNCTION("""COMPUTED_VALUE"""),"$Technology$Sports$")</f>
        <v>$Technology$Sports$</v>
      </c>
      <c r="F19" s="16" t="str">
        <f>IFERROR(__xludf.DUMMYFUNCTION("SPLIT(E19,""$"")"),"Technology")</f>
        <v>Technology</v>
      </c>
      <c r="G19" s="16" t="str">
        <f>IFERROR(__xludf.DUMMYFUNCTION("""COMPUTED_VALUE"""),"Sports")</f>
        <v>Sports</v>
      </c>
      <c r="I19" s="16" t="str">
        <f t="shared" ref="I19:J19" si="20">TRIM(F19)</f>
        <v>Technology</v>
      </c>
      <c r="J19" s="16" t="str">
        <f t="shared" si="20"/>
        <v>Sports</v>
      </c>
    </row>
    <row r="20">
      <c r="A20" s="6" t="s">
        <v>70</v>
      </c>
      <c r="B20" s="16" t="str">
        <f t="shared" si="2"/>
        <v>Sports</v>
      </c>
      <c r="C20" s="16" t="str">
        <f t="shared" si="3"/>
        <v>Movies</v>
      </c>
      <c r="E20" s="16" t="str">
        <f>IFERROR(__xludf.DUMMYFUNCTION("""COMPUTED_VALUE"""),"Health, Travel")</f>
        <v>Health, Travel</v>
      </c>
      <c r="F20" s="16" t="str">
        <f>IFERROR(__xludf.DUMMYFUNCTION("SPLIT(E20,"","")"),"Health")</f>
        <v>Health</v>
      </c>
      <c r="G20" s="16" t="str">
        <f>IFERROR(__xludf.DUMMYFUNCTION("""COMPUTED_VALUE""")," Travel")</f>
        <v> Travel</v>
      </c>
      <c r="I20" s="16" t="str">
        <f t="shared" ref="I20:J20" si="21">TRIM(F20)</f>
        <v>Health</v>
      </c>
      <c r="J20" s="16" t="str">
        <f t="shared" si="21"/>
        <v>Travel</v>
      </c>
    </row>
    <row r="21">
      <c r="A21" s="6" t="s">
        <v>73</v>
      </c>
      <c r="B21" s="16" t="str">
        <f t="shared" si="2"/>
        <v>Technology</v>
      </c>
      <c r="C21" s="16" t="str">
        <f t="shared" si="3"/>
        <v>Sports</v>
      </c>
      <c r="E21" s="16" t="str">
        <f>IFERROR(__xludf.DUMMYFUNCTION("""COMPUTED_VALUE"""),"Sports===Fitness")</f>
        <v>Sports===Fitness</v>
      </c>
      <c r="F21" s="16" t="str">
        <f>IFERROR(__xludf.DUMMYFUNCTION("SPLIT(E21,""==="")"),"Sports")</f>
        <v>Sports</v>
      </c>
      <c r="G21" s="16" t="str">
        <f>IFERROR(__xludf.DUMMYFUNCTION("""COMPUTED_VALUE"""),"Fitness")</f>
        <v>Fitness</v>
      </c>
      <c r="I21" s="16" t="str">
        <f t="shared" ref="I21:J21" si="22">TRIM(F21)</f>
        <v>Sports</v>
      </c>
      <c r="J21" s="16" t="str">
        <f t="shared" si="22"/>
        <v>Fitness</v>
      </c>
    </row>
    <row r="22">
      <c r="A22" s="6" t="s">
        <v>75</v>
      </c>
      <c r="B22" s="16" t="str">
        <f t="shared" si="2"/>
        <v>Health</v>
      </c>
      <c r="C22" s="16" t="str">
        <f t="shared" si="3"/>
        <v>Travel</v>
      </c>
      <c r="E22" s="16" t="str">
        <f>IFERROR(__xludf.DUMMYFUNCTION("""COMPUTED_VALUE"""),"Technology, Gadgets")</f>
        <v>Technology, Gadgets</v>
      </c>
      <c r="F22" s="16" t="str">
        <f>IFERROR(__xludf.DUMMYFUNCTION("SPLIT(E22,"","")"),"Technology")</f>
        <v>Technology</v>
      </c>
      <c r="G22" s="16" t="str">
        <f>IFERROR(__xludf.DUMMYFUNCTION("""COMPUTED_VALUE""")," Gadgets")</f>
        <v> Gadgets</v>
      </c>
      <c r="I22" s="16" t="str">
        <f t="shared" ref="I22:J22" si="23">TRIM(F22)</f>
        <v>Technology</v>
      </c>
      <c r="J22" s="16" t="str">
        <f t="shared" si="23"/>
        <v>Gadgets</v>
      </c>
    </row>
    <row r="23">
      <c r="A23" s="6" t="s">
        <v>78</v>
      </c>
      <c r="B23" s="16" t="str">
        <f t="shared" si="2"/>
        <v>Sports</v>
      </c>
      <c r="C23" s="16" t="str">
        <f t="shared" si="3"/>
        <v>Fitness</v>
      </c>
      <c r="E23" s="16" t="str">
        <f>IFERROR(__xludf.DUMMYFUNCTION("""COMPUTED_VALUE"""),"Technology%%%Gadgets")</f>
        <v>Technology%%%Gadgets</v>
      </c>
      <c r="F23" s="16" t="str">
        <f>IFERROR(__xludf.DUMMYFUNCTION("SPLIT(E23,""%%%"")"),"Technology")</f>
        <v>Technology</v>
      </c>
      <c r="G23" s="16" t="str">
        <f>IFERROR(__xludf.DUMMYFUNCTION("""COMPUTED_VALUE"""),"Gadgets")</f>
        <v>Gadgets</v>
      </c>
      <c r="I23" s="16" t="str">
        <f t="shared" ref="I23:J23" si="24">TRIM(F23)</f>
        <v>Technology</v>
      </c>
      <c r="J23" s="16" t="str">
        <f t="shared" si="24"/>
        <v>Gadgets</v>
      </c>
    </row>
    <row r="24">
      <c r="A24" s="6" t="s">
        <v>81</v>
      </c>
      <c r="B24" s="16" t="str">
        <f t="shared" si="2"/>
        <v>Technology</v>
      </c>
      <c r="C24" s="16" t="str">
        <f t="shared" si="3"/>
        <v>Gadgets</v>
      </c>
      <c r="E24" s="16" t="str">
        <f>IFERROR(__xludf.DUMMYFUNCTION("""COMPUTED_VALUE"""),"{Technology} {Data}")</f>
        <v>{Technology} {Data}</v>
      </c>
      <c r="F24" s="16" t="str">
        <f>IFERROR(__xludf.DUMMYFUNCTION("SPLIT(E24,"" "")"),"{Technology}")</f>
        <v>{Technology}</v>
      </c>
      <c r="G24" s="16" t="str">
        <f>IFERROR(__xludf.DUMMYFUNCTION("""COMPUTED_VALUE"""),"{Data}")</f>
        <v>{Data}</v>
      </c>
      <c r="I24" s="16" t="str">
        <f t="shared" ref="I24:J24" si="25">TRIM(SUBSTITUTE(SUBSTITUTE(F24,"{",""),"}",""))</f>
        <v>Technology</v>
      </c>
      <c r="J24" s="16" t="str">
        <f t="shared" si="25"/>
        <v>Data</v>
      </c>
    </row>
    <row r="25">
      <c r="A25" s="6" t="s">
        <v>84</v>
      </c>
      <c r="B25" s="16" t="str">
        <f t="shared" si="2"/>
        <v>Technology</v>
      </c>
      <c r="C25" s="16" t="str">
        <f t="shared" si="3"/>
        <v>Gadgets</v>
      </c>
      <c r="E25" s="16" t="str">
        <f>IFERROR(__xludf.DUMMYFUNCTION("""COMPUTED_VALUE"""),"Technology, Gaming")</f>
        <v>Technology, Gaming</v>
      </c>
      <c r="F25" s="16" t="str">
        <f>IFERROR(__xludf.DUMMYFUNCTION("SPLIT(E25,"","")"),"Technology")</f>
        <v>Technology</v>
      </c>
      <c r="G25" s="16" t="str">
        <f>IFERROR(__xludf.DUMMYFUNCTION("""COMPUTED_VALUE""")," Gaming")</f>
        <v> Gaming</v>
      </c>
      <c r="I25" s="16" t="str">
        <f t="shared" ref="I25:J25" si="26">TRIM(F25)</f>
        <v>Technology</v>
      </c>
      <c r="J25" s="16" t="str">
        <f t="shared" si="26"/>
        <v>Gaming</v>
      </c>
    </row>
    <row r="26">
      <c r="A26" s="6" t="s">
        <v>86</v>
      </c>
      <c r="B26" s="16" t="str">
        <f t="shared" si="2"/>
        <v>Technology</v>
      </c>
      <c r="C26" s="16" t="str">
        <f t="shared" si="3"/>
        <v>Data</v>
      </c>
      <c r="E26" s="16" t="str">
        <f>IFERROR(__xludf.DUMMYFUNCTION("""COMPUTED_VALUE"""),"Travel^^Photography")</f>
        <v>Travel^^Photography</v>
      </c>
      <c r="F26" s="16" t="str">
        <f>IFERROR(__xludf.DUMMYFUNCTION("SPLIT(E26,""^^"")"),"Travel")</f>
        <v>Travel</v>
      </c>
      <c r="G26" s="16" t="str">
        <f>IFERROR(__xludf.DUMMYFUNCTION("""COMPUTED_VALUE"""),"Photography")</f>
        <v>Photography</v>
      </c>
      <c r="I26" s="16" t="str">
        <f t="shared" ref="I26:J26" si="27">TRIM(F26)</f>
        <v>Travel</v>
      </c>
      <c r="J26" s="16" t="str">
        <f t="shared" si="27"/>
        <v>Photography</v>
      </c>
    </row>
    <row r="27">
      <c r="A27" s="6" t="s">
        <v>88</v>
      </c>
      <c r="B27" s="16" t="str">
        <f t="shared" si="2"/>
        <v>Technology</v>
      </c>
      <c r="C27" s="16" t="str">
        <f t="shared" si="3"/>
        <v>Gaming</v>
      </c>
      <c r="E27" s="16" t="str">
        <f>IFERROR(__xludf.DUMMYFUNCTION("""COMPUTED_VALUE"""),"Travel, Music")</f>
        <v>Travel, Music</v>
      </c>
      <c r="F27" s="16" t="str">
        <f>IFERROR(__xludf.DUMMYFUNCTION("SPLIT(E27,"","")"),"Travel")</f>
        <v>Travel</v>
      </c>
      <c r="G27" s="16" t="str">
        <f>IFERROR(__xludf.DUMMYFUNCTION("""COMPUTED_VALUE""")," Music")</f>
        <v> Music</v>
      </c>
      <c r="I27" s="16" t="str">
        <f t="shared" ref="I27:J27" si="28">TRIM(F27)</f>
        <v>Travel</v>
      </c>
      <c r="J27" s="16" t="str">
        <f t="shared" si="28"/>
        <v>Music</v>
      </c>
    </row>
    <row r="28">
      <c r="A28" s="6" t="s">
        <v>90</v>
      </c>
      <c r="B28" s="16" t="str">
        <f t="shared" si="2"/>
        <v>Travel</v>
      </c>
      <c r="C28" s="16" t="str">
        <f t="shared" si="3"/>
        <v>Photography</v>
      </c>
      <c r="E28" s="16" t="str">
        <f>IFERROR(__xludf.DUMMYFUNCTION("""COMPUTED_VALUE"""),"Travel&amp;Adventure")</f>
        <v>Travel&amp;Adventure</v>
      </c>
      <c r="F28" s="16" t="str">
        <f>IFERROR(__xludf.DUMMYFUNCTION("SPLIT(E28,""&amp;"")"),"Travel")</f>
        <v>Travel</v>
      </c>
      <c r="G28" s="16" t="str">
        <f>IFERROR(__xludf.DUMMYFUNCTION("""COMPUTED_VALUE"""),"Adventure")</f>
        <v>Adventure</v>
      </c>
      <c r="I28" s="16" t="str">
        <f t="shared" ref="I28:J28" si="29">TRIM(F28)</f>
        <v>Travel</v>
      </c>
      <c r="J28" s="16" t="str">
        <f t="shared" si="29"/>
        <v>Adventure</v>
      </c>
    </row>
    <row r="29">
      <c r="A29" s="6" t="s">
        <v>92</v>
      </c>
      <c r="B29" s="16" t="str">
        <f t="shared" si="2"/>
        <v>Travel</v>
      </c>
      <c r="C29" s="16" t="str">
        <f t="shared" si="3"/>
        <v>Music</v>
      </c>
      <c r="E29" s="16" t="str">
        <f>IFERROR(__xludf.DUMMYFUNCTION("""COMPUTED_VALUE"""),"Travel***Adventure")</f>
        <v>Travel***Adventure</v>
      </c>
      <c r="F29" s="16" t="str">
        <f>IFERROR(__xludf.DUMMYFUNCTION("SPLIT(E29,""***"")"),"Travel")</f>
        <v>Travel</v>
      </c>
      <c r="G29" s="16" t="str">
        <f>IFERROR(__xludf.DUMMYFUNCTION("""COMPUTED_VALUE"""),"Adventure")</f>
        <v>Adventure</v>
      </c>
      <c r="I29" s="16" t="str">
        <f t="shared" ref="I29:J29" si="30">TRIM(F29)</f>
        <v>Travel</v>
      </c>
      <c r="J29" s="16" t="str">
        <f t="shared" si="30"/>
        <v>Adventure</v>
      </c>
    </row>
    <row r="30">
      <c r="A30" s="6" t="s">
        <v>95</v>
      </c>
      <c r="B30" s="16" t="str">
        <f t="shared" si="2"/>
        <v>Travel</v>
      </c>
      <c r="C30" s="16" t="str">
        <f t="shared" si="3"/>
        <v>Adventure</v>
      </c>
      <c r="E30" s="16" t="str">
        <f>IFERROR(__xludf.DUMMYFUNCTION("""COMPUTED_VALUE"""),"Yoga, Health")</f>
        <v>Yoga, Health</v>
      </c>
      <c r="F30" s="16" t="str">
        <f>IFERROR(__xludf.DUMMYFUNCTION("SPLIT(E30,"","")"),"Yoga")</f>
        <v>Yoga</v>
      </c>
      <c r="G30" s="16" t="str">
        <f>IFERROR(__xludf.DUMMYFUNCTION("""COMPUTED_VALUE""")," Health")</f>
        <v> Health</v>
      </c>
      <c r="I30" s="16" t="str">
        <f t="shared" ref="I30:J30" si="31">TRIM(F30)</f>
        <v>Yoga</v>
      </c>
      <c r="J30" s="16" t="str">
        <f t="shared" si="31"/>
        <v>Health</v>
      </c>
    </row>
    <row r="31">
      <c r="A31" s="6" t="s">
        <v>98</v>
      </c>
      <c r="B31" s="16" t="str">
        <f t="shared" si="2"/>
        <v>Travel</v>
      </c>
      <c r="C31" s="16" t="str">
        <f t="shared" si="3"/>
        <v>Adventure</v>
      </c>
    </row>
    <row r="32">
      <c r="A32" s="6" t="s">
        <v>12</v>
      </c>
      <c r="B32" s="16" t="str">
        <f t="shared" si="2"/>
        <v>Arts</v>
      </c>
      <c r="C32" s="16" t="str">
        <f t="shared" si="3"/>
        <v>Literature</v>
      </c>
    </row>
    <row r="33">
      <c r="A33" s="6" t="s">
        <v>101</v>
      </c>
      <c r="B33" s="16" t="str">
        <f t="shared" si="2"/>
        <v>Yoga</v>
      </c>
      <c r="C33" s="16" t="str">
        <f t="shared" si="3"/>
        <v>Health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4" max="4" width="29.63"/>
  </cols>
  <sheetData>
    <row r="1">
      <c r="A1" s="2" t="s">
        <v>6</v>
      </c>
      <c r="B1" s="12" t="s">
        <v>122</v>
      </c>
      <c r="C1" s="13"/>
      <c r="D1" s="12" t="s">
        <v>123</v>
      </c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6">
        <v>240.0</v>
      </c>
      <c r="B2" s="16" t="str">
        <f t="shared" ref="B2:B33" si="1">IF(A2&gt;500,"High Reach","Low Reach")</f>
        <v>Low Reach</v>
      </c>
      <c r="D2" s="16">
        <f>COUNTIF(B2:B33,"High Reach")</f>
        <v>11</v>
      </c>
    </row>
    <row r="3">
      <c r="A3" s="6">
        <v>190.0</v>
      </c>
      <c r="B3" s="16" t="str">
        <f t="shared" si="1"/>
        <v>Low Reach</v>
      </c>
    </row>
    <row r="4">
      <c r="A4" s="6">
        <v>260.0</v>
      </c>
      <c r="B4" s="16" t="str">
        <f t="shared" si="1"/>
        <v>Low Reach</v>
      </c>
    </row>
    <row r="5">
      <c r="A5" s="6">
        <v>260.0</v>
      </c>
      <c r="B5" s="16" t="str">
        <f t="shared" si="1"/>
        <v>Low Reach</v>
      </c>
    </row>
    <row r="6">
      <c r="A6" s="6">
        <v>330.0</v>
      </c>
      <c r="B6" s="16" t="str">
        <f t="shared" si="1"/>
        <v>Low Reach</v>
      </c>
    </row>
    <row r="7">
      <c r="A7" s="6">
        <v>220.0</v>
      </c>
      <c r="B7" s="16" t="str">
        <f t="shared" si="1"/>
        <v>Low Reach</v>
      </c>
    </row>
    <row r="8">
      <c r="A8" s="6">
        <v>390.0</v>
      </c>
      <c r="B8" s="16" t="str">
        <f t="shared" si="1"/>
        <v>Low Reach</v>
      </c>
    </row>
    <row r="9">
      <c r="A9" s="6">
        <v>500.0</v>
      </c>
      <c r="B9" s="16" t="str">
        <f t="shared" si="1"/>
        <v>Low Reach</v>
      </c>
    </row>
    <row r="10">
      <c r="A10" s="6">
        <v>490.0</v>
      </c>
      <c r="B10" s="16" t="str">
        <f t="shared" si="1"/>
        <v>Low Reach</v>
      </c>
    </row>
    <row r="11">
      <c r="A11" s="6">
        <v>520.0</v>
      </c>
      <c r="B11" s="16" t="str">
        <f t="shared" si="1"/>
        <v>High Reach</v>
      </c>
    </row>
    <row r="12">
      <c r="A12" s="6">
        <v>380.0</v>
      </c>
      <c r="B12" s="16" t="str">
        <f t="shared" si="1"/>
        <v>Low Reach</v>
      </c>
    </row>
    <row r="13">
      <c r="A13" s="6">
        <v>430.0</v>
      </c>
      <c r="B13" s="16" t="str">
        <f t="shared" si="1"/>
        <v>Low Reach</v>
      </c>
    </row>
    <row r="14">
      <c r="A14" s="6">
        <v>600.0</v>
      </c>
      <c r="B14" s="16" t="str">
        <f t="shared" si="1"/>
        <v>High Reach</v>
      </c>
    </row>
    <row r="15">
      <c r="A15" s="6">
        <v>580.0</v>
      </c>
      <c r="B15" s="16" t="str">
        <f t="shared" si="1"/>
        <v>High Reach</v>
      </c>
    </row>
    <row r="16">
      <c r="A16" s="6">
        <v>380.0</v>
      </c>
      <c r="B16" s="16" t="str">
        <f t="shared" si="1"/>
        <v>Low Reach</v>
      </c>
    </row>
    <row r="17">
      <c r="A17" s="6">
        <v>670.0</v>
      </c>
      <c r="B17" s="16" t="str">
        <f t="shared" si="1"/>
        <v>High Reach</v>
      </c>
    </row>
    <row r="18">
      <c r="A18" s="6">
        <v>360.0</v>
      </c>
      <c r="B18" s="16" t="str">
        <f t="shared" si="1"/>
        <v>Low Reach</v>
      </c>
    </row>
    <row r="19">
      <c r="A19" s="6">
        <v>620.0</v>
      </c>
      <c r="B19" s="16" t="str">
        <f t="shared" si="1"/>
        <v>High Reach</v>
      </c>
    </row>
    <row r="20">
      <c r="A20" s="6">
        <v>450.0</v>
      </c>
      <c r="B20" s="16" t="str">
        <f t="shared" si="1"/>
        <v>Low Reach</v>
      </c>
    </row>
    <row r="21">
      <c r="A21" s="6">
        <v>410.0</v>
      </c>
      <c r="B21" s="16" t="str">
        <f t="shared" si="1"/>
        <v>Low Reach</v>
      </c>
    </row>
    <row r="22">
      <c r="A22" s="6">
        <v>700.0</v>
      </c>
      <c r="B22" s="16" t="str">
        <f t="shared" si="1"/>
        <v>High Reach</v>
      </c>
    </row>
    <row r="23">
      <c r="A23" s="6">
        <v>490.0</v>
      </c>
      <c r="B23" s="16" t="str">
        <f t="shared" si="1"/>
        <v>Low Reach</v>
      </c>
    </row>
    <row r="24">
      <c r="A24" s="6">
        <v>480.0</v>
      </c>
      <c r="B24" s="16" t="str">
        <f t="shared" si="1"/>
        <v>Low Reach</v>
      </c>
    </row>
    <row r="25">
      <c r="A25" s="6">
        <v>420.0</v>
      </c>
      <c r="B25" s="16" t="str">
        <f t="shared" si="1"/>
        <v>Low Reach</v>
      </c>
    </row>
    <row r="26">
      <c r="A26" s="6">
        <v>530.0</v>
      </c>
      <c r="B26" s="16" t="str">
        <f t="shared" si="1"/>
        <v>High Reach</v>
      </c>
    </row>
    <row r="27">
      <c r="A27" s="6">
        <v>520.0</v>
      </c>
      <c r="B27" s="16" t="str">
        <f t="shared" si="1"/>
        <v>High Reach</v>
      </c>
    </row>
    <row r="28">
      <c r="A28" s="6">
        <v>480.0</v>
      </c>
      <c r="B28" s="16" t="str">
        <f t="shared" si="1"/>
        <v>Low Reach</v>
      </c>
    </row>
    <row r="29">
      <c r="A29" s="6">
        <v>660.0</v>
      </c>
      <c r="B29" s="16" t="str">
        <f t="shared" si="1"/>
        <v>High Reach</v>
      </c>
    </row>
    <row r="30">
      <c r="A30" s="6">
        <v>750.0</v>
      </c>
      <c r="B30" s="16" t="str">
        <f t="shared" si="1"/>
        <v>High Reach</v>
      </c>
    </row>
    <row r="31">
      <c r="A31" s="6">
        <v>800.0</v>
      </c>
      <c r="B31" s="16" t="str">
        <f t="shared" si="1"/>
        <v>High Reach</v>
      </c>
    </row>
    <row r="32">
      <c r="A32" s="6">
        <v>360.0</v>
      </c>
      <c r="B32" s="16" t="str">
        <f t="shared" si="1"/>
        <v>Low Reach</v>
      </c>
    </row>
    <row r="33">
      <c r="A33" s="6">
        <v>210.0</v>
      </c>
      <c r="B33" s="16" t="str">
        <f t="shared" si="1"/>
        <v>Low Reach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15.63"/>
    <col customWidth="1" min="5" max="5" width="16.5"/>
  </cols>
  <sheetData>
    <row r="1">
      <c r="A1" s="1" t="s">
        <v>4</v>
      </c>
      <c r="B1" s="12" t="s">
        <v>102</v>
      </c>
      <c r="C1" s="13"/>
      <c r="D1" s="12" t="s">
        <v>103</v>
      </c>
      <c r="E1" s="14" t="s">
        <v>104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7" t="s">
        <v>11</v>
      </c>
      <c r="B2" s="16" t="str">
        <f t="shared" ref="B2:B33" si="1">VLOOKUP(A2,$D$2:$E$15,2,FALSE)</f>
        <v>Artist</v>
      </c>
      <c r="D2" s="16" t="str">
        <f>IFERROR(__xludf.DUMMYFUNCTION("UNIQUE(A2:A33)"),"Artist")</f>
        <v>Artist</v>
      </c>
      <c r="E2" s="16" t="str">
        <f>TRIM(D2)</f>
        <v>Artist</v>
      </c>
    </row>
    <row r="3">
      <c r="A3" s="10" t="s">
        <v>11</v>
      </c>
      <c r="B3" s="16" t="str">
        <f t="shared" si="1"/>
        <v>Artist</v>
      </c>
      <c r="D3" s="16" t="str">
        <f>IFERROR(__xludf.DUMMYFUNCTION("""COMPUTED_VALUE"""),"$Student$")</f>
        <v>$Student$</v>
      </c>
      <c r="E3" s="16" t="str">
        <f>TRIM(SUBSTITUTE(D3,"$",""))</f>
        <v>Student</v>
      </c>
    </row>
    <row r="4">
      <c r="A4" s="9" t="s">
        <v>20</v>
      </c>
      <c r="B4" s="16" t="str">
        <f t="shared" si="1"/>
        <v>Student</v>
      </c>
      <c r="D4" s="16" t="str">
        <f>IFERROR(__xludf.DUMMYFUNCTION("""COMPUTED_VALUE"""),"ArTIst")</f>
        <v>ArTIst</v>
      </c>
      <c r="E4" s="16" t="str">
        <f>TRIM(PROPER(D4))</f>
        <v>Artist</v>
      </c>
    </row>
    <row r="5">
      <c r="A5" s="9" t="s">
        <v>24</v>
      </c>
      <c r="B5" s="16" t="str">
        <f t="shared" si="1"/>
        <v>Artist</v>
      </c>
      <c r="D5" s="16" t="str">
        <f>IFERROR(__xludf.DUMMYFUNCTION("""COMPUTED_VALUE"""),"Student")</f>
        <v>Student</v>
      </c>
      <c r="E5" s="16" t="str">
        <f t="shared" ref="E5:E6" si="2">TRIM(D5)</f>
        <v>Student</v>
      </c>
    </row>
    <row r="6">
      <c r="A6" s="10" t="s">
        <v>28</v>
      </c>
      <c r="B6" s="16" t="str">
        <f t="shared" si="1"/>
        <v>Student</v>
      </c>
      <c r="D6" s="16" t="str">
        <f>IFERROR(__xludf.DUMMYFUNCTION("""COMPUTED_VALUE"""),"Photographer")</f>
        <v>Photographer</v>
      </c>
      <c r="E6" s="16" t="str">
        <f t="shared" si="2"/>
        <v>Photographer</v>
      </c>
    </row>
    <row r="7">
      <c r="A7" s="7" t="s">
        <v>31</v>
      </c>
      <c r="B7" s="16" t="str">
        <f t="shared" si="1"/>
        <v>Photographer</v>
      </c>
      <c r="D7" s="16" t="str">
        <f>IFERROR(__xludf.DUMMYFUNCTION("""COMPUTED_VALUE"""),"[Engineer]")</f>
        <v>[Engineer]</v>
      </c>
      <c r="E7" s="16" t="str">
        <f>TRIM(SUBSTITUTE(SUBSTITUTE(D7,"[",""),"]",""))</f>
        <v>Engineer</v>
      </c>
    </row>
    <row r="8">
      <c r="A8" s="9" t="s">
        <v>33</v>
      </c>
      <c r="B8" s="16" t="str">
        <f t="shared" si="1"/>
        <v>Engineer</v>
      </c>
      <c r="D8" s="16" t="str">
        <f>IFERROR(__xludf.DUMMYFUNCTION("""COMPUTED_VALUE"""),"Engineer")</f>
        <v>Engineer</v>
      </c>
      <c r="E8" s="16" t="str">
        <f>TRIM(D8)</f>
        <v>Engineer</v>
      </c>
    </row>
    <row r="9">
      <c r="A9" s="10" t="s">
        <v>28</v>
      </c>
      <c r="B9" s="16" t="str">
        <f t="shared" si="1"/>
        <v>Student</v>
      </c>
      <c r="D9" s="16" t="str">
        <f>IFERROR(__xludf.DUMMYFUNCTION("""COMPUTED_VALUE"""),"engineer")</f>
        <v>engineer</v>
      </c>
      <c r="E9" s="16" t="str">
        <f t="shared" ref="E9:E10" si="3">TRIM(PROPER(D9))</f>
        <v>Engineer</v>
      </c>
    </row>
    <row r="10">
      <c r="A10" s="10" t="s">
        <v>40</v>
      </c>
      <c r="B10" s="16" t="str">
        <f t="shared" si="1"/>
        <v>Engineer</v>
      </c>
      <c r="D10" s="16" t="str">
        <f>IFERROR(__xludf.DUMMYFUNCTION("""COMPUTED_VALUE"""),"ENGINEER")</f>
        <v>ENGINEER</v>
      </c>
      <c r="E10" s="16" t="str">
        <f t="shared" si="3"/>
        <v>Engineer</v>
      </c>
    </row>
    <row r="11">
      <c r="A11" s="9" t="s">
        <v>44</v>
      </c>
      <c r="B11" s="16" t="str">
        <f t="shared" si="1"/>
        <v>Engineer</v>
      </c>
      <c r="D11" s="16" t="str">
        <f>IFERROR(__xludf.DUMMYFUNCTION("""COMPUTED_VALUE"""),"Photographer :D")</f>
        <v>Photographer :D</v>
      </c>
      <c r="E11" s="16" t="str">
        <f>TRIM(SUBSTITUTE(D11,":D",""))</f>
        <v>Photographer</v>
      </c>
    </row>
    <row r="12">
      <c r="A12" s="11" t="s">
        <v>47</v>
      </c>
      <c r="B12" s="16" t="str">
        <f t="shared" si="1"/>
        <v>Engineer</v>
      </c>
      <c r="D12" s="16" t="str">
        <f>IFERROR(__xludf.DUMMYFUNCTION("""COMPUTED_VALUE"""),"$Photographer$")</f>
        <v>$Photographer$</v>
      </c>
      <c r="E12" s="16" t="str">
        <f>TRIM(SUBSTITUTE(D12,"$",""))</f>
        <v>Photographer</v>
      </c>
    </row>
    <row r="13">
      <c r="A13" s="10" t="s">
        <v>31</v>
      </c>
      <c r="B13" s="16" t="str">
        <f t="shared" si="1"/>
        <v>Photographer</v>
      </c>
      <c r="D13" s="16" t="str">
        <f>IFERROR(__xludf.DUMMYFUNCTION("""COMPUTED_VALUE"""),"Doctor")</f>
        <v>Doctor</v>
      </c>
      <c r="E13" s="16" t="str">
        <f>TRIM(D13)</f>
        <v>Doctor</v>
      </c>
    </row>
    <row r="14">
      <c r="A14" s="9" t="s">
        <v>55</v>
      </c>
      <c r="B14" s="16" t="str">
        <f t="shared" si="1"/>
        <v>Photographer</v>
      </c>
      <c r="D14" s="16" t="str">
        <f>IFERROR(__xludf.DUMMYFUNCTION("""COMPUTED_VALUE""")," Doctor?")</f>
        <v> Doctor?</v>
      </c>
      <c r="E14" s="16" t="str">
        <f>TRIM(SUBSTITUTE(D14,"?",""))</f>
        <v>Doctor</v>
      </c>
    </row>
    <row r="15">
      <c r="A15" s="10" t="s">
        <v>28</v>
      </c>
      <c r="B15" s="16" t="str">
        <f t="shared" si="1"/>
        <v>Student</v>
      </c>
      <c r="D15" s="16" t="str">
        <f>IFERROR(__xludf.DUMMYFUNCTION("""COMPUTED_VALUE"""),"doctor")</f>
        <v>doctor</v>
      </c>
      <c r="E15" s="16" t="str">
        <f>TRIM(PROPER(D15))</f>
        <v>Doctor</v>
      </c>
    </row>
    <row r="16">
      <c r="A16" s="9" t="s">
        <v>60</v>
      </c>
      <c r="B16" s="16" t="str">
        <f t="shared" si="1"/>
        <v>Photographer</v>
      </c>
    </row>
    <row r="17">
      <c r="A17" s="7" t="s">
        <v>40</v>
      </c>
      <c r="B17" s="16" t="str">
        <f t="shared" si="1"/>
        <v>Engineer</v>
      </c>
    </row>
    <row r="18">
      <c r="A18" s="10" t="s">
        <v>40</v>
      </c>
      <c r="B18" s="16" t="str">
        <f t="shared" si="1"/>
        <v>Engineer</v>
      </c>
    </row>
    <row r="19">
      <c r="A19" s="10" t="s">
        <v>28</v>
      </c>
      <c r="B19" s="16" t="str">
        <f t="shared" si="1"/>
        <v>Student</v>
      </c>
    </row>
    <row r="20">
      <c r="A20" s="11" t="s">
        <v>47</v>
      </c>
      <c r="B20" s="16" t="str">
        <f t="shared" si="1"/>
        <v>Engineer</v>
      </c>
    </row>
    <row r="21">
      <c r="A21" s="10" t="s">
        <v>72</v>
      </c>
      <c r="B21" s="16" t="str">
        <f t="shared" si="1"/>
        <v>Doctor</v>
      </c>
    </row>
    <row r="22">
      <c r="A22" s="7" t="s">
        <v>28</v>
      </c>
      <c r="B22" s="16" t="str">
        <f t="shared" si="1"/>
        <v>Student</v>
      </c>
    </row>
    <row r="23">
      <c r="A23" s="10" t="s">
        <v>31</v>
      </c>
      <c r="B23" s="16" t="str">
        <f t="shared" si="1"/>
        <v>Photographer</v>
      </c>
    </row>
    <row r="24">
      <c r="A24" s="9" t="s">
        <v>80</v>
      </c>
      <c r="B24" s="16" t="str">
        <f t="shared" si="1"/>
        <v>Doctor</v>
      </c>
    </row>
    <row r="25">
      <c r="A25" s="9" t="s">
        <v>83</v>
      </c>
      <c r="B25" s="16" t="str">
        <f t="shared" si="1"/>
        <v>Doctor</v>
      </c>
    </row>
    <row r="26">
      <c r="A26" s="9" t="s">
        <v>24</v>
      </c>
      <c r="B26" s="16" t="str">
        <f t="shared" si="1"/>
        <v>Artist</v>
      </c>
    </row>
    <row r="27">
      <c r="A27" s="7" t="s">
        <v>72</v>
      </c>
      <c r="B27" s="16" t="str">
        <f t="shared" si="1"/>
        <v>Doctor</v>
      </c>
    </row>
    <row r="28">
      <c r="A28" s="9" t="s">
        <v>60</v>
      </c>
      <c r="B28" s="16" t="str">
        <f t="shared" si="1"/>
        <v>Photographer</v>
      </c>
    </row>
    <row r="29">
      <c r="A29" s="10" t="s">
        <v>11</v>
      </c>
      <c r="B29" s="16" t="str">
        <f t="shared" si="1"/>
        <v>Artist</v>
      </c>
    </row>
    <row r="30">
      <c r="A30" s="9" t="s">
        <v>20</v>
      </c>
      <c r="B30" s="16" t="str">
        <f t="shared" si="1"/>
        <v>Student</v>
      </c>
    </row>
    <row r="31">
      <c r="A31" s="10" t="s">
        <v>72</v>
      </c>
      <c r="B31" s="16" t="str">
        <f t="shared" si="1"/>
        <v>Doctor</v>
      </c>
    </row>
    <row r="32">
      <c r="A32" s="7" t="s">
        <v>11</v>
      </c>
      <c r="B32" s="16" t="str">
        <f t="shared" si="1"/>
        <v>Artist</v>
      </c>
    </row>
    <row r="33">
      <c r="A33" s="9" t="s">
        <v>80</v>
      </c>
      <c r="B33" s="16" t="str">
        <f t="shared" si="1"/>
        <v>Doctor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</cols>
  <sheetData>
    <row r="1">
      <c r="A1" s="1" t="s">
        <v>2</v>
      </c>
      <c r="B1" s="14" t="s">
        <v>105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5">
        <v>49.0</v>
      </c>
      <c r="B2" s="16" t="str">
        <f t="shared" ref="B2:B33" si="1">IF(A2&gt;100,"Age Not Valid","Age Valid")</f>
        <v>Age Valid</v>
      </c>
    </row>
    <row r="3">
      <c r="A3" s="5">
        <v>52.0</v>
      </c>
      <c r="B3" s="16" t="str">
        <f t="shared" si="1"/>
        <v>Age Valid</v>
      </c>
    </row>
    <row r="4">
      <c r="A4" s="5">
        <v>48.0</v>
      </c>
      <c r="B4" s="16" t="str">
        <f t="shared" si="1"/>
        <v>Age Valid</v>
      </c>
    </row>
    <row r="5">
      <c r="A5" s="5">
        <v>47.0</v>
      </c>
      <c r="B5" s="16" t="str">
        <f t="shared" si="1"/>
        <v>Age Valid</v>
      </c>
    </row>
    <row r="6">
      <c r="A6" s="5">
        <v>42.0</v>
      </c>
      <c r="B6" s="16" t="str">
        <f t="shared" si="1"/>
        <v>Age Valid</v>
      </c>
    </row>
    <row r="7">
      <c r="A7" s="5">
        <v>44.0</v>
      </c>
      <c r="B7" s="16" t="str">
        <f t="shared" si="1"/>
        <v>Age Valid</v>
      </c>
    </row>
    <row r="8">
      <c r="A8" s="5">
        <v>128.0</v>
      </c>
      <c r="B8" s="16" t="str">
        <f t="shared" si="1"/>
        <v>Age Not Valid</v>
      </c>
    </row>
    <row r="9">
      <c r="A9" s="5">
        <v>39.0</v>
      </c>
      <c r="B9" s="16" t="str">
        <f t="shared" si="1"/>
        <v>Age Valid</v>
      </c>
    </row>
    <row r="10">
      <c r="A10" s="5">
        <v>36.0</v>
      </c>
      <c r="B10" s="16" t="str">
        <f t="shared" si="1"/>
        <v>Age Valid</v>
      </c>
    </row>
    <row r="11">
      <c r="A11" s="5">
        <v>36.0</v>
      </c>
      <c r="B11" s="16" t="str">
        <f t="shared" si="1"/>
        <v>Age Valid</v>
      </c>
    </row>
    <row r="12">
      <c r="A12" s="5">
        <v>31.0</v>
      </c>
      <c r="B12" s="16" t="str">
        <f t="shared" si="1"/>
        <v>Age Valid</v>
      </c>
    </row>
    <row r="13">
      <c r="A13" s="5">
        <v>35.0</v>
      </c>
      <c r="B13" s="16" t="str">
        <f t="shared" si="1"/>
        <v>Age Valid</v>
      </c>
    </row>
    <row r="14">
      <c r="A14" s="5">
        <v>20.0</v>
      </c>
      <c r="B14" s="16" t="str">
        <f t="shared" si="1"/>
        <v>Age Valid</v>
      </c>
    </row>
    <row r="15">
      <c r="A15" s="5">
        <v>23.0</v>
      </c>
      <c r="B15" s="16" t="str">
        <f t="shared" si="1"/>
        <v>Age Valid</v>
      </c>
    </row>
    <row r="16">
      <c r="A16" s="5">
        <v>40.0</v>
      </c>
      <c r="B16" s="16" t="str">
        <f t="shared" si="1"/>
        <v>Age Valid</v>
      </c>
    </row>
    <row r="17">
      <c r="A17" s="5">
        <v>308.0</v>
      </c>
      <c r="B17" s="16" t="str">
        <f t="shared" si="1"/>
        <v>Age Not Valid</v>
      </c>
    </row>
    <row r="18">
      <c r="A18" s="5">
        <v>29.0</v>
      </c>
      <c r="B18" s="16" t="str">
        <f t="shared" si="1"/>
        <v>Age Valid</v>
      </c>
    </row>
    <row r="19">
      <c r="A19" s="5">
        <v>22.0</v>
      </c>
      <c r="B19" s="16" t="str">
        <f t="shared" si="1"/>
        <v>Age Valid</v>
      </c>
    </row>
    <row r="20">
      <c r="A20" s="5">
        <v>32.0</v>
      </c>
      <c r="B20" s="16" t="str">
        <f t="shared" si="1"/>
        <v>Age Valid</v>
      </c>
    </row>
    <row r="21">
      <c r="A21" s="5">
        <v>29.0</v>
      </c>
      <c r="B21" s="16" t="str">
        <f t="shared" si="1"/>
        <v>Age Valid</v>
      </c>
    </row>
    <row r="22">
      <c r="A22" s="5">
        <v>35.0</v>
      </c>
      <c r="B22" s="16" t="str">
        <f t="shared" si="1"/>
        <v>Age Valid</v>
      </c>
    </row>
    <row r="23">
      <c r="A23" s="5">
        <v>35.0</v>
      </c>
      <c r="B23" s="16" t="str">
        <f t="shared" si="1"/>
        <v>Age Valid</v>
      </c>
    </row>
    <row r="24">
      <c r="A24" s="5">
        <v>33.0</v>
      </c>
      <c r="B24" s="16" t="str">
        <f t="shared" si="1"/>
        <v>Age Valid</v>
      </c>
    </row>
    <row r="25">
      <c r="A25" s="5">
        <v>31.0</v>
      </c>
      <c r="B25" s="16" t="str">
        <f t="shared" si="1"/>
        <v>Age Valid</v>
      </c>
    </row>
    <row r="26">
      <c r="A26" s="5">
        <v>28.0</v>
      </c>
      <c r="B26" s="16" t="str">
        <f t="shared" si="1"/>
        <v>Age Valid</v>
      </c>
    </row>
    <row r="27">
      <c r="A27" s="5">
        <v>26.0</v>
      </c>
      <c r="B27" s="16" t="str">
        <f t="shared" si="1"/>
        <v>Age Valid</v>
      </c>
    </row>
    <row r="28">
      <c r="A28" s="5">
        <v>33.0</v>
      </c>
      <c r="B28" s="16" t="str">
        <f t="shared" si="1"/>
        <v>Age Valid</v>
      </c>
    </row>
    <row r="29">
      <c r="A29" s="5">
        <v>230.0</v>
      </c>
      <c r="B29" s="16" t="str">
        <f t="shared" si="1"/>
        <v>Age Not Valid</v>
      </c>
    </row>
    <row r="30">
      <c r="A30" s="5">
        <v>22.0</v>
      </c>
      <c r="B30" s="16" t="str">
        <f t="shared" si="1"/>
        <v>Age Valid</v>
      </c>
    </row>
    <row r="31">
      <c r="A31" s="5">
        <v>21.0</v>
      </c>
      <c r="B31" s="16" t="str">
        <f t="shared" si="1"/>
        <v>Age Valid</v>
      </c>
    </row>
    <row r="32">
      <c r="A32" s="5">
        <v>29.0</v>
      </c>
      <c r="B32" s="16" t="str">
        <f t="shared" si="1"/>
        <v>Age Valid</v>
      </c>
    </row>
    <row r="33">
      <c r="A33" s="5">
        <v>44.0</v>
      </c>
      <c r="B33" s="16" t="str">
        <f t="shared" si="1"/>
        <v>Age Valid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5.75"/>
    <col customWidth="1" min="3" max="3" width="20.25"/>
  </cols>
  <sheetData>
    <row r="1">
      <c r="A1" s="1" t="s">
        <v>0</v>
      </c>
      <c r="B1" s="17" t="s">
        <v>106</v>
      </c>
      <c r="C1" s="12" t="s">
        <v>107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5" t="s">
        <v>8</v>
      </c>
      <c r="B2" s="16">
        <f t="shared" ref="B2:B33" si="1">LEN(A2)</f>
        <v>11</v>
      </c>
      <c r="C2" s="16" t="str">
        <f t="shared" ref="C2:C33" si="2">IF(B2&lt;=12,"Username is OK!","Username is not OK!")</f>
        <v>Username is OK!</v>
      </c>
    </row>
    <row r="3">
      <c r="A3" s="5" t="s">
        <v>13</v>
      </c>
      <c r="B3" s="16">
        <f t="shared" si="1"/>
        <v>11</v>
      </c>
      <c r="C3" s="16" t="str">
        <f t="shared" si="2"/>
        <v>Username is OK!</v>
      </c>
    </row>
    <row r="4">
      <c r="A4" s="5" t="s">
        <v>17</v>
      </c>
      <c r="B4" s="16">
        <f t="shared" si="1"/>
        <v>13</v>
      </c>
      <c r="C4" s="16" t="str">
        <f t="shared" si="2"/>
        <v>Username is not OK!</v>
      </c>
    </row>
    <row r="5">
      <c r="A5" s="5" t="s">
        <v>22</v>
      </c>
      <c r="B5" s="16">
        <f t="shared" si="1"/>
        <v>9</v>
      </c>
      <c r="C5" s="16" t="str">
        <f t="shared" si="2"/>
        <v>Username is OK!</v>
      </c>
    </row>
    <row r="6">
      <c r="A6" s="5" t="s">
        <v>26</v>
      </c>
      <c r="B6" s="16">
        <f t="shared" si="1"/>
        <v>12</v>
      </c>
      <c r="C6" s="16" t="str">
        <f t="shared" si="2"/>
        <v>Username is OK!</v>
      </c>
    </row>
    <row r="7">
      <c r="A7" s="5" t="s">
        <v>30</v>
      </c>
      <c r="B7" s="16">
        <f t="shared" si="1"/>
        <v>11</v>
      </c>
      <c r="C7" s="16" t="str">
        <f t="shared" si="2"/>
        <v>Username is OK!</v>
      </c>
    </row>
    <row r="8">
      <c r="A8" s="5" t="s">
        <v>32</v>
      </c>
      <c r="B8" s="16">
        <f t="shared" si="1"/>
        <v>9</v>
      </c>
      <c r="C8" s="16" t="str">
        <f t="shared" si="2"/>
        <v>Username is OK!</v>
      </c>
    </row>
    <row r="9">
      <c r="A9" s="5" t="s">
        <v>35</v>
      </c>
      <c r="B9" s="16">
        <f t="shared" si="1"/>
        <v>12</v>
      </c>
      <c r="C9" s="16" t="str">
        <f t="shared" si="2"/>
        <v>Username is OK!</v>
      </c>
    </row>
    <row r="10">
      <c r="A10" s="5" t="s">
        <v>37</v>
      </c>
      <c r="B10" s="16">
        <f t="shared" si="1"/>
        <v>12</v>
      </c>
      <c r="C10" s="16" t="str">
        <f t="shared" si="2"/>
        <v>Username is OK!</v>
      </c>
    </row>
    <row r="11">
      <c r="A11" s="5" t="s">
        <v>42</v>
      </c>
      <c r="B11" s="16">
        <f t="shared" si="1"/>
        <v>12</v>
      </c>
      <c r="C11" s="16" t="str">
        <f t="shared" si="2"/>
        <v>Username is OK!</v>
      </c>
    </row>
    <row r="12">
      <c r="A12" s="5" t="s">
        <v>45</v>
      </c>
      <c r="B12" s="16">
        <f t="shared" si="1"/>
        <v>9</v>
      </c>
      <c r="C12" s="16" t="str">
        <f t="shared" si="2"/>
        <v>Username is OK!</v>
      </c>
    </row>
    <row r="13">
      <c r="A13" s="5" t="s">
        <v>49</v>
      </c>
      <c r="B13" s="16">
        <f t="shared" si="1"/>
        <v>10</v>
      </c>
      <c r="C13" s="16" t="str">
        <f t="shared" si="2"/>
        <v>Username is OK!</v>
      </c>
    </row>
    <row r="14">
      <c r="A14" s="5" t="s">
        <v>52</v>
      </c>
      <c r="B14" s="16">
        <f t="shared" si="1"/>
        <v>10</v>
      </c>
      <c r="C14" s="16" t="str">
        <f t="shared" si="2"/>
        <v>Username is OK!</v>
      </c>
    </row>
    <row r="15">
      <c r="A15" s="5" t="s">
        <v>57</v>
      </c>
      <c r="B15" s="16">
        <f t="shared" si="1"/>
        <v>12</v>
      </c>
      <c r="C15" s="16" t="str">
        <f t="shared" si="2"/>
        <v>Username is OK!</v>
      </c>
    </row>
    <row r="16">
      <c r="A16" s="5" t="s">
        <v>59</v>
      </c>
      <c r="B16" s="16">
        <f t="shared" si="1"/>
        <v>12</v>
      </c>
      <c r="C16" s="16" t="str">
        <f t="shared" si="2"/>
        <v>Username is OK!</v>
      </c>
    </row>
    <row r="17">
      <c r="A17" s="5" t="s">
        <v>62</v>
      </c>
      <c r="B17" s="16">
        <f t="shared" si="1"/>
        <v>8</v>
      </c>
      <c r="C17" s="16" t="str">
        <f t="shared" si="2"/>
        <v>Username is OK!</v>
      </c>
    </row>
    <row r="18">
      <c r="A18" s="5" t="s">
        <v>65</v>
      </c>
      <c r="B18" s="16">
        <f t="shared" si="1"/>
        <v>12</v>
      </c>
      <c r="C18" s="16" t="str">
        <f t="shared" si="2"/>
        <v>Username is OK!</v>
      </c>
    </row>
    <row r="19">
      <c r="A19" s="5" t="s">
        <v>67</v>
      </c>
      <c r="B19" s="16">
        <f t="shared" si="1"/>
        <v>8</v>
      </c>
      <c r="C19" s="16" t="str">
        <f t="shared" si="2"/>
        <v>Username is OK!</v>
      </c>
    </row>
    <row r="20">
      <c r="A20" s="5" t="s">
        <v>69</v>
      </c>
      <c r="B20" s="16">
        <f t="shared" si="1"/>
        <v>9</v>
      </c>
      <c r="C20" s="16" t="str">
        <f t="shared" si="2"/>
        <v>Username is OK!</v>
      </c>
    </row>
    <row r="21">
      <c r="A21" s="5" t="s">
        <v>71</v>
      </c>
      <c r="B21" s="16">
        <f t="shared" si="1"/>
        <v>8</v>
      </c>
      <c r="C21" s="16" t="str">
        <f t="shared" si="2"/>
        <v>Username is OK!</v>
      </c>
    </row>
    <row r="22">
      <c r="A22" s="5" t="s">
        <v>74</v>
      </c>
      <c r="B22" s="16">
        <f t="shared" si="1"/>
        <v>8</v>
      </c>
      <c r="C22" s="16" t="str">
        <f t="shared" si="2"/>
        <v>Username is OK!</v>
      </c>
    </row>
    <row r="23">
      <c r="A23" s="5" t="s">
        <v>76</v>
      </c>
      <c r="B23" s="16">
        <f t="shared" si="1"/>
        <v>12</v>
      </c>
      <c r="C23" s="16" t="str">
        <f t="shared" si="2"/>
        <v>Username is OK!</v>
      </c>
    </row>
    <row r="24">
      <c r="A24" s="5" t="s">
        <v>79</v>
      </c>
      <c r="B24" s="16">
        <f t="shared" si="1"/>
        <v>14</v>
      </c>
      <c r="C24" s="16" t="str">
        <f t="shared" si="2"/>
        <v>Username is not OK!</v>
      </c>
    </row>
    <row r="25">
      <c r="A25" s="5" t="s">
        <v>82</v>
      </c>
      <c r="B25" s="16">
        <f t="shared" si="1"/>
        <v>10</v>
      </c>
      <c r="C25" s="16" t="str">
        <f t="shared" si="2"/>
        <v>Username is OK!</v>
      </c>
    </row>
    <row r="26">
      <c r="A26" s="5" t="s">
        <v>85</v>
      </c>
      <c r="B26" s="16">
        <f t="shared" si="1"/>
        <v>11</v>
      </c>
      <c r="C26" s="16" t="str">
        <f t="shared" si="2"/>
        <v>Username is OK!</v>
      </c>
    </row>
    <row r="27">
      <c r="A27" s="5" t="s">
        <v>87</v>
      </c>
      <c r="B27" s="16">
        <f t="shared" si="1"/>
        <v>11</v>
      </c>
      <c r="C27" s="16" t="str">
        <f t="shared" si="2"/>
        <v>Username is OK!</v>
      </c>
    </row>
    <row r="28">
      <c r="A28" s="5" t="s">
        <v>89</v>
      </c>
      <c r="B28" s="16">
        <f t="shared" si="1"/>
        <v>12</v>
      </c>
      <c r="C28" s="16" t="str">
        <f t="shared" si="2"/>
        <v>Username is OK!</v>
      </c>
    </row>
    <row r="29">
      <c r="A29" s="5" t="s">
        <v>91</v>
      </c>
      <c r="B29" s="16">
        <f t="shared" si="1"/>
        <v>11</v>
      </c>
      <c r="C29" s="16" t="str">
        <f t="shared" si="2"/>
        <v>Username is OK!</v>
      </c>
    </row>
    <row r="30">
      <c r="A30" s="5" t="s">
        <v>93</v>
      </c>
      <c r="B30" s="16">
        <f t="shared" si="1"/>
        <v>12</v>
      </c>
      <c r="C30" s="16" t="str">
        <f t="shared" si="2"/>
        <v>Username is OK!</v>
      </c>
    </row>
    <row r="31">
      <c r="A31" s="5" t="s">
        <v>96</v>
      </c>
      <c r="B31" s="16">
        <f t="shared" si="1"/>
        <v>13</v>
      </c>
      <c r="C31" s="16" t="str">
        <f t="shared" si="2"/>
        <v>Username is not OK!</v>
      </c>
    </row>
    <row r="32">
      <c r="A32" s="5" t="s">
        <v>99</v>
      </c>
      <c r="B32" s="16">
        <f t="shared" si="1"/>
        <v>9</v>
      </c>
      <c r="C32" s="16" t="str">
        <f t="shared" si="2"/>
        <v>Username is OK!</v>
      </c>
    </row>
    <row r="33">
      <c r="A33" s="5" t="s">
        <v>100</v>
      </c>
      <c r="B33" s="16">
        <f t="shared" si="1"/>
        <v>12</v>
      </c>
      <c r="C33" s="16" t="str">
        <f t="shared" si="2"/>
        <v>Username is OK!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3" max="3" width="36.25"/>
  </cols>
  <sheetData>
    <row r="1">
      <c r="A1" s="1" t="s">
        <v>0</v>
      </c>
      <c r="B1" s="18"/>
      <c r="C1" s="14" t="s">
        <v>108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5" t="s">
        <v>8</v>
      </c>
      <c r="C2" s="16">
        <f>COUNTIF('Q3'!C2:C33,"Username is not OK!")</f>
        <v>3</v>
      </c>
    </row>
    <row r="3">
      <c r="A3" s="5" t="s">
        <v>13</v>
      </c>
    </row>
    <row r="4">
      <c r="A4" s="5" t="s">
        <v>17</v>
      </c>
    </row>
    <row r="5">
      <c r="A5" s="5" t="s">
        <v>22</v>
      </c>
    </row>
    <row r="6">
      <c r="A6" s="5" t="s">
        <v>26</v>
      </c>
    </row>
    <row r="7">
      <c r="A7" s="5" t="s">
        <v>30</v>
      </c>
    </row>
    <row r="8">
      <c r="A8" s="5" t="s">
        <v>32</v>
      </c>
    </row>
    <row r="9">
      <c r="A9" s="5" t="s">
        <v>35</v>
      </c>
    </row>
    <row r="10">
      <c r="A10" s="5" t="s">
        <v>37</v>
      </c>
    </row>
    <row r="11">
      <c r="A11" s="5" t="s">
        <v>42</v>
      </c>
    </row>
    <row r="12">
      <c r="A12" s="5" t="s">
        <v>45</v>
      </c>
    </row>
    <row r="13">
      <c r="A13" s="5" t="s">
        <v>49</v>
      </c>
    </row>
    <row r="14">
      <c r="A14" s="5" t="s">
        <v>52</v>
      </c>
    </row>
    <row r="15">
      <c r="A15" s="5" t="s">
        <v>57</v>
      </c>
    </row>
    <row r="16">
      <c r="A16" s="5" t="s">
        <v>59</v>
      </c>
    </row>
    <row r="17">
      <c r="A17" s="5" t="s">
        <v>62</v>
      </c>
    </row>
    <row r="18">
      <c r="A18" s="5" t="s">
        <v>65</v>
      </c>
    </row>
    <row r="19">
      <c r="A19" s="5" t="s">
        <v>67</v>
      </c>
    </row>
    <row r="20">
      <c r="A20" s="5" t="s">
        <v>69</v>
      </c>
    </row>
    <row r="21">
      <c r="A21" s="5" t="s">
        <v>71</v>
      </c>
    </row>
    <row r="22">
      <c r="A22" s="5" t="s">
        <v>74</v>
      </c>
    </row>
    <row r="23">
      <c r="A23" s="5" t="s">
        <v>76</v>
      </c>
    </row>
    <row r="24">
      <c r="A24" s="5" t="s">
        <v>79</v>
      </c>
    </row>
    <row r="25">
      <c r="A25" s="5" t="s">
        <v>82</v>
      </c>
    </row>
    <row r="26">
      <c r="A26" s="5" t="s">
        <v>85</v>
      </c>
    </row>
    <row r="27">
      <c r="A27" s="5" t="s">
        <v>87</v>
      </c>
    </row>
    <row r="28">
      <c r="A28" s="5" t="s">
        <v>89</v>
      </c>
    </row>
    <row r="29">
      <c r="A29" s="5" t="s">
        <v>91</v>
      </c>
    </row>
    <row r="30">
      <c r="A30" s="5" t="s">
        <v>93</v>
      </c>
    </row>
    <row r="31">
      <c r="A31" s="5" t="s">
        <v>96</v>
      </c>
    </row>
    <row r="32">
      <c r="A32" s="5" t="s">
        <v>99</v>
      </c>
    </row>
    <row r="33">
      <c r="A33" s="5" t="s">
        <v>100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19" t="s">
        <v>109</v>
      </c>
      <c r="C1" s="13"/>
      <c r="D1" s="19" t="s">
        <v>110</v>
      </c>
      <c r="E1" s="12" t="s">
        <v>111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6" t="s">
        <v>9</v>
      </c>
      <c r="B2" s="16" t="str">
        <f t="shared" ref="B2:B33" si="1">VLOOKUP(A2,$D$2:$E$7,2,FALSE)</f>
        <v>Female</v>
      </c>
      <c r="D2" s="16" t="str">
        <f>IFERROR(__xludf.DUMMYFUNCTION("UNIQUE(A2:A33)"),"Female")</f>
        <v>Female</v>
      </c>
      <c r="E2" s="16" t="str">
        <f>TRIM(D2)</f>
        <v>Female</v>
      </c>
    </row>
    <row r="3">
      <c r="A3" s="6" t="s">
        <v>14</v>
      </c>
      <c r="B3" s="16" t="str">
        <f t="shared" si="1"/>
        <v>Female</v>
      </c>
      <c r="D3" s="16" t="str">
        <f>IFERROR(__xludf.DUMMYFUNCTION("""COMPUTED_VALUE"""),"FeMAle")</f>
        <v>FeMAle</v>
      </c>
      <c r="E3" s="16" t="str">
        <f>TRIM(PROPER(D3))</f>
        <v>Female</v>
      </c>
    </row>
    <row r="4">
      <c r="A4" s="6" t="s">
        <v>18</v>
      </c>
      <c r="B4" s="16" t="str">
        <f t="shared" si="1"/>
        <v>Male</v>
      </c>
      <c r="D4" s="16" t="str">
        <f>IFERROR(__xludf.DUMMYFUNCTION("""COMPUTED_VALUE"""),"Male")</f>
        <v>Male</v>
      </c>
      <c r="E4" s="16" t="str">
        <f>TRIM(D4)</f>
        <v>Male</v>
      </c>
    </row>
    <row r="5">
      <c r="A5" s="6" t="s">
        <v>9</v>
      </c>
      <c r="B5" s="16" t="str">
        <f t="shared" si="1"/>
        <v>Female</v>
      </c>
      <c r="D5" s="16" t="str">
        <f>IFERROR(__xludf.DUMMYFUNCTION("""COMPUTED_VALUE"""),"My gender is female")</f>
        <v>My gender is female</v>
      </c>
      <c r="E5" s="16" t="str">
        <f>TRIM(PROPER(RIGHT(D5,6)))</f>
        <v>Female</v>
      </c>
    </row>
    <row r="6">
      <c r="A6" s="6" t="s">
        <v>14</v>
      </c>
      <c r="B6" s="16" t="str">
        <f t="shared" si="1"/>
        <v>Female</v>
      </c>
      <c r="D6" s="16" t="str">
        <f>IFERROR(__xludf.DUMMYFUNCTION("""COMPUTED_VALUE"""),"MALE")</f>
        <v>MALE</v>
      </c>
      <c r="E6" s="16" t="str">
        <f>TRIM(PROPER(D6))</f>
        <v>Male</v>
      </c>
    </row>
    <row r="7">
      <c r="A7" s="6" t="s">
        <v>9</v>
      </c>
      <c r="B7" s="16" t="str">
        <f t="shared" si="1"/>
        <v>Female</v>
      </c>
      <c r="D7" s="16" t="str">
        <f>IFERROR(__xludf.DUMMYFUNCTION("""COMPUTED_VALUE"""),"I am a male")</f>
        <v>I am a male</v>
      </c>
      <c r="E7" s="16" t="str">
        <f>TRIM(PROPER(RIGHT(D7,4)))</f>
        <v>Male</v>
      </c>
    </row>
    <row r="8">
      <c r="A8" s="6" t="s">
        <v>18</v>
      </c>
      <c r="B8" s="16" t="str">
        <f t="shared" si="1"/>
        <v>Male</v>
      </c>
    </row>
    <row r="9">
      <c r="A9" s="6" t="s">
        <v>9</v>
      </c>
      <c r="B9" s="16" t="str">
        <f t="shared" si="1"/>
        <v>Female</v>
      </c>
    </row>
    <row r="10">
      <c r="A10" s="6" t="s">
        <v>38</v>
      </c>
      <c r="B10" s="16" t="str">
        <f t="shared" si="1"/>
        <v>Female</v>
      </c>
    </row>
    <row r="11">
      <c r="A11" s="6" t="s">
        <v>9</v>
      </c>
      <c r="B11" s="16" t="str">
        <f t="shared" si="1"/>
        <v>Female</v>
      </c>
    </row>
    <row r="12">
      <c r="A12" s="6" t="s">
        <v>9</v>
      </c>
      <c r="B12" s="16" t="str">
        <f t="shared" si="1"/>
        <v>Female</v>
      </c>
    </row>
    <row r="13">
      <c r="A13" s="6" t="s">
        <v>18</v>
      </c>
      <c r="B13" s="16" t="str">
        <f t="shared" si="1"/>
        <v>Male</v>
      </c>
    </row>
    <row r="14">
      <c r="A14" s="6" t="s">
        <v>53</v>
      </c>
      <c r="B14" s="16" t="str">
        <f t="shared" si="1"/>
        <v>Male</v>
      </c>
    </row>
    <row r="15">
      <c r="A15" s="6" t="s">
        <v>18</v>
      </c>
      <c r="B15" s="16" t="str">
        <f t="shared" si="1"/>
        <v>Male</v>
      </c>
    </row>
    <row r="16">
      <c r="A16" s="6" t="s">
        <v>18</v>
      </c>
      <c r="B16" s="16" t="str">
        <f t="shared" si="1"/>
        <v>Male</v>
      </c>
    </row>
    <row r="17">
      <c r="A17" s="6" t="s">
        <v>9</v>
      </c>
      <c r="B17" s="16" t="str">
        <f t="shared" si="1"/>
        <v>Female</v>
      </c>
    </row>
    <row r="18">
      <c r="A18" s="6" t="s">
        <v>18</v>
      </c>
      <c r="B18" s="16" t="str">
        <f t="shared" si="1"/>
        <v>Male</v>
      </c>
    </row>
    <row r="19">
      <c r="A19" s="6" t="s">
        <v>9</v>
      </c>
      <c r="B19" s="16" t="str">
        <f t="shared" si="1"/>
        <v>Female</v>
      </c>
    </row>
    <row r="20">
      <c r="A20" s="6" t="s">
        <v>53</v>
      </c>
      <c r="B20" s="16" t="str">
        <f t="shared" si="1"/>
        <v>Male</v>
      </c>
    </row>
    <row r="21">
      <c r="A21" s="6" t="s">
        <v>18</v>
      </c>
      <c r="B21" s="16" t="str">
        <f t="shared" si="1"/>
        <v>Male</v>
      </c>
    </row>
    <row r="22">
      <c r="A22" s="6" t="s">
        <v>14</v>
      </c>
      <c r="B22" s="16" t="str">
        <f t="shared" si="1"/>
        <v>Female</v>
      </c>
    </row>
    <row r="23">
      <c r="A23" s="6" t="s">
        <v>77</v>
      </c>
      <c r="B23" s="16" t="str">
        <f t="shared" si="1"/>
        <v>Male</v>
      </c>
    </row>
    <row r="24">
      <c r="A24" s="6" t="s">
        <v>18</v>
      </c>
      <c r="B24" s="16" t="str">
        <f t="shared" si="1"/>
        <v>Male</v>
      </c>
    </row>
    <row r="25">
      <c r="A25" s="6" t="s">
        <v>18</v>
      </c>
      <c r="B25" s="16" t="str">
        <f t="shared" si="1"/>
        <v>Male</v>
      </c>
    </row>
    <row r="26">
      <c r="A26" s="6" t="s">
        <v>18</v>
      </c>
      <c r="B26" s="16" t="str">
        <f t="shared" si="1"/>
        <v>Male</v>
      </c>
    </row>
    <row r="27">
      <c r="A27" s="6" t="s">
        <v>77</v>
      </c>
      <c r="B27" s="16" t="str">
        <f t="shared" si="1"/>
        <v>Male</v>
      </c>
    </row>
    <row r="28">
      <c r="A28" s="6" t="s">
        <v>18</v>
      </c>
      <c r="B28" s="16" t="str">
        <f t="shared" si="1"/>
        <v>Male</v>
      </c>
    </row>
    <row r="29">
      <c r="A29" s="6" t="s">
        <v>18</v>
      </c>
      <c r="B29" s="16" t="str">
        <f t="shared" si="1"/>
        <v>Male</v>
      </c>
    </row>
    <row r="30">
      <c r="A30" s="6" t="s">
        <v>18</v>
      </c>
      <c r="B30" s="16" t="str">
        <f t="shared" si="1"/>
        <v>Male</v>
      </c>
    </row>
    <row r="31">
      <c r="A31" s="6" t="s">
        <v>18</v>
      </c>
      <c r="B31" s="16" t="str">
        <f t="shared" si="1"/>
        <v>Male</v>
      </c>
    </row>
    <row r="32">
      <c r="A32" s="6" t="s">
        <v>38</v>
      </c>
      <c r="B32" s="16" t="str">
        <f t="shared" si="1"/>
        <v>Female</v>
      </c>
    </row>
    <row r="33">
      <c r="A33" s="6" t="s">
        <v>9</v>
      </c>
      <c r="B33" s="16" t="str">
        <f t="shared" si="1"/>
        <v>Female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25"/>
  </cols>
  <sheetData>
    <row r="1">
      <c r="A1" s="2" t="s">
        <v>6</v>
      </c>
      <c r="B1" s="3" t="s">
        <v>7</v>
      </c>
      <c r="C1" s="14" t="s">
        <v>112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6">
        <v>240.0</v>
      </c>
      <c r="B2" s="8">
        <v>8.0</v>
      </c>
      <c r="C2" s="16" t="str">
        <f t="shared" ref="C2:C33" si="1">IF(A2&lt;B2,"Data to be checked","All good")</f>
        <v>All good</v>
      </c>
    </row>
    <row r="3">
      <c r="A3" s="6">
        <v>190.0</v>
      </c>
      <c r="B3" s="8">
        <v>6.0</v>
      </c>
      <c r="C3" s="16" t="str">
        <f t="shared" si="1"/>
        <v>All good</v>
      </c>
    </row>
    <row r="4">
      <c r="A4" s="6">
        <v>260.0</v>
      </c>
      <c r="B4" s="8">
        <v>10.0</v>
      </c>
      <c r="C4" s="16" t="str">
        <f t="shared" si="1"/>
        <v>All good</v>
      </c>
    </row>
    <row r="5">
      <c r="A5" s="6">
        <v>260.0</v>
      </c>
      <c r="B5" s="8">
        <v>1000.0</v>
      </c>
      <c r="C5" s="16" t="str">
        <f t="shared" si="1"/>
        <v>Data to be checked</v>
      </c>
    </row>
    <row r="6">
      <c r="A6" s="6">
        <v>330.0</v>
      </c>
      <c r="B6" s="8">
        <v>13.0</v>
      </c>
      <c r="C6" s="16" t="str">
        <f t="shared" si="1"/>
        <v>All good</v>
      </c>
    </row>
    <row r="7">
      <c r="A7" s="6">
        <v>220.0</v>
      </c>
      <c r="B7" s="8">
        <v>9.0</v>
      </c>
      <c r="C7" s="16" t="str">
        <f t="shared" si="1"/>
        <v>All good</v>
      </c>
    </row>
    <row r="8">
      <c r="A8" s="6">
        <v>390.0</v>
      </c>
      <c r="B8" s="8">
        <v>16.0</v>
      </c>
      <c r="C8" s="16" t="str">
        <f t="shared" si="1"/>
        <v>All good</v>
      </c>
    </row>
    <row r="9">
      <c r="A9" s="6">
        <v>500.0</v>
      </c>
      <c r="B9" s="8">
        <v>18.0</v>
      </c>
      <c r="C9" s="16" t="str">
        <f t="shared" si="1"/>
        <v>All good</v>
      </c>
    </row>
    <row r="10">
      <c r="A10" s="6">
        <v>490.0</v>
      </c>
      <c r="B10" s="8">
        <v>19.0</v>
      </c>
      <c r="C10" s="16" t="str">
        <f t="shared" si="1"/>
        <v>All good</v>
      </c>
    </row>
    <row r="11">
      <c r="A11" s="6">
        <v>520.0</v>
      </c>
      <c r="B11" s="8">
        <v>20.0</v>
      </c>
      <c r="C11" s="16" t="str">
        <f t="shared" si="1"/>
        <v>All good</v>
      </c>
    </row>
    <row r="12">
      <c r="A12" s="6">
        <v>380.0</v>
      </c>
      <c r="B12" s="8">
        <v>415.0</v>
      </c>
      <c r="C12" s="16" t="str">
        <f t="shared" si="1"/>
        <v>Data to be checked</v>
      </c>
    </row>
    <row r="13">
      <c r="A13" s="6">
        <v>430.0</v>
      </c>
      <c r="B13" s="8">
        <v>17.0</v>
      </c>
      <c r="C13" s="16" t="str">
        <f t="shared" si="1"/>
        <v>All good</v>
      </c>
    </row>
    <row r="14">
      <c r="A14" s="6">
        <v>600.0</v>
      </c>
      <c r="B14" s="8">
        <v>22.0</v>
      </c>
      <c r="C14" s="16" t="str">
        <f t="shared" si="1"/>
        <v>All good</v>
      </c>
    </row>
    <row r="15">
      <c r="A15" s="6">
        <v>580.0</v>
      </c>
      <c r="B15" s="8">
        <v>24.0</v>
      </c>
      <c r="C15" s="16" t="str">
        <f t="shared" si="1"/>
        <v>All good</v>
      </c>
    </row>
    <row r="16">
      <c r="A16" s="6">
        <v>380.0</v>
      </c>
      <c r="B16" s="8">
        <v>10.0</v>
      </c>
      <c r="C16" s="16" t="str">
        <f t="shared" si="1"/>
        <v>All good</v>
      </c>
    </row>
    <row r="17">
      <c r="A17" s="6">
        <v>670.0</v>
      </c>
      <c r="B17" s="8">
        <v>27.0</v>
      </c>
      <c r="C17" s="16" t="str">
        <f t="shared" si="1"/>
        <v>All good</v>
      </c>
    </row>
    <row r="18">
      <c r="A18" s="6">
        <v>360.0</v>
      </c>
      <c r="B18" s="8">
        <v>12.0</v>
      </c>
      <c r="C18" s="16" t="str">
        <f t="shared" si="1"/>
        <v>All good</v>
      </c>
    </row>
    <row r="19">
      <c r="A19" s="6">
        <v>620.0</v>
      </c>
      <c r="B19" s="8">
        <v>20.0</v>
      </c>
      <c r="C19" s="16" t="str">
        <f t="shared" si="1"/>
        <v>All good</v>
      </c>
    </row>
    <row r="20">
      <c r="A20" s="6">
        <v>450.0</v>
      </c>
      <c r="B20" s="8">
        <v>550.0</v>
      </c>
      <c r="C20" s="16" t="str">
        <f t="shared" si="1"/>
        <v>Data to be checked</v>
      </c>
    </row>
    <row r="21">
      <c r="A21" s="6">
        <v>410.0</v>
      </c>
      <c r="B21" s="8">
        <v>14.0</v>
      </c>
      <c r="C21" s="16" t="str">
        <f t="shared" si="1"/>
        <v>All good</v>
      </c>
    </row>
    <row r="22">
      <c r="A22" s="6">
        <v>700.0</v>
      </c>
      <c r="B22" s="8">
        <v>28.0</v>
      </c>
      <c r="C22" s="16" t="str">
        <f t="shared" si="1"/>
        <v>All good</v>
      </c>
    </row>
    <row r="23">
      <c r="A23" s="6">
        <v>490.0</v>
      </c>
      <c r="B23" s="8">
        <v>18.0</v>
      </c>
      <c r="C23" s="16" t="str">
        <f t="shared" si="1"/>
        <v>All good</v>
      </c>
    </row>
    <row r="24">
      <c r="A24" s="6">
        <v>480.0</v>
      </c>
      <c r="B24" s="8">
        <v>19.0</v>
      </c>
      <c r="C24" s="16" t="str">
        <f t="shared" si="1"/>
        <v>All good</v>
      </c>
    </row>
    <row r="25">
      <c r="A25" s="6">
        <v>420.0</v>
      </c>
      <c r="B25" s="8">
        <v>14.0</v>
      </c>
      <c r="C25" s="16" t="str">
        <f t="shared" si="1"/>
        <v>All good</v>
      </c>
    </row>
    <row r="26">
      <c r="A26" s="6">
        <v>530.0</v>
      </c>
      <c r="B26" s="8">
        <v>21.0</v>
      </c>
      <c r="C26" s="16" t="str">
        <f t="shared" si="1"/>
        <v>All good</v>
      </c>
    </row>
    <row r="27">
      <c r="A27" s="6">
        <v>520.0</v>
      </c>
      <c r="B27" s="8">
        <v>18.0</v>
      </c>
      <c r="C27" s="16" t="str">
        <f t="shared" si="1"/>
        <v>All good</v>
      </c>
    </row>
    <row r="28">
      <c r="A28" s="6">
        <v>480.0</v>
      </c>
      <c r="B28" s="8">
        <v>20.0</v>
      </c>
      <c r="C28" s="16" t="str">
        <f t="shared" si="1"/>
        <v>All good</v>
      </c>
    </row>
    <row r="29">
      <c r="A29" s="6">
        <v>660.0</v>
      </c>
      <c r="B29" s="8">
        <v>22.0</v>
      </c>
      <c r="C29" s="16" t="str">
        <f t="shared" si="1"/>
        <v>All good</v>
      </c>
    </row>
    <row r="30">
      <c r="A30" s="6">
        <v>750.0</v>
      </c>
      <c r="B30" s="8">
        <v>30.0</v>
      </c>
      <c r="C30" s="16" t="str">
        <f t="shared" si="1"/>
        <v>All good</v>
      </c>
    </row>
    <row r="31">
      <c r="A31" s="6">
        <v>800.0</v>
      </c>
      <c r="B31" s="8">
        <v>25.0</v>
      </c>
      <c r="C31" s="16" t="str">
        <f t="shared" si="1"/>
        <v>All good</v>
      </c>
    </row>
    <row r="32">
      <c r="A32" s="6">
        <v>360.0</v>
      </c>
      <c r="B32" s="8">
        <v>14.0</v>
      </c>
      <c r="C32" s="16" t="str">
        <f t="shared" si="1"/>
        <v>All good</v>
      </c>
    </row>
    <row r="33">
      <c r="A33" s="6">
        <v>210.0</v>
      </c>
      <c r="B33" s="8">
        <v>800.0</v>
      </c>
      <c r="C33" s="16" t="str">
        <f t="shared" si="1"/>
        <v>Data to be checked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5.13"/>
  </cols>
  <sheetData>
    <row r="1">
      <c r="A1" s="2" t="s">
        <v>6</v>
      </c>
      <c r="B1" s="3" t="s">
        <v>7</v>
      </c>
      <c r="C1" s="15"/>
      <c r="D1" s="14" t="s">
        <v>113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6">
        <v>240.0</v>
      </c>
      <c r="B2" s="8">
        <v>8.0</v>
      </c>
      <c r="D2" s="16">
        <f>COUNTIF('Q6'!C2:C33,"Data to be checked")</f>
        <v>4</v>
      </c>
    </row>
    <row r="3">
      <c r="A3" s="6">
        <v>190.0</v>
      </c>
      <c r="B3" s="8">
        <v>6.0</v>
      </c>
    </row>
    <row r="4">
      <c r="A4" s="6">
        <v>260.0</v>
      </c>
      <c r="B4" s="8">
        <v>10.0</v>
      </c>
    </row>
    <row r="5">
      <c r="A5" s="6">
        <v>260.0</v>
      </c>
      <c r="B5" s="8">
        <v>1000.0</v>
      </c>
    </row>
    <row r="6">
      <c r="A6" s="6">
        <v>330.0</v>
      </c>
      <c r="B6" s="8">
        <v>13.0</v>
      </c>
    </row>
    <row r="7">
      <c r="A7" s="6">
        <v>220.0</v>
      </c>
      <c r="B7" s="8">
        <v>9.0</v>
      </c>
    </row>
    <row r="8">
      <c r="A8" s="6">
        <v>390.0</v>
      </c>
      <c r="B8" s="8">
        <v>16.0</v>
      </c>
    </row>
    <row r="9">
      <c r="A9" s="6">
        <v>500.0</v>
      </c>
      <c r="B9" s="8">
        <v>18.0</v>
      </c>
    </row>
    <row r="10">
      <c r="A10" s="6">
        <v>490.0</v>
      </c>
      <c r="B10" s="8">
        <v>19.0</v>
      </c>
    </row>
    <row r="11">
      <c r="A11" s="6">
        <v>520.0</v>
      </c>
      <c r="B11" s="8">
        <v>20.0</v>
      </c>
    </row>
    <row r="12">
      <c r="A12" s="6">
        <v>380.0</v>
      </c>
      <c r="B12" s="8">
        <v>415.0</v>
      </c>
    </row>
    <row r="13">
      <c r="A13" s="6">
        <v>430.0</v>
      </c>
      <c r="B13" s="8">
        <v>17.0</v>
      </c>
    </row>
    <row r="14">
      <c r="A14" s="6">
        <v>600.0</v>
      </c>
      <c r="B14" s="8">
        <v>22.0</v>
      </c>
    </row>
    <row r="15">
      <c r="A15" s="6">
        <v>580.0</v>
      </c>
      <c r="B15" s="8">
        <v>24.0</v>
      </c>
    </row>
    <row r="16">
      <c r="A16" s="6">
        <v>380.0</v>
      </c>
      <c r="B16" s="8">
        <v>10.0</v>
      </c>
    </row>
    <row r="17">
      <c r="A17" s="6">
        <v>670.0</v>
      </c>
      <c r="B17" s="8">
        <v>27.0</v>
      </c>
    </row>
    <row r="18">
      <c r="A18" s="6">
        <v>360.0</v>
      </c>
      <c r="B18" s="8">
        <v>12.0</v>
      </c>
    </row>
    <row r="19">
      <c r="A19" s="6">
        <v>620.0</v>
      </c>
      <c r="B19" s="8">
        <v>20.0</v>
      </c>
    </row>
    <row r="20">
      <c r="A20" s="6">
        <v>450.0</v>
      </c>
      <c r="B20" s="8">
        <v>550.0</v>
      </c>
    </row>
    <row r="21">
      <c r="A21" s="6">
        <v>410.0</v>
      </c>
      <c r="B21" s="8">
        <v>14.0</v>
      </c>
    </row>
    <row r="22">
      <c r="A22" s="6">
        <v>700.0</v>
      </c>
      <c r="B22" s="8">
        <v>28.0</v>
      </c>
    </row>
    <row r="23">
      <c r="A23" s="6">
        <v>490.0</v>
      </c>
      <c r="B23" s="8">
        <v>18.0</v>
      </c>
    </row>
    <row r="24">
      <c r="A24" s="6">
        <v>480.0</v>
      </c>
      <c r="B24" s="8">
        <v>19.0</v>
      </c>
    </row>
    <row r="25">
      <c r="A25" s="6">
        <v>420.0</v>
      </c>
      <c r="B25" s="8">
        <v>14.0</v>
      </c>
    </row>
    <row r="26">
      <c r="A26" s="6">
        <v>530.0</v>
      </c>
      <c r="B26" s="8">
        <v>21.0</v>
      </c>
    </row>
    <row r="27">
      <c r="A27" s="6">
        <v>520.0</v>
      </c>
      <c r="B27" s="8">
        <v>18.0</v>
      </c>
    </row>
    <row r="28">
      <c r="A28" s="6">
        <v>480.0</v>
      </c>
      <c r="B28" s="8">
        <v>20.0</v>
      </c>
    </row>
    <row r="29">
      <c r="A29" s="6">
        <v>660.0</v>
      </c>
      <c r="B29" s="8">
        <v>22.0</v>
      </c>
    </row>
    <row r="30">
      <c r="A30" s="6">
        <v>750.0</v>
      </c>
      <c r="B30" s="8">
        <v>30.0</v>
      </c>
    </row>
    <row r="31">
      <c r="A31" s="6">
        <v>800.0</v>
      </c>
      <c r="B31" s="8">
        <v>25.0</v>
      </c>
    </row>
    <row r="32">
      <c r="A32" s="6">
        <v>360.0</v>
      </c>
      <c r="B32" s="8">
        <v>14.0</v>
      </c>
    </row>
    <row r="33">
      <c r="A33" s="6">
        <v>210.0</v>
      </c>
      <c r="B33" s="8">
        <v>800.0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9" max="9" width="24.75"/>
    <col customWidth="1" min="10" max="10" width="22.0"/>
  </cols>
  <sheetData>
    <row r="1">
      <c r="A1" s="1" t="s">
        <v>3</v>
      </c>
      <c r="B1" s="12" t="s">
        <v>114</v>
      </c>
      <c r="C1" s="13"/>
      <c r="D1" s="12" t="s">
        <v>115</v>
      </c>
      <c r="E1" s="14" t="s">
        <v>116</v>
      </c>
      <c r="F1" s="12"/>
      <c r="G1" s="12"/>
      <c r="H1" s="13"/>
      <c r="I1" s="12"/>
      <c r="J1" s="12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7" t="s">
        <v>10</v>
      </c>
      <c r="B2" s="16" t="str">
        <f t="shared" ref="B2:B33" si="1">VLOOKUP(A2,$D$2:$E$14,2,FALSE)</f>
        <v>Kolkata</v>
      </c>
      <c r="D2" s="16" t="str">
        <f>IFERROR(__xludf.DUMMYFUNCTION("UNIQUE(A2:A33)"),"Kolkata")</f>
        <v>Kolkata</v>
      </c>
      <c r="E2" s="16" t="str">
        <f>TRIM(D2)</f>
        <v>Kolkata</v>
      </c>
    </row>
    <row r="3">
      <c r="A3" s="9" t="s">
        <v>15</v>
      </c>
      <c r="B3" s="16" t="str">
        <f t="shared" si="1"/>
        <v>Jaipur</v>
      </c>
      <c r="D3" s="16" t="str">
        <f>IFERROR(__xludf.DUMMYFUNCTION("""COMPUTED_VALUE"""),"Jaipur - Rajasthan")</f>
        <v>Jaipur - Rajasthan</v>
      </c>
      <c r="E3" s="16" t="str">
        <f>TRIM(LEFT(D3,6))</f>
        <v>Jaipur</v>
      </c>
    </row>
    <row r="4">
      <c r="A4" s="10" t="s">
        <v>19</v>
      </c>
      <c r="B4" s="16" t="str">
        <f t="shared" si="1"/>
        <v>Mumbai</v>
      </c>
      <c r="D4" s="16" t="str">
        <f>IFERROR(__xludf.DUMMYFUNCTION("""COMPUTED_VALUE"""),"Mumbai")</f>
        <v>Mumbai</v>
      </c>
      <c r="E4" s="16" t="str">
        <f>TRIM(D4)</f>
        <v>Mumbai</v>
      </c>
    </row>
    <row r="5">
      <c r="A5" s="9" t="s">
        <v>23</v>
      </c>
      <c r="B5" s="16" t="str">
        <f t="shared" si="1"/>
        <v>Pune</v>
      </c>
      <c r="D5" s="16" t="str">
        <f>IFERROR(__xludf.DUMMYFUNCTION("""COMPUTED_VALUE"""),"PUNE")</f>
        <v>PUNE</v>
      </c>
      <c r="E5" s="16" t="str">
        <f>TRIM(PROPER(D5))</f>
        <v>Pune</v>
      </c>
    </row>
    <row r="6">
      <c r="A6" s="10" t="s">
        <v>27</v>
      </c>
      <c r="B6" s="16" t="str">
        <f t="shared" si="1"/>
        <v>Delhi</v>
      </c>
      <c r="D6" s="16" t="str">
        <f>IFERROR(__xludf.DUMMYFUNCTION("""COMPUTED_VALUE"""),"Delhi")</f>
        <v>Delhi</v>
      </c>
      <c r="E6" s="16" t="str">
        <f t="shared" ref="E6:E7" si="2">TRIM(D6)</f>
        <v>Delhi</v>
      </c>
    </row>
    <row r="7">
      <c r="A7" s="7" t="s">
        <v>10</v>
      </c>
      <c r="B7" s="16" t="str">
        <f t="shared" si="1"/>
        <v>Kolkata</v>
      </c>
      <c r="D7" s="16" t="str">
        <f>IFERROR(__xludf.DUMMYFUNCTION("""COMPUTED_VALUE"""),"Pune")</f>
        <v>Pune</v>
      </c>
      <c r="E7" s="16" t="str">
        <f t="shared" si="2"/>
        <v>Pune</v>
      </c>
    </row>
    <row r="8">
      <c r="A8" s="9" t="s">
        <v>15</v>
      </c>
      <c r="B8" s="16" t="str">
        <f t="shared" si="1"/>
        <v>Jaipur</v>
      </c>
      <c r="D8" s="16" t="str">
        <f>IFERROR(__xludf.DUMMYFUNCTION("""COMPUTED_VALUE"""),"DELHI")</f>
        <v>DELHI</v>
      </c>
      <c r="E8" s="16" t="str">
        <f>TRIM(PROPER(D8))</f>
        <v>Delhi</v>
      </c>
    </row>
    <row r="9">
      <c r="A9" s="10" t="s">
        <v>19</v>
      </c>
      <c r="B9" s="16" t="str">
        <f t="shared" si="1"/>
        <v>Mumbai</v>
      </c>
      <c r="D9" s="16" t="str">
        <f>IFERROR(__xludf.DUMMYFUNCTION("""COMPUTED_VALUE"""),"Kolkata, West Bengal")</f>
        <v>Kolkata, West Bengal</v>
      </c>
      <c r="E9" s="16" t="str">
        <f>TRIM(LEFT(D9,7))</f>
        <v>Kolkata</v>
      </c>
    </row>
    <row r="10">
      <c r="A10" s="10" t="s">
        <v>39</v>
      </c>
      <c r="B10" s="16" t="str">
        <f t="shared" si="1"/>
        <v>Pune</v>
      </c>
      <c r="D10" s="16" t="str">
        <f>IFERROR(__xludf.DUMMYFUNCTION("""COMPUTED_VALUE"""),"Jaipur")</f>
        <v>Jaipur</v>
      </c>
      <c r="E10" s="16" t="str">
        <f>TRIM(D10)</f>
        <v>Jaipur</v>
      </c>
    </row>
    <row r="11">
      <c r="A11" s="9" t="s">
        <v>43</v>
      </c>
      <c r="B11" s="16" t="str">
        <f t="shared" si="1"/>
        <v>Delhi</v>
      </c>
      <c r="D11" s="16" t="str">
        <f>IFERROR(__xludf.DUMMYFUNCTION("""COMPUTED_VALUE"""),"Bandra, Mumbai in MH")</f>
        <v>Bandra, Mumbai in MH</v>
      </c>
      <c r="E11" s="16" t="str">
        <f>TRIM(SUBSTITUTE(D11,D11,"Mumbai"))</f>
        <v>Mumbai</v>
      </c>
    </row>
    <row r="12">
      <c r="A12" s="11" t="s">
        <v>46</v>
      </c>
      <c r="B12" s="16" t="str">
        <f t="shared" si="1"/>
        <v>Kolkata</v>
      </c>
      <c r="D12" s="16" t="str">
        <f>IFERROR(__xludf.DUMMYFUNCTION("""COMPUTED_VALUE"""),"kolkata")</f>
        <v>kolkata</v>
      </c>
      <c r="E12" s="16" t="str">
        <f t="shared" ref="E12:E13" si="3">TRIM(PROPER(D12))</f>
        <v>Kolkata</v>
      </c>
    </row>
    <row r="13">
      <c r="A13" s="10" t="s">
        <v>50</v>
      </c>
      <c r="B13" s="16" t="str">
        <f t="shared" si="1"/>
        <v>Jaipur</v>
      </c>
      <c r="D13" s="16" t="str">
        <f>IFERROR(__xludf.DUMMYFUNCTION("""COMPUTED_VALUE"""),"pune")</f>
        <v>pune</v>
      </c>
      <c r="E13" s="16" t="str">
        <f t="shared" si="3"/>
        <v>Pune</v>
      </c>
    </row>
    <row r="14">
      <c r="A14" s="9" t="s">
        <v>54</v>
      </c>
      <c r="B14" s="16" t="str">
        <f t="shared" si="1"/>
        <v>Mumbai</v>
      </c>
      <c r="D14" s="16" t="str">
        <f>IFERROR(__xludf.DUMMYFUNCTION("""COMPUTED_VALUE"""),"Khan Market, Delhi")</f>
        <v>Khan Market, Delhi</v>
      </c>
      <c r="E14" s="16" t="str">
        <f>TRIM(RIGHT(D14,5))</f>
        <v>Delhi</v>
      </c>
    </row>
    <row r="15">
      <c r="A15" s="10" t="s">
        <v>39</v>
      </c>
      <c r="B15" s="16" t="str">
        <f t="shared" si="1"/>
        <v>Pune</v>
      </c>
    </row>
    <row r="16">
      <c r="A16" s="10" t="s">
        <v>27</v>
      </c>
      <c r="B16" s="16" t="str">
        <f t="shared" si="1"/>
        <v>Delhi</v>
      </c>
    </row>
    <row r="17">
      <c r="A17" s="11" t="s">
        <v>63</v>
      </c>
      <c r="B17" s="16" t="str">
        <f t="shared" si="1"/>
        <v>Kolkata</v>
      </c>
    </row>
    <row r="18">
      <c r="A18" s="10" t="s">
        <v>50</v>
      </c>
      <c r="B18" s="16" t="str">
        <f t="shared" si="1"/>
        <v>Jaipur</v>
      </c>
    </row>
    <row r="19">
      <c r="A19" s="10" t="s">
        <v>19</v>
      </c>
      <c r="B19" s="16" t="str">
        <f t="shared" si="1"/>
        <v>Mumbai</v>
      </c>
    </row>
    <row r="20">
      <c r="A20" s="10" t="s">
        <v>39</v>
      </c>
      <c r="B20" s="16" t="str">
        <f t="shared" si="1"/>
        <v>Pune</v>
      </c>
    </row>
    <row r="21">
      <c r="A21" s="10" t="s">
        <v>27</v>
      </c>
      <c r="B21" s="16" t="str">
        <f t="shared" si="1"/>
        <v>Delhi</v>
      </c>
    </row>
    <row r="22">
      <c r="A22" s="11" t="s">
        <v>46</v>
      </c>
      <c r="B22" s="16" t="str">
        <f t="shared" si="1"/>
        <v>Kolkata</v>
      </c>
    </row>
    <row r="23">
      <c r="A23" s="10" t="s">
        <v>50</v>
      </c>
      <c r="B23" s="16" t="str">
        <f t="shared" si="1"/>
        <v>Jaipur</v>
      </c>
    </row>
    <row r="24">
      <c r="A24" s="10" t="s">
        <v>19</v>
      </c>
      <c r="B24" s="16" t="str">
        <f t="shared" si="1"/>
        <v>Mumbai</v>
      </c>
    </row>
    <row r="25">
      <c r="A25" s="10" t="s">
        <v>39</v>
      </c>
      <c r="B25" s="16" t="str">
        <f t="shared" si="1"/>
        <v>Pune</v>
      </c>
    </row>
    <row r="26">
      <c r="A26" s="9" t="s">
        <v>43</v>
      </c>
      <c r="B26" s="16" t="str">
        <f t="shared" si="1"/>
        <v>Delhi</v>
      </c>
    </row>
    <row r="27">
      <c r="A27" s="7" t="s">
        <v>10</v>
      </c>
      <c r="B27" s="16" t="str">
        <f t="shared" si="1"/>
        <v>Kolkata</v>
      </c>
    </row>
    <row r="28">
      <c r="A28" s="10" t="s">
        <v>50</v>
      </c>
      <c r="B28" s="16" t="str">
        <f t="shared" si="1"/>
        <v>Jaipur</v>
      </c>
    </row>
    <row r="29">
      <c r="A29" s="10" t="s">
        <v>19</v>
      </c>
      <c r="B29" s="16" t="str">
        <f t="shared" si="1"/>
        <v>Mumbai</v>
      </c>
    </row>
    <row r="30">
      <c r="A30" s="9" t="s">
        <v>94</v>
      </c>
      <c r="B30" s="16" t="str">
        <f t="shared" si="1"/>
        <v>Pune</v>
      </c>
    </row>
    <row r="31">
      <c r="A31" s="9" t="s">
        <v>97</v>
      </c>
      <c r="B31" s="16" t="str">
        <f t="shared" si="1"/>
        <v>Delhi</v>
      </c>
    </row>
    <row r="32">
      <c r="A32" s="7" t="s">
        <v>10</v>
      </c>
      <c r="B32" s="16" t="str">
        <f t="shared" si="1"/>
        <v>Kolkata</v>
      </c>
    </row>
    <row r="33">
      <c r="A33" s="10" t="s">
        <v>50</v>
      </c>
      <c r="B33" s="16" t="str">
        <f t="shared" si="1"/>
        <v>Jaipur</v>
      </c>
    </row>
  </sheetData>
  <drawing r:id="rId1"/>
</worksheet>
</file>