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ort&amp;Filter 1" sheetId="2" r:id="rId5"/>
    <sheet state="visible" name="Sort&amp;Filter 2" sheetId="3" r:id="rId6"/>
    <sheet state="visible" name="Array_Constrain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Hey your table 13 is wrong. Kindly check given answer sheet and do the needful changes
	-Kaveri Maragur</t>
      </text>
    </comment>
  </commentList>
</comments>
</file>

<file path=xl/sharedStrings.xml><?xml version="1.0" encoding="utf-8"?>
<sst xmlns="http://schemas.openxmlformats.org/spreadsheetml/2006/main" count="461" uniqueCount="167">
  <si>
    <t>Name</t>
  </si>
  <si>
    <t>Age</t>
  </si>
  <si>
    <t>Gender</t>
  </si>
  <si>
    <t>Test Score</t>
  </si>
  <si>
    <t>City</t>
  </si>
  <si>
    <t>Education</t>
  </si>
  <si>
    <t>Occupation</t>
  </si>
  <si>
    <t xml:space="preserve">Income </t>
  </si>
  <si>
    <t>Aarav</t>
  </si>
  <si>
    <t>Male</t>
  </si>
  <si>
    <t>Mumbai</t>
  </si>
  <si>
    <t>Graduate</t>
  </si>
  <si>
    <t>Engineer</t>
  </si>
  <si>
    <t>Alisha</t>
  </si>
  <si>
    <t>Female</t>
  </si>
  <si>
    <t>Delhi</t>
  </si>
  <si>
    <t>Postgrad</t>
  </si>
  <si>
    <t>Doctor</t>
  </si>
  <si>
    <t>Milan</t>
  </si>
  <si>
    <t>Bangalore</t>
  </si>
  <si>
    <t>Architect</t>
  </si>
  <si>
    <t>Esha</t>
  </si>
  <si>
    <t>Hyderabad</t>
  </si>
  <si>
    <t>Lawyer</t>
  </si>
  <si>
    <t>Riya</t>
  </si>
  <si>
    <t>Chennai</t>
  </si>
  <si>
    <t>MBA</t>
  </si>
  <si>
    <t>Professor</t>
  </si>
  <si>
    <t>Arjun</t>
  </si>
  <si>
    <t>Kolkata</t>
  </si>
  <si>
    <t>Entrepreneur</t>
  </si>
  <si>
    <t>Ishita</t>
  </si>
  <si>
    <t>Pune</t>
  </si>
  <si>
    <t>Consultant</t>
  </si>
  <si>
    <t>Kabir</t>
  </si>
  <si>
    <t>Jaipur</t>
  </si>
  <si>
    <t>Scientist</t>
  </si>
  <si>
    <t>Tara</t>
  </si>
  <si>
    <t>Ahmedabad</t>
  </si>
  <si>
    <t>Artist</t>
  </si>
  <si>
    <t>Yash</t>
  </si>
  <si>
    <t>Lucknow</t>
  </si>
  <si>
    <t>Developer</t>
  </si>
  <si>
    <t>Vanya</t>
  </si>
  <si>
    <t>Gurugram</t>
  </si>
  <si>
    <t>Manager</t>
  </si>
  <si>
    <t>Virat</t>
  </si>
  <si>
    <t>Chandigarh</t>
  </si>
  <si>
    <t>Analyst</t>
  </si>
  <si>
    <t>Avani</t>
  </si>
  <si>
    <t>Surat</t>
  </si>
  <si>
    <t>Designer</t>
  </si>
  <si>
    <t>Advait</t>
  </si>
  <si>
    <t>Nagpur</t>
  </si>
  <si>
    <t>Accountant</t>
  </si>
  <si>
    <t>Ira</t>
  </si>
  <si>
    <t>Indore</t>
  </si>
  <si>
    <t>Aaradhya</t>
  </si>
  <si>
    <t>Visakhapatnam</t>
  </si>
  <si>
    <t>Zara</t>
  </si>
  <si>
    <t>Thane</t>
  </si>
  <si>
    <t>Samar</t>
  </si>
  <si>
    <t>Vadodara</t>
  </si>
  <si>
    <t>Aanya</t>
  </si>
  <si>
    <t>Ludhiana</t>
  </si>
  <si>
    <t>Eesha</t>
  </si>
  <si>
    <t>Bhopal</t>
  </si>
  <si>
    <t>Shaurya</t>
  </si>
  <si>
    <t>Nashik</t>
  </si>
  <si>
    <t>Anika</t>
  </si>
  <si>
    <t>Faridabad</t>
  </si>
  <si>
    <t>Aarush</t>
  </si>
  <si>
    <t>Ghaziabad</t>
  </si>
  <si>
    <t>Riyaan</t>
  </si>
  <si>
    <t>Meerut</t>
  </si>
  <si>
    <t>Kiara</t>
  </si>
  <si>
    <t>Jodhpur</t>
  </si>
  <si>
    <t>Ved</t>
  </si>
  <si>
    <t>Varanasi</t>
  </si>
  <si>
    <t>Anaya</t>
  </si>
  <si>
    <t>Allahabad</t>
  </si>
  <si>
    <t>Ishaan</t>
  </si>
  <si>
    <t>Kanpur</t>
  </si>
  <si>
    <t>Siya</t>
  </si>
  <si>
    <t>Agra</t>
  </si>
  <si>
    <t>Shaan</t>
  </si>
  <si>
    <t>Patna</t>
  </si>
  <si>
    <t>Saanvi</t>
  </si>
  <si>
    <t>Ranchi</t>
  </si>
  <si>
    <t>Arnav</t>
  </si>
  <si>
    <t>Guwahati</t>
  </si>
  <si>
    <t>Anvi</t>
  </si>
  <si>
    <t>Shimla</t>
  </si>
  <si>
    <t>Vedant</t>
  </si>
  <si>
    <t>Srinagar</t>
  </si>
  <si>
    <t>Kyra</t>
  </si>
  <si>
    <t>Gangtok</t>
  </si>
  <si>
    <t>Avyan</t>
  </si>
  <si>
    <t>Shillong</t>
  </si>
  <si>
    <t>Zoya</t>
  </si>
  <si>
    <t>Kohima</t>
  </si>
  <si>
    <t>Reyansh</t>
  </si>
  <si>
    <t>Imphal</t>
  </si>
  <si>
    <t>Myra</t>
  </si>
  <si>
    <t>Agartala</t>
  </si>
  <si>
    <t>Advik</t>
  </si>
  <si>
    <t>Itanagar</t>
  </si>
  <si>
    <t>Niyati</t>
  </si>
  <si>
    <t>Aizawl</t>
  </si>
  <si>
    <t>Manav</t>
  </si>
  <si>
    <t>Raipur</t>
  </si>
  <si>
    <t>Ekaansh</t>
  </si>
  <si>
    <t>Bhubaneswar</t>
  </si>
  <si>
    <t>Mahi</t>
  </si>
  <si>
    <t>Dehradun</t>
  </si>
  <si>
    <t>Aaravi</t>
  </si>
  <si>
    <t>Puducherry</t>
  </si>
  <si>
    <t>Dhyana</t>
  </si>
  <si>
    <t>Chandrapur</t>
  </si>
  <si>
    <t>Vyom</t>
  </si>
  <si>
    <t>Jalandhar</t>
  </si>
  <si>
    <t>Pranav</t>
  </si>
  <si>
    <t>Rajkot</t>
  </si>
  <si>
    <t>Navya</t>
  </si>
  <si>
    <t>Thiruvananthapuram</t>
  </si>
  <si>
    <t>Divit</t>
  </si>
  <si>
    <t>Kochi</t>
  </si>
  <si>
    <t>Akshara</t>
  </si>
  <si>
    <t>Kozhikode</t>
  </si>
  <si>
    <t>Ansh</t>
  </si>
  <si>
    <t>Kannur</t>
  </si>
  <si>
    <t>Vedika</t>
  </si>
  <si>
    <t>Malappuram</t>
  </si>
  <si>
    <t>Diya</t>
  </si>
  <si>
    <t>Thrissur</t>
  </si>
  <si>
    <t>Parth</t>
  </si>
  <si>
    <t>Palakkad</t>
  </si>
  <si>
    <t>Advika</t>
  </si>
  <si>
    <t>Alappuzha</t>
  </si>
  <si>
    <t>Prisha</t>
  </si>
  <si>
    <t>Pathanamthitta</t>
  </si>
  <si>
    <t>Dhruv</t>
  </si>
  <si>
    <t>Kollam</t>
  </si>
  <si>
    <t>Abhay</t>
  </si>
  <si>
    <t>Idukki</t>
  </si>
  <si>
    <t>Rakhi</t>
  </si>
  <si>
    <t>Wayanad</t>
  </si>
  <si>
    <t>Rakesh</t>
  </si>
  <si>
    <t>Dhruva</t>
  </si>
  <si>
    <t>Table 1</t>
  </si>
  <si>
    <t>Table 4</t>
  </si>
  <si>
    <t>Table 2</t>
  </si>
  <si>
    <t>Table 5</t>
  </si>
  <si>
    <t>Table 3</t>
  </si>
  <si>
    <t>Table 6</t>
  </si>
  <si>
    <t>Table 7</t>
  </si>
  <si>
    <t>Table 11</t>
  </si>
  <si>
    <t>Table 8</t>
  </si>
  <si>
    <t>Table 12</t>
  </si>
  <si>
    <t>Table 9</t>
  </si>
  <si>
    <t>Table 10</t>
  </si>
  <si>
    <t>Table 13</t>
  </si>
  <si>
    <t>Table 14</t>
  </si>
  <si>
    <t>Table 15</t>
  </si>
  <si>
    <t>Table 16</t>
  </si>
  <si>
    <t>Table 17</t>
  </si>
  <si>
    <t>Table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</si>
</sst>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3ECEC"/>
        <bgColor rgb="FF33ECEC"/>
      </patternFill>
    </fill>
  </fills>
  <borders count="7">
    <border/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</border>
    <border>
      <right style="thin">
        <color rgb="FFD9D9E3"/>
      </right>
      <top style="thin">
        <color rgb="FFD9D9E3"/>
      </top>
      <bottom style="thin">
        <color rgb="FFD9D9E3"/>
      </bottom>
    </border>
    <border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right"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>
      <c r="A2" s="5" t="s">
        <v>8</v>
      </c>
      <c r="B2" s="6">
        <v>25.0</v>
      </c>
      <c r="C2" s="6" t="s">
        <v>9</v>
      </c>
      <c r="D2" s="6">
        <v>85.0</v>
      </c>
      <c r="E2" s="6" t="s">
        <v>10</v>
      </c>
      <c r="F2" s="6" t="s">
        <v>11</v>
      </c>
      <c r="G2" s="6" t="s">
        <v>12</v>
      </c>
      <c r="H2" s="7">
        <v>50000.0</v>
      </c>
    </row>
    <row r="3">
      <c r="A3" s="5" t="s">
        <v>13</v>
      </c>
      <c r="B3" s="6">
        <v>30.0</v>
      </c>
      <c r="C3" s="6" t="s">
        <v>14</v>
      </c>
      <c r="D3" s="6">
        <v>92.0</v>
      </c>
      <c r="E3" s="6" t="s">
        <v>15</v>
      </c>
      <c r="F3" s="6" t="s">
        <v>16</v>
      </c>
      <c r="G3" s="6" t="s">
        <v>17</v>
      </c>
      <c r="H3" s="7">
        <v>80000.0</v>
      </c>
    </row>
    <row r="4">
      <c r="A4" s="5" t="s">
        <v>18</v>
      </c>
      <c r="B4" s="6">
        <v>28.0</v>
      </c>
      <c r="C4" s="6" t="s">
        <v>9</v>
      </c>
      <c r="D4" s="6">
        <v>78.0</v>
      </c>
      <c r="E4" s="6" t="s">
        <v>19</v>
      </c>
      <c r="F4" s="6" t="s">
        <v>11</v>
      </c>
      <c r="G4" s="6" t="s">
        <v>20</v>
      </c>
      <c r="H4" s="7">
        <v>60000.0</v>
      </c>
    </row>
    <row r="5">
      <c r="A5" s="5" t="s">
        <v>21</v>
      </c>
      <c r="B5" s="6">
        <v>22.0</v>
      </c>
      <c r="C5" s="6" t="s">
        <v>14</v>
      </c>
      <c r="D5" s="6">
        <v>95.0</v>
      </c>
      <c r="E5" s="6" t="s">
        <v>22</v>
      </c>
      <c r="F5" s="6" t="s">
        <v>11</v>
      </c>
      <c r="G5" s="6" t="s">
        <v>23</v>
      </c>
      <c r="H5" s="7">
        <v>70000.0</v>
      </c>
    </row>
    <row r="6">
      <c r="A6" s="5" t="s">
        <v>24</v>
      </c>
      <c r="B6" s="6">
        <v>27.0</v>
      </c>
      <c r="C6" s="6" t="s">
        <v>14</v>
      </c>
      <c r="D6" s="6">
        <v>88.0</v>
      </c>
      <c r="E6" s="6" t="s">
        <v>25</v>
      </c>
      <c r="F6" s="6" t="s">
        <v>26</v>
      </c>
      <c r="G6" s="6" t="s">
        <v>27</v>
      </c>
      <c r="H6" s="7">
        <v>75000.0</v>
      </c>
    </row>
    <row r="7">
      <c r="A7" s="5" t="s">
        <v>28</v>
      </c>
      <c r="B7" s="6">
        <v>29.0</v>
      </c>
      <c r="C7" s="6" t="s">
        <v>9</v>
      </c>
      <c r="D7" s="6">
        <v>90.0</v>
      </c>
      <c r="E7" s="6" t="s">
        <v>29</v>
      </c>
      <c r="F7" s="6" t="s">
        <v>11</v>
      </c>
      <c r="G7" s="6" t="s">
        <v>30</v>
      </c>
      <c r="H7" s="7">
        <v>85000.0</v>
      </c>
    </row>
    <row r="8">
      <c r="A8" s="5" t="s">
        <v>31</v>
      </c>
      <c r="B8" s="6">
        <v>26.0</v>
      </c>
      <c r="C8" s="6" t="s">
        <v>14</v>
      </c>
      <c r="D8" s="6">
        <v>86.0</v>
      </c>
      <c r="E8" s="6" t="s">
        <v>32</v>
      </c>
      <c r="F8" s="6" t="s">
        <v>11</v>
      </c>
      <c r="G8" s="6" t="s">
        <v>33</v>
      </c>
      <c r="H8" s="7">
        <v>65000.0</v>
      </c>
    </row>
    <row r="9">
      <c r="A9" s="5" t="s">
        <v>34</v>
      </c>
      <c r="B9" s="6">
        <v>32.0</v>
      </c>
      <c r="C9" s="6" t="s">
        <v>9</v>
      </c>
      <c r="D9" s="6">
        <v>82.0</v>
      </c>
      <c r="E9" s="6" t="s">
        <v>35</v>
      </c>
      <c r="F9" s="6" t="s">
        <v>16</v>
      </c>
      <c r="G9" s="6" t="s">
        <v>36</v>
      </c>
      <c r="H9" s="7">
        <v>78000.0</v>
      </c>
    </row>
    <row r="10">
      <c r="A10" s="5" t="s">
        <v>37</v>
      </c>
      <c r="B10" s="6">
        <v>24.0</v>
      </c>
      <c r="C10" s="6" t="s">
        <v>14</v>
      </c>
      <c r="D10" s="6">
        <v>91.0</v>
      </c>
      <c r="E10" s="6" t="s">
        <v>38</v>
      </c>
      <c r="F10" s="6" t="s">
        <v>11</v>
      </c>
      <c r="G10" s="6" t="s">
        <v>39</v>
      </c>
      <c r="H10" s="7">
        <v>62000.0</v>
      </c>
    </row>
    <row r="11">
      <c r="A11" s="5" t="s">
        <v>40</v>
      </c>
      <c r="B11" s="6">
        <v>31.0</v>
      </c>
      <c r="C11" s="6" t="s">
        <v>9</v>
      </c>
      <c r="D11" s="6">
        <v>89.0</v>
      </c>
      <c r="E11" s="6" t="s">
        <v>41</v>
      </c>
      <c r="F11" s="6" t="s">
        <v>11</v>
      </c>
      <c r="G11" s="6" t="s">
        <v>42</v>
      </c>
      <c r="H11" s="7">
        <v>72000.0</v>
      </c>
    </row>
    <row r="12">
      <c r="A12" s="5" t="s">
        <v>43</v>
      </c>
      <c r="B12" s="6">
        <v>28.0</v>
      </c>
      <c r="C12" s="6" t="s">
        <v>14</v>
      </c>
      <c r="D12" s="6">
        <v>84.0</v>
      </c>
      <c r="E12" s="6" t="s">
        <v>44</v>
      </c>
      <c r="F12" s="6" t="s">
        <v>26</v>
      </c>
      <c r="G12" s="6" t="s">
        <v>45</v>
      </c>
      <c r="H12" s="7">
        <v>83000.0</v>
      </c>
    </row>
    <row r="13">
      <c r="A13" s="5" t="s">
        <v>46</v>
      </c>
      <c r="B13" s="6">
        <v>27.0</v>
      </c>
      <c r="C13" s="6" t="s">
        <v>9</v>
      </c>
      <c r="D13" s="6">
        <v>87.0</v>
      </c>
      <c r="E13" s="6" t="s">
        <v>47</v>
      </c>
      <c r="F13" s="6" t="s">
        <v>11</v>
      </c>
      <c r="G13" s="6" t="s">
        <v>48</v>
      </c>
      <c r="H13" s="7">
        <v>69000.0</v>
      </c>
    </row>
    <row r="14">
      <c r="A14" s="5" t="s">
        <v>49</v>
      </c>
      <c r="B14" s="6">
        <v>29.0</v>
      </c>
      <c r="C14" s="6" t="s">
        <v>14</v>
      </c>
      <c r="D14" s="6">
        <v>83.0</v>
      </c>
      <c r="E14" s="6" t="s">
        <v>50</v>
      </c>
      <c r="F14" s="6" t="s">
        <v>16</v>
      </c>
      <c r="G14" s="6" t="s">
        <v>51</v>
      </c>
      <c r="H14" s="7">
        <v>73000.0</v>
      </c>
    </row>
    <row r="15">
      <c r="A15" s="5" t="s">
        <v>52</v>
      </c>
      <c r="B15" s="6">
        <v>26.0</v>
      </c>
      <c r="C15" s="6" t="s">
        <v>9</v>
      </c>
      <c r="D15" s="6">
        <v>94.0</v>
      </c>
      <c r="E15" s="6" t="s">
        <v>53</v>
      </c>
      <c r="F15" s="6" t="s">
        <v>11</v>
      </c>
      <c r="G15" s="6" t="s">
        <v>54</v>
      </c>
      <c r="H15" s="7">
        <v>68000.0</v>
      </c>
    </row>
    <row r="16">
      <c r="A16" s="5" t="s">
        <v>55</v>
      </c>
      <c r="B16" s="6">
        <v>30.0</v>
      </c>
      <c r="C16" s="6" t="s">
        <v>14</v>
      </c>
      <c r="D16" s="6">
        <v>80.0</v>
      </c>
      <c r="E16" s="6" t="s">
        <v>56</v>
      </c>
      <c r="F16" s="6" t="s">
        <v>26</v>
      </c>
      <c r="G16" s="6" t="s">
        <v>27</v>
      </c>
      <c r="H16" s="7">
        <v>72000.0</v>
      </c>
    </row>
    <row r="17">
      <c r="A17" s="5" t="s">
        <v>57</v>
      </c>
      <c r="B17" s="6">
        <v>33.0</v>
      </c>
      <c r="C17" s="6" t="s">
        <v>9</v>
      </c>
      <c r="D17" s="6">
        <v>79.0</v>
      </c>
      <c r="E17" s="6" t="s">
        <v>58</v>
      </c>
      <c r="F17" s="6" t="s">
        <v>11</v>
      </c>
      <c r="G17" s="6" t="s">
        <v>20</v>
      </c>
      <c r="H17" s="7">
        <v>80000.0</v>
      </c>
    </row>
    <row r="18">
      <c r="A18" s="5" t="s">
        <v>59</v>
      </c>
      <c r="B18" s="6">
        <v>25.0</v>
      </c>
      <c r="C18" s="6" t="s">
        <v>14</v>
      </c>
      <c r="D18" s="6">
        <v>93.0</v>
      </c>
      <c r="E18" s="6" t="s">
        <v>60</v>
      </c>
      <c r="F18" s="6" t="s">
        <v>16</v>
      </c>
      <c r="G18" s="6" t="s">
        <v>17</v>
      </c>
      <c r="H18" s="7">
        <v>90000.0</v>
      </c>
    </row>
    <row r="19">
      <c r="A19" s="5" t="s">
        <v>61</v>
      </c>
      <c r="B19" s="6">
        <v>28.0</v>
      </c>
      <c r="C19" s="6" t="s">
        <v>9</v>
      </c>
      <c r="D19" s="6">
        <v>75.0</v>
      </c>
      <c r="E19" s="6" t="s">
        <v>62</v>
      </c>
      <c r="F19" s="6" t="s">
        <v>16</v>
      </c>
      <c r="G19" s="6" t="s">
        <v>23</v>
      </c>
      <c r="H19" s="7">
        <v>74000.0</v>
      </c>
    </row>
    <row r="20">
      <c r="A20" s="5" t="s">
        <v>63</v>
      </c>
      <c r="B20" s="6">
        <v>34.0</v>
      </c>
      <c r="C20" s="6" t="s">
        <v>14</v>
      </c>
      <c r="D20" s="6">
        <v>76.0</v>
      </c>
      <c r="E20" s="6" t="s">
        <v>64</v>
      </c>
      <c r="F20" s="6" t="s">
        <v>16</v>
      </c>
      <c r="G20" s="6" t="s">
        <v>27</v>
      </c>
      <c r="H20" s="7">
        <v>81000.0</v>
      </c>
    </row>
    <row r="21">
      <c r="A21" s="5" t="s">
        <v>65</v>
      </c>
      <c r="B21" s="6">
        <v>27.0</v>
      </c>
      <c r="C21" s="6" t="s">
        <v>9</v>
      </c>
      <c r="D21" s="6">
        <v>81.0</v>
      </c>
      <c r="E21" s="6" t="s">
        <v>66</v>
      </c>
      <c r="F21" s="6" t="s">
        <v>11</v>
      </c>
      <c r="G21" s="6" t="s">
        <v>30</v>
      </c>
      <c r="H21" s="7">
        <v>76000.0</v>
      </c>
    </row>
    <row r="22">
      <c r="A22" s="5" t="s">
        <v>67</v>
      </c>
      <c r="B22" s="6">
        <v>29.0</v>
      </c>
      <c r="C22" s="6" t="s">
        <v>14</v>
      </c>
      <c r="D22" s="6">
        <v>77.0</v>
      </c>
      <c r="E22" s="6" t="s">
        <v>68</v>
      </c>
      <c r="F22" s="6" t="s">
        <v>16</v>
      </c>
      <c r="G22" s="6" t="s">
        <v>33</v>
      </c>
      <c r="H22" s="7">
        <v>78000.0</v>
      </c>
    </row>
    <row r="23">
      <c r="A23" s="5" t="s">
        <v>69</v>
      </c>
      <c r="B23" s="6">
        <v>23.0</v>
      </c>
      <c r="C23" s="6" t="s">
        <v>9</v>
      </c>
      <c r="D23" s="6">
        <v>82.0</v>
      </c>
      <c r="E23" s="6" t="s">
        <v>70</v>
      </c>
      <c r="F23" s="6" t="s">
        <v>16</v>
      </c>
      <c r="G23" s="6" t="s">
        <v>36</v>
      </c>
      <c r="H23" s="7">
        <v>73000.0</v>
      </c>
    </row>
    <row r="24">
      <c r="A24" s="5" t="s">
        <v>71</v>
      </c>
      <c r="B24" s="6">
        <v>31.0</v>
      </c>
      <c r="C24" s="6" t="s">
        <v>14</v>
      </c>
      <c r="D24" s="6">
        <v>78.0</v>
      </c>
      <c r="E24" s="6" t="s">
        <v>72</v>
      </c>
      <c r="F24" s="6" t="s">
        <v>16</v>
      </c>
      <c r="G24" s="6" t="s">
        <v>39</v>
      </c>
      <c r="H24" s="7">
        <v>82000.0</v>
      </c>
    </row>
    <row r="25">
      <c r="A25" s="5" t="s">
        <v>73</v>
      </c>
      <c r="B25" s="6">
        <v>26.0</v>
      </c>
      <c r="C25" s="6" t="s">
        <v>9</v>
      </c>
      <c r="D25" s="6">
        <v>85.0</v>
      </c>
      <c r="E25" s="6" t="s">
        <v>74</v>
      </c>
      <c r="F25" s="6" t="s">
        <v>16</v>
      </c>
      <c r="G25" s="6" t="s">
        <v>42</v>
      </c>
      <c r="H25" s="7">
        <v>69000.0</v>
      </c>
    </row>
    <row r="26">
      <c r="A26" s="5" t="s">
        <v>75</v>
      </c>
      <c r="B26" s="6">
        <v>32.0</v>
      </c>
      <c r="C26" s="6" t="s">
        <v>9</v>
      </c>
      <c r="D26" s="6">
        <v>84.0</v>
      </c>
      <c r="E26" s="6" t="s">
        <v>76</v>
      </c>
      <c r="F26" s="6" t="s">
        <v>11</v>
      </c>
      <c r="G26" s="6" t="s">
        <v>45</v>
      </c>
      <c r="H26" s="7">
        <v>80000.0</v>
      </c>
    </row>
    <row r="27">
      <c r="A27" s="5" t="s">
        <v>77</v>
      </c>
      <c r="B27" s="6">
        <v>24.0</v>
      </c>
      <c r="C27" s="6" t="s">
        <v>14</v>
      </c>
      <c r="D27" s="6">
        <v>88.0</v>
      </c>
      <c r="E27" s="6" t="s">
        <v>78</v>
      </c>
      <c r="F27" s="6" t="s">
        <v>16</v>
      </c>
      <c r="G27" s="6" t="s">
        <v>48</v>
      </c>
      <c r="H27" s="7">
        <v>75000.0</v>
      </c>
    </row>
    <row r="28">
      <c r="A28" s="5" t="s">
        <v>79</v>
      </c>
      <c r="B28" s="6">
        <v>30.0</v>
      </c>
      <c r="C28" s="6" t="s">
        <v>9</v>
      </c>
      <c r="D28" s="6">
        <v>90.0</v>
      </c>
      <c r="E28" s="6" t="s">
        <v>80</v>
      </c>
      <c r="F28" s="6" t="s">
        <v>11</v>
      </c>
      <c r="G28" s="6" t="s">
        <v>51</v>
      </c>
      <c r="H28" s="7">
        <v>78000.0</v>
      </c>
    </row>
    <row r="29">
      <c r="A29" s="5" t="s">
        <v>81</v>
      </c>
      <c r="B29" s="6">
        <v>28.0</v>
      </c>
      <c r="C29" s="6" t="s">
        <v>14</v>
      </c>
      <c r="D29" s="6">
        <v>92.0</v>
      </c>
      <c r="E29" s="6" t="s">
        <v>82</v>
      </c>
      <c r="F29" s="6" t="s">
        <v>16</v>
      </c>
      <c r="G29" s="6" t="s">
        <v>54</v>
      </c>
      <c r="H29" s="7">
        <v>87000.0</v>
      </c>
    </row>
    <row r="30">
      <c r="A30" s="5" t="s">
        <v>83</v>
      </c>
      <c r="B30" s="6">
        <v>27.0</v>
      </c>
      <c r="C30" s="6" t="s">
        <v>9</v>
      </c>
      <c r="D30" s="6">
        <v>86.0</v>
      </c>
      <c r="E30" s="6" t="s">
        <v>84</v>
      </c>
      <c r="F30" s="6" t="s">
        <v>11</v>
      </c>
      <c r="G30" s="6" t="s">
        <v>12</v>
      </c>
      <c r="H30" s="7">
        <v>72000.0</v>
      </c>
    </row>
    <row r="31">
      <c r="A31" s="5" t="s">
        <v>85</v>
      </c>
      <c r="B31" s="6">
        <v>29.0</v>
      </c>
      <c r="C31" s="6" t="s">
        <v>14</v>
      </c>
      <c r="D31" s="6">
        <v>83.0</v>
      </c>
      <c r="E31" s="6" t="s">
        <v>86</v>
      </c>
      <c r="F31" s="6" t="s">
        <v>11</v>
      </c>
      <c r="G31" s="6" t="s">
        <v>54</v>
      </c>
      <c r="H31" s="7">
        <v>90000.0</v>
      </c>
    </row>
    <row r="32">
      <c r="A32" s="5" t="s">
        <v>87</v>
      </c>
      <c r="B32" s="6">
        <v>25.0</v>
      </c>
      <c r="C32" s="6" t="s">
        <v>9</v>
      </c>
      <c r="D32" s="6">
        <v>87.0</v>
      </c>
      <c r="E32" s="6" t="s">
        <v>88</v>
      </c>
      <c r="F32" s="6" t="s">
        <v>11</v>
      </c>
      <c r="G32" s="6" t="s">
        <v>20</v>
      </c>
      <c r="H32" s="7">
        <v>81000.0</v>
      </c>
    </row>
    <row r="33">
      <c r="A33" s="5" t="s">
        <v>89</v>
      </c>
      <c r="B33" s="6">
        <v>33.0</v>
      </c>
      <c r="C33" s="6" t="s">
        <v>14</v>
      </c>
      <c r="D33" s="6">
        <v>89.0</v>
      </c>
      <c r="E33" s="6" t="s">
        <v>90</v>
      </c>
      <c r="F33" s="6" t="s">
        <v>11</v>
      </c>
      <c r="G33" s="6" t="s">
        <v>23</v>
      </c>
      <c r="H33" s="7">
        <v>83000.0</v>
      </c>
    </row>
    <row r="34">
      <c r="A34" s="5" t="s">
        <v>91</v>
      </c>
      <c r="B34" s="6">
        <v>28.0</v>
      </c>
      <c r="C34" s="6" t="s">
        <v>9</v>
      </c>
      <c r="D34" s="6">
        <v>79.0</v>
      </c>
      <c r="E34" s="6" t="s">
        <v>92</v>
      </c>
      <c r="F34" s="6" t="s">
        <v>16</v>
      </c>
      <c r="G34" s="6" t="s">
        <v>27</v>
      </c>
      <c r="H34" s="7">
        <v>79000.0</v>
      </c>
    </row>
    <row r="35">
      <c r="A35" s="5" t="s">
        <v>93</v>
      </c>
      <c r="B35" s="6">
        <v>26.0</v>
      </c>
      <c r="C35" s="6" t="s">
        <v>14</v>
      </c>
      <c r="D35" s="6">
        <v>81.0</v>
      </c>
      <c r="E35" s="6" t="s">
        <v>94</v>
      </c>
      <c r="F35" s="6" t="s">
        <v>11</v>
      </c>
      <c r="G35" s="6" t="s">
        <v>30</v>
      </c>
      <c r="H35" s="7">
        <v>77000.0</v>
      </c>
    </row>
    <row r="36">
      <c r="A36" s="5" t="s">
        <v>95</v>
      </c>
      <c r="B36" s="6">
        <v>30.0</v>
      </c>
      <c r="C36" s="6" t="s">
        <v>9</v>
      </c>
      <c r="D36" s="6">
        <v>82.0</v>
      </c>
      <c r="E36" s="6" t="s">
        <v>96</v>
      </c>
      <c r="F36" s="6" t="s">
        <v>11</v>
      </c>
      <c r="G36" s="6" t="s">
        <v>33</v>
      </c>
      <c r="H36" s="7">
        <v>76000.0</v>
      </c>
    </row>
    <row r="37">
      <c r="A37" s="5" t="s">
        <v>97</v>
      </c>
      <c r="B37" s="6">
        <v>27.0</v>
      </c>
      <c r="C37" s="6" t="s">
        <v>14</v>
      </c>
      <c r="D37" s="6">
        <v>85.0</v>
      </c>
      <c r="E37" s="6" t="s">
        <v>98</v>
      </c>
      <c r="F37" s="6" t="s">
        <v>16</v>
      </c>
      <c r="G37" s="6" t="s">
        <v>48</v>
      </c>
      <c r="H37" s="7">
        <v>82000.0</v>
      </c>
    </row>
    <row r="38">
      <c r="A38" s="5" t="s">
        <v>99</v>
      </c>
      <c r="B38" s="6">
        <v>29.0</v>
      </c>
      <c r="C38" s="6" t="s">
        <v>9</v>
      </c>
      <c r="D38" s="6">
        <v>90.0</v>
      </c>
      <c r="E38" s="6" t="s">
        <v>100</v>
      </c>
      <c r="F38" s="6" t="s">
        <v>11</v>
      </c>
      <c r="G38" s="6" t="s">
        <v>51</v>
      </c>
      <c r="H38" s="7">
        <v>78000.0</v>
      </c>
    </row>
    <row r="39">
      <c r="A39" s="5" t="s">
        <v>101</v>
      </c>
      <c r="B39" s="6">
        <v>24.0</v>
      </c>
      <c r="C39" s="6" t="s">
        <v>14</v>
      </c>
      <c r="D39" s="6">
        <v>88.0</v>
      </c>
      <c r="E39" s="6" t="s">
        <v>102</v>
      </c>
      <c r="F39" s="6" t="s">
        <v>16</v>
      </c>
      <c r="G39" s="6" t="s">
        <v>54</v>
      </c>
      <c r="H39" s="7">
        <v>87000.0</v>
      </c>
    </row>
    <row r="40">
      <c r="A40" s="5" t="s">
        <v>103</v>
      </c>
      <c r="B40" s="6">
        <v>31.0</v>
      </c>
      <c r="C40" s="6" t="s">
        <v>9</v>
      </c>
      <c r="D40" s="6">
        <v>77.0</v>
      </c>
      <c r="E40" s="6" t="s">
        <v>104</v>
      </c>
      <c r="F40" s="6" t="s">
        <v>26</v>
      </c>
      <c r="G40" s="6" t="s">
        <v>12</v>
      </c>
      <c r="H40" s="7">
        <v>71000.0</v>
      </c>
    </row>
    <row r="41">
      <c r="A41" s="5" t="s">
        <v>105</v>
      </c>
      <c r="B41" s="6">
        <v>26.0</v>
      </c>
      <c r="C41" s="6" t="s">
        <v>14</v>
      </c>
      <c r="D41" s="6">
        <v>76.0</v>
      </c>
      <c r="E41" s="6" t="s">
        <v>106</v>
      </c>
      <c r="F41" s="6" t="s">
        <v>16</v>
      </c>
      <c r="G41" s="6" t="s">
        <v>17</v>
      </c>
      <c r="H41" s="7">
        <v>89000.0</v>
      </c>
    </row>
    <row r="42">
      <c r="A42" s="5" t="s">
        <v>107</v>
      </c>
      <c r="B42" s="6">
        <v>32.0</v>
      </c>
      <c r="C42" s="6" t="s">
        <v>9</v>
      </c>
      <c r="D42" s="6">
        <v>80.0</v>
      </c>
      <c r="E42" s="6" t="s">
        <v>108</v>
      </c>
      <c r="F42" s="6" t="s">
        <v>11</v>
      </c>
      <c r="G42" s="6" t="s">
        <v>20</v>
      </c>
      <c r="H42" s="7">
        <v>80000.0</v>
      </c>
    </row>
    <row r="43">
      <c r="A43" s="5" t="s">
        <v>109</v>
      </c>
      <c r="B43" s="6">
        <v>25.0</v>
      </c>
      <c r="C43" s="6" t="s">
        <v>14</v>
      </c>
      <c r="D43" s="6">
        <v>79.0</v>
      </c>
      <c r="E43" s="6" t="s">
        <v>110</v>
      </c>
      <c r="F43" s="6" t="s">
        <v>16</v>
      </c>
      <c r="G43" s="6" t="s">
        <v>23</v>
      </c>
      <c r="H43" s="7">
        <v>75000.0</v>
      </c>
    </row>
    <row r="44">
      <c r="A44" s="5" t="s">
        <v>111</v>
      </c>
      <c r="B44" s="6">
        <v>29.0</v>
      </c>
      <c r="C44" s="6" t="s">
        <v>9</v>
      </c>
      <c r="D44" s="6">
        <v>86.0</v>
      </c>
      <c r="E44" s="6" t="s">
        <v>112</v>
      </c>
      <c r="F44" s="6" t="s">
        <v>16</v>
      </c>
      <c r="G44" s="6" t="s">
        <v>27</v>
      </c>
      <c r="H44" s="7">
        <v>78000.0</v>
      </c>
    </row>
    <row r="45">
      <c r="A45" s="5" t="s">
        <v>113</v>
      </c>
      <c r="B45" s="6">
        <v>27.0</v>
      </c>
      <c r="C45" s="6" t="s">
        <v>9</v>
      </c>
      <c r="D45" s="6">
        <v>81.0</v>
      </c>
      <c r="E45" s="6" t="s">
        <v>114</v>
      </c>
      <c r="F45" s="6" t="s">
        <v>16</v>
      </c>
      <c r="G45" s="6" t="s">
        <v>30</v>
      </c>
      <c r="H45" s="7">
        <v>79000.0</v>
      </c>
    </row>
    <row r="46">
      <c r="A46" s="5" t="s">
        <v>115</v>
      </c>
      <c r="B46" s="6">
        <v>30.0</v>
      </c>
      <c r="C46" s="6" t="s">
        <v>14</v>
      </c>
      <c r="D46" s="6">
        <v>88.0</v>
      </c>
      <c r="E46" s="6" t="s">
        <v>116</v>
      </c>
      <c r="F46" s="6" t="s">
        <v>11</v>
      </c>
      <c r="G46" s="6" t="s">
        <v>33</v>
      </c>
      <c r="H46" s="7">
        <v>81000.0</v>
      </c>
    </row>
    <row r="47">
      <c r="A47" s="5" t="s">
        <v>117</v>
      </c>
      <c r="B47" s="6">
        <v>28.0</v>
      </c>
      <c r="C47" s="6" t="s">
        <v>14</v>
      </c>
      <c r="D47" s="6">
        <v>89.0</v>
      </c>
      <c r="E47" s="6" t="s">
        <v>118</v>
      </c>
      <c r="F47" s="6" t="s">
        <v>26</v>
      </c>
      <c r="G47" s="6" t="s">
        <v>48</v>
      </c>
      <c r="H47" s="7">
        <v>82000.0</v>
      </c>
    </row>
    <row r="48">
      <c r="A48" s="5" t="s">
        <v>119</v>
      </c>
      <c r="B48" s="6">
        <v>33.0</v>
      </c>
      <c r="C48" s="6" t="s">
        <v>14</v>
      </c>
      <c r="D48" s="6">
        <v>87.0</v>
      </c>
      <c r="E48" s="6" t="s">
        <v>120</v>
      </c>
      <c r="F48" s="6" t="s">
        <v>11</v>
      </c>
      <c r="G48" s="6" t="s">
        <v>17</v>
      </c>
      <c r="H48" s="7">
        <v>83000.0</v>
      </c>
    </row>
    <row r="49">
      <c r="A49" s="5" t="s">
        <v>121</v>
      </c>
      <c r="B49" s="6">
        <v>24.0</v>
      </c>
      <c r="C49" s="6" t="s">
        <v>9</v>
      </c>
      <c r="D49" s="6">
        <v>85.0</v>
      </c>
      <c r="E49" s="6" t="s">
        <v>122</v>
      </c>
      <c r="F49" s="6" t="s">
        <v>16</v>
      </c>
      <c r="G49" s="6" t="s">
        <v>20</v>
      </c>
      <c r="H49" s="7">
        <v>84000.0</v>
      </c>
    </row>
    <row r="50">
      <c r="A50" s="5" t="s">
        <v>123</v>
      </c>
      <c r="B50" s="6">
        <v>31.0</v>
      </c>
      <c r="C50" s="6" t="s">
        <v>9</v>
      </c>
      <c r="D50" s="6">
        <v>82.0</v>
      </c>
      <c r="E50" s="6" t="s">
        <v>124</v>
      </c>
      <c r="F50" s="6" t="s">
        <v>11</v>
      </c>
      <c r="G50" s="6" t="s">
        <v>12</v>
      </c>
      <c r="H50" s="7">
        <v>77000.0</v>
      </c>
    </row>
    <row r="51">
      <c r="A51" s="5" t="s">
        <v>125</v>
      </c>
      <c r="B51" s="6">
        <v>27.0</v>
      </c>
      <c r="C51" s="6" t="s">
        <v>14</v>
      </c>
      <c r="D51" s="6">
        <v>90.0</v>
      </c>
      <c r="E51" s="6" t="s">
        <v>126</v>
      </c>
      <c r="F51" s="6" t="s">
        <v>16</v>
      </c>
      <c r="G51" s="6" t="s">
        <v>45</v>
      </c>
      <c r="H51" s="7">
        <v>88000.0</v>
      </c>
    </row>
    <row r="52">
      <c r="A52" s="5" t="s">
        <v>127</v>
      </c>
      <c r="B52" s="6">
        <v>29.0</v>
      </c>
      <c r="C52" s="6" t="s">
        <v>9</v>
      </c>
      <c r="D52" s="6">
        <v>79.0</v>
      </c>
      <c r="E52" s="6" t="s">
        <v>128</v>
      </c>
      <c r="F52" s="6" t="s">
        <v>16</v>
      </c>
      <c r="G52" s="6" t="s">
        <v>48</v>
      </c>
      <c r="H52" s="7">
        <v>79000.0</v>
      </c>
    </row>
    <row r="53">
      <c r="A53" s="5" t="s">
        <v>129</v>
      </c>
      <c r="B53" s="6">
        <v>26.0</v>
      </c>
      <c r="C53" s="6" t="s">
        <v>14</v>
      </c>
      <c r="D53" s="6">
        <v>81.0</v>
      </c>
      <c r="E53" s="6" t="s">
        <v>130</v>
      </c>
      <c r="F53" s="6" t="s">
        <v>16</v>
      </c>
      <c r="G53" s="6" t="s">
        <v>33</v>
      </c>
      <c r="H53" s="7">
        <v>80000.0</v>
      </c>
    </row>
    <row r="54">
      <c r="A54" s="5" t="s">
        <v>131</v>
      </c>
      <c r="B54" s="6">
        <v>30.0</v>
      </c>
      <c r="C54" s="6" t="s">
        <v>9</v>
      </c>
      <c r="D54" s="6">
        <v>86.0</v>
      </c>
      <c r="E54" s="6" t="s">
        <v>132</v>
      </c>
      <c r="F54" s="6" t="s">
        <v>11</v>
      </c>
      <c r="G54" s="6" t="s">
        <v>17</v>
      </c>
      <c r="H54" s="7">
        <v>84000.0</v>
      </c>
    </row>
    <row r="55">
      <c r="A55" s="5" t="s">
        <v>133</v>
      </c>
      <c r="B55" s="6">
        <v>28.0</v>
      </c>
      <c r="C55" s="6" t="s">
        <v>14</v>
      </c>
      <c r="D55" s="6">
        <v>87.0</v>
      </c>
      <c r="E55" s="6" t="s">
        <v>134</v>
      </c>
      <c r="F55" s="6" t="s">
        <v>26</v>
      </c>
      <c r="G55" s="6" t="s">
        <v>33</v>
      </c>
      <c r="H55" s="7">
        <v>85000.0</v>
      </c>
    </row>
    <row r="56">
      <c r="A56" s="5" t="s">
        <v>135</v>
      </c>
      <c r="B56" s="6">
        <v>25.0</v>
      </c>
      <c r="C56" s="6" t="s">
        <v>9</v>
      </c>
      <c r="D56" s="6">
        <v>88.0</v>
      </c>
      <c r="E56" s="6" t="s">
        <v>136</v>
      </c>
      <c r="F56" s="6" t="s">
        <v>11</v>
      </c>
      <c r="G56" s="6" t="s">
        <v>20</v>
      </c>
      <c r="H56" s="7">
        <v>86000.0</v>
      </c>
    </row>
    <row r="57">
      <c r="A57" s="5" t="s">
        <v>137</v>
      </c>
      <c r="B57" s="6">
        <v>32.0</v>
      </c>
      <c r="C57" s="6" t="s">
        <v>14</v>
      </c>
      <c r="D57" s="6">
        <v>89.0</v>
      </c>
      <c r="E57" s="6" t="s">
        <v>138</v>
      </c>
      <c r="F57" s="6" t="s">
        <v>16</v>
      </c>
      <c r="G57" s="6" t="s">
        <v>27</v>
      </c>
      <c r="H57" s="7">
        <v>87000.0</v>
      </c>
    </row>
    <row r="58">
      <c r="A58" s="5" t="s">
        <v>139</v>
      </c>
      <c r="B58" s="6">
        <v>27.0</v>
      </c>
      <c r="C58" s="6" t="s">
        <v>9</v>
      </c>
      <c r="D58" s="6">
        <v>90.0</v>
      </c>
      <c r="E58" s="6" t="s">
        <v>140</v>
      </c>
      <c r="F58" s="6" t="s">
        <v>11</v>
      </c>
      <c r="G58" s="6" t="s">
        <v>30</v>
      </c>
      <c r="H58" s="7">
        <v>88000.0</v>
      </c>
    </row>
    <row r="59">
      <c r="A59" s="5" t="s">
        <v>141</v>
      </c>
      <c r="B59" s="6">
        <v>29.0</v>
      </c>
      <c r="C59" s="6" t="s">
        <v>14</v>
      </c>
      <c r="D59" s="6">
        <v>91.0</v>
      </c>
      <c r="E59" s="6" t="s">
        <v>142</v>
      </c>
      <c r="F59" s="6" t="s">
        <v>16</v>
      </c>
      <c r="G59" s="6" t="s">
        <v>48</v>
      </c>
      <c r="H59" s="7">
        <v>89000.0</v>
      </c>
    </row>
    <row r="60">
      <c r="A60" s="5" t="s">
        <v>143</v>
      </c>
      <c r="B60" s="6">
        <v>24.0</v>
      </c>
      <c r="C60" s="6" t="s">
        <v>14</v>
      </c>
      <c r="D60" s="6">
        <v>92.0</v>
      </c>
      <c r="E60" s="6" t="s">
        <v>144</v>
      </c>
      <c r="F60" s="6" t="s">
        <v>16</v>
      </c>
      <c r="G60" s="6" t="s">
        <v>23</v>
      </c>
      <c r="H60" s="7">
        <v>90000.0</v>
      </c>
    </row>
    <row r="61">
      <c r="A61" s="5" t="s">
        <v>145</v>
      </c>
      <c r="B61" s="6">
        <v>31.0</v>
      </c>
      <c r="C61" s="6" t="s">
        <v>14</v>
      </c>
      <c r="D61" s="6">
        <v>93.0</v>
      </c>
      <c r="E61" s="6" t="s">
        <v>146</v>
      </c>
      <c r="F61" s="6" t="s">
        <v>16</v>
      </c>
      <c r="G61" s="6" t="s">
        <v>17</v>
      </c>
      <c r="H61" s="7">
        <v>91000.0</v>
      </c>
    </row>
    <row r="62">
      <c r="A62" s="5" t="s">
        <v>147</v>
      </c>
      <c r="B62" s="6">
        <v>28.0</v>
      </c>
      <c r="C62" s="6" t="s">
        <v>9</v>
      </c>
      <c r="D62" s="6">
        <v>94.0</v>
      </c>
      <c r="E62" s="6" t="s">
        <v>130</v>
      </c>
      <c r="F62" s="6" t="s">
        <v>11</v>
      </c>
      <c r="G62" s="6" t="s">
        <v>12</v>
      </c>
      <c r="H62" s="7">
        <v>92000.0</v>
      </c>
    </row>
    <row r="63">
      <c r="A63" s="5" t="s">
        <v>148</v>
      </c>
      <c r="B63" s="6">
        <v>26.0</v>
      </c>
      <c r="C63" s="6" t="s">
        <v>9</v>
      </c>
      <c r="D63" s="6">
        <v>95.0</v>
      </c>
      <c r="E63" s="6" t="s">
        <v>124</v>
      </c>
      <c r="F63" s="6" t="s">
        <v>26</v>
      </c>
      <c r="G63" s="6" t="s">
        <v>33</v>
      </c>
      <c r="H63" s="7">
        <v>93000.0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149</v>
      </c>
      <c r="J1" s="8" t="s">
        <v>150</v>
      </c>
    </row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J2" s="1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</row>
    <row r="3">
      <c r="A3" s="9" t="str">
        <f>IFERROR(__xludf.DUMMYFUNCTION("SORT(FILTER(Sheet1!A2:H63,Sheet1!G2:G63=""Doctor""),2,FALSE)"),"Vyom")</f>
        <v>Vyom</v>
      </c>
      <c r="B3" s="9">
        <f>IFERROR(__xludf.DUMMYFUNCTION("""COMPUTED_VALUE"""),33.0)</f>
        <v>33</v>
      </c>
      <c r="C3" s="9" t="str">
        <f>IFERROR(__xludf.DUMMYFUNCTION("""COMPUTED_VALUE"""),"Female")</f>
        <v>Female</v>
      </c>
      <c r="D3" s="9">
        <f>IFERROR(__xludf.DUMMYFUNCTION("""COMPUTED_VALUE"""),87.0)</f>
        <v>87</v>
      </c>
      <c r="E3" s="9" t="str">
        <f>IFERROR(__xludf.DUMMYFUNCTION("""COMPUTED_VALUE"""),"Jalandhar")</f>
        <v>Jalandhar</v>
      </c>
      <c r="F3" s="9" t="str">
        <f>IFERROR(__xludf.DUMMYFUNCTION("""COMPUTED_VALUE"""),"Graduate")</f>
        <v>Graduate</v>
      </c>
      <c r="G3" s="9" t="str">
        <f>IFERROR(__xludf.DUMMYFUNCTION("""COMPUTED_VALUE"""),"Doctor")</f>
        <v>Doctor</v>
      </c>
      <c r="H3" s="9">
        <f>IFERROR(__xludf.DUMMYFUNCTION("""COMPUTED_VALUE"""),83000.0)</f>
        <v>83000</v>
      </c>
      <c r="J3" s="9" t="str">
        <f>IFERROR(__xludf.DUMMYFUNCTION("SORT(FILTER(Sheet1!A2:H63,Sheet1!G2:G63=""Analyst""),8,FALSE)"),"Dhruv")</f>
        <v>Dhruv</v>
      </c>
      <c r="K3" s="9">
        <f>IFERROR(__xludf.DUMMYFUNCTION("""COMPUTED_VALUE"""),29.0)</f>
        <v>29</v>
      </c>
      <c r="L3" s="9" t="str">
        <f>IFERROR(__xludf.DUMMYFUNCTION("""COMPUTED_VALUE"""),"Female")</f>
        <v>Female</v>
      </c>
      <c r="M3" s="9">
        <f>IFERROR(__xludf.DUMMYFUNCTION("""COMPUTED_VALUE"""),91.0)</f>
        <v>91</v>
      </c>
      <c r="N3" s="9" t="str">
        <f>IFERROR(__xludf.DUMMYFUNCTION("""COMPUTED_VALUE"""),"Kollam")</f>
        <v>Kollam</v>
      </c>
      <c r="O3" s="9" t="str">
        <f>IFERROR(__xludf.DUMMYFUNCTION("""COMPUTED_VALUE"""),"Postgrad")</f>
        <v>Postgrad</v>
      </c>
      <c r="P3" s="9" t="str">
        <f>IFERROR(__xludf.DUMMYFUNCTION("""COMPUTED_VALUE"""),"Analyst")</f>
        <v>Analyst</v>
      </c>
      <c r="Q3" s="9">
        <f>IFERROR(__xludf.DUMMYFUNCTION("""COMPUTED_VALUE"""),89000.0)</f>
        <v>89000</v>
      </c>
    </row>
    <row r="4">
      <c r="A4" s="9" t="str">
        <f>IFERROR(__xludf.DUMMYFUNCTION("""COMPUTED_VALUE"""),"Rakhi")</f>
        <v>Rakhi</v>
      </c>
      <c r="B4" s="9">
        <f>IFERROR(__xludf.DUMMYFUNCTION("""COMPUTED_VALUE"""),31.0)</f>
        <v>31</v>
      </c>
      <c r="C4" s="9" t="str">
        <f>IFERROR(__xludf.DUMMYFUNCTION("""COMPUTED_VALUE"""),"Female")</f>
        <v>Female</v>
      </c>
      <c r="D4" s="9">
        <f>IFERROR(__xludf.DUMMYFUNCTION("""COMPUTED_VALUE"""),93.0)</f>
        <v>93</v>
      </c>
      <c r="E4" s="9" t="str">
        <f>IFERROR(__xludf.DUMMYFUNCTION("""COMPUTED_VALUE"""),"Wayanad")</f>
        <v>Wayanad</v>
      </c>
      <c r="F4" s="9" t="str">
        <f>IFERROR(__xludf.DUMMYFUNCTION("""COMPUTED_VALUE"""),"Postgrad")</f>
        <v>Postgrad</v>
      </c>
      <c r="G4" s="9" t="str">
        <f>IFERROR(__xludf.DUMMYFUNCTION("""COMPUTED_VALUE"""),"Doctor")</f>
        <v>Doctor</v>
      </c>
      <c r="H4" s="9">
        <f>IFERROR(__xludf.DUMMYFUNCTION("""COMPUTED_VALUE"""),91000.0)</f>
        <v>91000</v>
      </c>
      <c r="J4" s="9" t="str">
        <f>IFERROR(__xludf.DUMMYFUNCTION("""COMPUTED_VALUE"""),"Avyan")</f>
        <v>Avyan</v>
      </c>
      <c r="K4" s="9">
        <f>IFERROR(__xludf.DUMMYFUNCTION("""COMPUTED_VALUE"""),27.0)</f>
        <v>27</v>
      </c>
      <c r="L4" s="9" t="str">
        <f>IFERROR(__xludf.DUMMYFUNCTION("""COMPUTED_VALUE"""),"Female")</f>
        <v>Female</v>
      </c>
      <c r="M4" s="9">
        <f>IFERROR(__xludf.DUMMYFUNCTION("""COMPUTED_VALUE"""),85.0)</f>
        <v>85</v>
      </c>
      <c r="N4" s="9" t="str">
        <f>IFERROR(__xludf.DUMMYFUNCTION("""COMPUTED_VALUE"""),"Shillong")</f>
        <v>Shillong</v>
      </c>
      <c r="O4" s="9" t="str">
        <f>IFERROR(__xludf.DUMMYFUNCTION("""COMPUTED_VALUE"""),"Postgrad")</f>
        <v>Postgrad</v>
      </c>
      <c r="P4" s="9" t="str">
        <f>IFERROR(__xludf.DUMMYFUNCTION("""COMPUTED_VALUE"""),"Analyst")</f>
        <v>Analyst</v>
      </c>
      <c r="Q4" s="9">
        <f>IFERROR(__xludf.DUMMYFUNCTION("""COMPUTED_VALUE"""),82000.0)</f>
        <v>82000</v>
      </c>
    </row>
    <row r="5">
      <c r="A5" s="9" t="str">
        <f>IFERROR(__xludf.DUMMYFUNCTION("""COMPUTED_VALUE"""),"Alisha")</f>
        <v>Alisha</v>
      </c>
      <c r="B5" s="9">
        <f>IFERROR(__xludf.DUMMYFUNCTION("""COMPUTED_VALUE"""),30.0)</f>
        <v>30</v>
      </c>
      <c r="C5" s="9" t="str">
        <f>IFERROR(__xludf.DUMMYFUNCTION("""COMPUTED_VALUE"""),"Female")</f>
        <v>Female</v>
      </c>
      <c r="D5" s="9">
        <f>IFERROR(__xludf.DUMMYFUNCTION("""COMPUTED_VALUE"""),92.0)</f>
        <v>92</v>
      </c>
      <c r="E5" s="9" t="str">
        <f>IFERROR(__xludf.DUMMYFUNCTION("""COMPUTED_VALUE"""),"Delhi")</f>
        <v>Delhi</v>
      </c>
      <c r="F5" s="9" t="str">
        <f>IFERROR(__xludf.DUMMYFUNCTION("""COMPUTED_VALUE"""),"Postgrad")</f>
        <v>Postgrad</v>
      </c>
      <c r="G5" s="9" t="str">
        <f>IFERROR(__xludf.DUMMYFUNCTION("""COMPUTED_VALUE"""),"Doctor")</f>
        <v>Doctor</v>
      </c>
      <c r="H5" s="9">
        <f>IFERROR(__xludf.DUMMYFUNCTION("""COMPUTED_VALUE"""),80000.0)</f>
        <v>80000</v>
      </c>
      <c r="J5" s="9" t="str">
        <f>IFERROR(__xludf.DUMMYFUNCTION("""COMPUTED_VALUE"""),"Dhyana")</f>
        <v>Dhyana</v>
      </c>
      <c r="K5" s="9">
        <f>IFERROR(__xludf.DUMMYFUNCTION("""COMPUTED_VALUE"""),28.0)</f>
        <v>28</v>
      </c>
      <c r="L5" s="9" t="str">
        <f>IFERROR(__xludf.DUMMYFUNCTION("""COMPUTED_VALUE"""),"Female")</f>
        <v>Female</v>
      </c>
      <c r="M5" s="9">
        <f>IFERROR(__xludf.DUMMYFUNCTION("""COMPUTED_VALUE"""),89.0)</f>
        <v>89</v>
      </c>
      <c r="N5" s="9" t="str">
        <f>IFERROR(__xludf.DUMMYFUNCTION("""COMPUTED_VALUE"""),"Chandrapur")</f>
        <v>Chandrapur</v>
      </c>
      <c r="O5" s="9" t="str">
        <f>IFERROR(__xludf.DUMMYFUNCTION("""COMPUTED_VALUE"""),"MBA")</f>
        <v>MBA</v>
      </c>
      <c r="P5" s="9" t="str">
        <f>IFERROR(__xludf.DUMMYFUNCTION("""COMPUTED_VALUE"""),"Analyst")</f>
        <v>Analyst</v>
      </c>
      <c r="Q5" s="9">
        <f>IFERROR(__xludf.DUMMYFUNCTION("""COMPUTED_VALUE"""),82000.0)</f>
        <v>82000</v>
      </c>
    </row>
    <row r="6">
      <c r="A6" s="9" t="str">
        <f>IFERROR(__xludf.DUMMYFUNCTION("""COMPUTED_VALUE"""),"Vedika")</f>
        <v>Vedika</v>
      </c>
      <c r="B6" s="9">
        <f>IFERROR(__xludf.DUMMYFUNCTION("""COMPUTED_VALUE"""),30.0)</f>
        <v>30</v>
      </c>
      <c r="C6" s="9" t="str">
        <f>IFERROR(__xludf.DUMMYFUNCTION("""COMPUTED_VALUE"""),"Male")</f>
        <v>Male</v>
      </c>
      <c r="D6" s="9">
        <f>IFERROR(__xludf.DUMMYFUNCTION("""COMPUTED_VALUE"""),86.0)</f>
        <v>86</v>
      </c>
      <c r="E6" s="9" t="str">
        <f>IFERROR(__xludf.DUMMYFUNCTION("""COMPUTED_VALUE"""),"Malappuram")</f>
        <v>Malappuram</v>
      </c>
      <c r="F6" s="9" t="str">
        <f>IFERROR(__xludf.DUMMYFUNCTION("""COMPUTED_VALUE"""),"Graduate")</f>
        <v>Graduate</v>
      </c>
      <c r="G6" s="9" t="str">
        <f>IFERROR(__xludf.DUMMYFUNCTION("""COMPUTED_VALUE"""),"Doctor")</f>
        <v>Doctor</v>
      </c>
      <c r="H6" s="9">
        <f>IFERROR(__xludf.DUMMYFUNCTION("""COMPUTED_VALUE"""),84000.0)</f>
        <v>84000</v>
      </c>
      <c r="J6" s="9" t="str">
        <f>IFERROR(__xludf.DUMMYFUNCTION("""COMPUTED_VALUE"""),"Akshara")</f>
        <v>Akshara</v>
      </c>
      <c r="K6" s="9">
        <f>IFERROR(__xludf.DUMMYFUNCTION("""COMPUTED_VALUE"""),29.0)</f>
        <v>29</v>
      </c>
      <c r="L6" s="9" t="str">
        <f>IFERROR(__xludf.DUMMYFUNCTION("""COMPUTED_VALUE"""),"Male")</f>
        <v>Male</v>
      </c>
      <c r="M6" s="9">
        <f>IFERROR(__xludf.DUMMYFUNCTION("""COMPUTED_VALUE"""),79.0)</f>
        <v>79</v>
      </c>
      <c r="N6" s="9" t="str">
        <f>IFERROR(__xludf.DUMMYFUNCTION("""COMPUTED_VALUE"""),"Kozhikode")</f>
        <v>Kozhikode</v>
      </c>
      <c r="O6" s="9" t="str">
        <f>IFERROR(__xludf.DUMMYFUNCTION("""COMPUTED_VALUE"""),"Postgrad")</f>
        <v>Postgrad</v>
      </c>
      <c r="P6" s="9" t="str">
        <f>IFERROR(__xludf.DUMMYFUNCTION("""COMPUTED_VALUE"""),"Analyst")</f>
        <v>Analyst</v>
      </c>
      <c r="Q6" s="9">
        <f>IFERROR(__xludf.DUMMYFUNCTION("""COMPUTED_VALUE"""),79000.0)</f>
        <v>79000</v>
      </c>
    </row>
    <row r="7">
      <c r="A7" s="9" t="str">
        <f>IFERROR(__xludf.DUMMYFUNCTION("""COMPUTED_VALUE"""),"Advik")</f>
        <v>Advik</v>
      </c>
      <c r="B7" s="9">
        <f>IFERROR(__xludf.DUMMYFUNCTION("""COMPUTED_VALUE"""),26.0)</f>
        <v>26</v>
      </c>
      <c r="C7" s="9" t="str">
        <f>IFERROR(__xludf.DUMMYFUNCTION("""COMPUTED_VALUE"""),"Female")</f>
        <v>Female</v>
      </c>
      <c r="D7" s="9">
        <f>IFERROR(__xludf.DUMMYFUNCTION("""COMPUTED_VALUE"""),76.0)</f>
        <v>76</v>
      </c>
      <c r="E7" s="9" t="str">
        <f>IFERROR(__xludf.DUMMYFUNCTION("""COMPUTED_VALUE"""),"Itanagar")</f>
        <v>Itanagar</v>
      </c>
      <c r="F7" s="9" t="str">
        <f>IFERROR(__xludf.DUMMYFUNCTION("""COMPUTED_VALUE"""),"Postgrad")</f>
        <v>Postgrad</v>
      </c>
      <c r="G7" s="9" t="str">
        <f>IFERROR(__xludf.DUMMYFUNCTION("""COMPUTED_VALUE"""),"Doctor")</f>
        <v>Doctor</v>
      </c>
      <c r="H7" s="9">
        <f>IFERROR(__xludf.DUMMYFUNCTION("""COMPUTED_VALUE"""),89000.0)</f>
        <v>89000</v>
      </c>
      <c r="J7" s="9" t="str">
        <f>IFERROR(__xludf.DUMMYFUNCTION("""COMPUTED_VALUE"""),"Ved")</f>
        <v>Ved</v>
      </c>
      <c r="K7" s="9">
        <f>IFERROR(__xludf.DUMMYFUNCTION("""COMPUTED_VALUE"""),24.0)</f>
        <v>24</v>
      </c>
      <c r="L7" s="9" t="str">
        <f>IFERROR(__xludf.DUMMYFUNCTION("""COMPUTED_VALUE"""),"Female")</f>
        <v>Female</v>
      </c>
      <c r="M7" s="9">
        <f>IFERROR(__xludf.DUMMYFUNCTION("""COMPUTED_VALUE"""),88.0)</f>
        <v>88</v>
      </c>
      <c r="N7" s="9" t="str">
        <f>IFERROR(__xludf.DUMMYFUNCTION("""COMPUTED_VALUE"""),"Varanasi")</f>
        <v>Varanasi</v>
      </c>
      <c r="O7" s="9" t="str">
        <f>IFERROR(__xludf.DUMMYFUNCTION("""COMPUTED_VALUE"""),"Postgrad")</f>
        <v>Postgrad</v>
      </c>
      <c r="P7" s="9" t="str">
        <f>IFERROR(__xludf.DUMMYFUNCTION("""COMPUTED_VALUE"""),"Analyst")</f>
        <v>Analyst</v>
      </c>
      <c r="Q7" s="9">
        <f>IFERROR(__xludf.DUMMYFUNCTION("""COMPUTED_VALUE"""),75000.0)</f>
        <v>75000</v>
      </c>
    </row>
    <row r="8">
      <c r="A8" s="9" t="str">
        <f>IFERROR(__xludf.DUMMYFUNCTION("""COMPUTED_VALUE"""),"Zara")</f>
        <v>Zara</v>
      </c>
      <c r="B8" s="9">
        <f>IFERROR(__xludf.DUMMYFUNCTION("""COMPUTED_VALUE"""),25.0)</f>
        <v>25</v>
      </c>
      <c r="C8" s="9" t="str">
        <f>IFERROR(__xludf.DUMMYFUNCTION("""COMPUTED_VALUE"""),"Female")</f>
        <v>Female</v>
      </c>
      <c r="D8" s="9">
        <f>IFERROR(__xludf.DUMMYFUNCTION("""COMPUTED_VALUE"""),93.0)</f>
        <v>93</v>
      </c>
      <c r="E8" s="9" t="str">
        <f>IFERROR(__xludf.DUMMYFUNCTION("""COMPUTED_VALUE"""),"Thane")</f>
        <v>Thane</v>
      </c>
      <c r="F8" s="9" t="str">
        <f>IFERROR(__xludf.DUMMYFUNCTION("""COMPUTED_VALUE"""),"Postgrad")</f>
        <v>Postgrad</v>
      </c>
      <c r="G8" s="9" t="str">
        <f>IFERROR(__xludf.DUMMYFUNCTION("""COMPUTED_VALUE"""),"Doctor")</f>
        <v>Doctor</v>
      </c>
      <c r="H8" s="9">
        <f>IFERROR(__xludf.DUMMYFUNCTION("""COMPUTED_VALUE"""),90000.0)</f>
        <v>90000</v>
      </c>
      <c r="J8" s="9" t="str">
        <f>IFERROR(__xludf.DUMMYFUNCTION("""COMPUTED_VALUE"""),"Virat")</f>
        <v>Virat</v>
      </c>
      <c r="K8" s="9">
        <f>IFERROR(__xludf.DUMMYFUNCTION("""COMPUTED_VALUE"""),27.0)</f>
        <v>27</v>
      </c>
      <c r="L8" s="9" t="str">
        <f>IFERROR(__xludf.DUMMYFUNCTION("""COMPUTED_VALUE"""),"Male")</f>
        <v>Male</v>
      </c>
      <c r="M8" s="9">
        <f>IFERROR(__xludf.DUMMYFUNCTION("""COMPUTED_VALUE"""),87.0)</f>
        <v>87</v>
      </c>
      <c r="N8" s="9" t="str">
        <f>IFERROR(__xludf.DUMMYFUNCTION("""COMPUTED_VALUE"""),"Chandigarh")</f>
        <v>Chandigarh</v>
      </c>
      <c r="O8" s="9" t="str">
        <f>IFERROR(__xludf.DUMMYFUNCTION("""COMPUTED_VALUE"""),"Graduate")</f>
        <v>Graduate</v>
      </c>
      <c r="P8" s="9" t="str">
        <f>IFERROR(__xludf.DUMMYFUNCTION("""COMPUTED_VALUE"""),"Analyst")</f>
        <v>Analyst</v>
      </c>
      <c r="Q8" s="9">
        <f>IFERROR(__xludf.DUMMYFUNCTION("""COMPUTED_VALUE"""),69000.0)</f>
        <v>69000</v>
      </c>
    </row>
    <row r="9">
      <c r="A9" s="8"/>
    </row>
    <row r="10">
      <c r="A10" s="8" t="s">
        <v>151</v>
      </c>
      <c r="J10" s="8" t="s">
        <v>152</v>
      </c>
    </row>
    <row r="11">
      <c r="A11" s="1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3" t="s">
        <v>6</v>
      </c>
      <c r="H11" s="4" t="s">
        <v>7</v>
      </c>
      <c r="I11" s="10"/>
      <c r="J11" s="1" t="s">
        <v>0</v>
      </c>
      <c r="K11" s="2" t="s">
        <v>1</v>
      </c>
      <c r="L11" s="2" t="s">
        <v>2</v>
      </c>
      <c r="M11" s="2" t="s">
        <v>3</v>
      </c>
      <c r="N11" s="2" t="s">
        <v>4</v>
      </c>
      <c r="O11" s="2" t="s">
        <v>5</v>
      </c>
      <c r="P11" s="3" t="s">
        <v>6</v>
      </c>
      <c r="Q11" s="4" t="s">
        <v>7</v>
      </c>
    </row>
    <row r="12">
      <c r="A12" s="9" t="str">
        <f>IFERROR(__xludf.DUMMYFUNCTION("SORT(FILTER(Sheet1!A2:H63,Sheet1!B2:B63=25),1,TRUE)"),"Aarav")</f>
        <v>Aarav</v>
      </c>
      <c r="B12" s="9">
        <f>IFERROR(__xludf.DUMMYFUNCTION("""COMPUTED_VALUE"""),25.0)</f>
        <v>25</v>
      </c>
      <c r="C12" s="9" t="str">
        <f>IFERROR(__xludf.DUMMYFUNCTION("""COMPUTED_VALUE"""),"Male")</f>
        <v>Male</v>
      </c>
      <c r="D12" s="9">
        <f>IFERROR(__xludf.DUMMYFUNCTION("""COMPUTED_VALUE"""),85.0)</f>
        <v>85</v>
      </c>
      <c r="E12" s="9" t="str">
        <f>IFERROR(__xludf.DUMMYFUNCTION("""COMPUTED_VALUE"""),"Mumbai")</f>
        <v>Mumbai</v>
      </c>
      <c r="F12" s="9" t="str">
        <f>IFERROR(__xludf.DUMMYFUNCTION("""COMPUTED_VALUE"""),"Graduate")</f>
        <v>Graduate</v>
      </c>
      <c r="G12" s="9" t="str">
        <f>IFERROR(__xludf.DUMMYFUNCTION("""COMPUTED_VALUE"""),"Engineer")</f>
        <v>Engineer</v>
      </c>
      <c r="H12" s="9">
        <f>IFERROR(__xludf.DUMMYFUNCTION("""COMPUTED_VALUE"""),50000.0)</f>
        <v>50000</v>
      </c>
      <c r="J12" s="9" t="str">
        <f>IFERROR(__xludf.DUMMYFUNCTION("SORT(FILTER(Sheet1!A2:H63,Sheet1!B2:B63&lt;25),8,FALSE)"),"Abhay")</f>
        <v>Abhay</v>
      </c>
      <c r="K12" s="9">
        <f>IFERROR(__xludf.DUMMYFUNCTION("""COMPUTED_VALUE"""),24.0)</f>
        <v>24</v>
      </c>
      <c r="L12" s="9" t="str">
        <f>IFERROR(__xludf.DUMMYFUNCTION("""COMPUTED_VALUE"""),"Female")</f>
        <v>Female</v>
      </c>
      <c r="M12" s="9">
        <f>IFERROR(__xludf.DUMMYFUNCTION("""COMPUTED_VALUE"""),92.0)</f>
        <v>92</v>
      </c>
      <c r="N12" s="9" t="str">
        <f>IFERROR(__xludf.DUMMYFUNCTION("""COMPUTED_VALUE"""),"Idukki")</f>
        <v>Idukki</v>
      </c>
      <c r="O12" s="9" t="str">
        <f>IFERROR(__xludf.DUMMYFUNCTION("""COMPUTED_VALUE"""),"Postgrad")</f>
        <v>Postgrad</v>
      </c>
      <c r="P12" s="9" t="str">
        <f>IFERROR(__xludf.DUMMYFUNCTION("""COMPUTED_VALUE"""),"Lawyer")</f>
        <v>Lawyer</v>
      </c>
      <c r="Q12" s="9">
        <f>IFERROR(__xludf.DUMMYFUNCTION("""COMPUTED_VALUE"""),90000.0)</f>
        <v>90000</v>
      </c>
    </row>
    <row r="13">
      <c r="A13" s="9" t="str">
        <f>IFERROR(__xludf.DUMMYFUNCTION("""COMPUTED_VALUE"""),"Manav")</f>
        <v>Manav</v>
      </c>
      <c r="B13" s="9">
        <f>IFERROR(__xludf.DUMMYFUNCTION("""COMPUTED_VALUE"""),25.0)</f>
        <v>25</v>
      </c>
      <c r="C13" s="9" t="str">
        <f>IFERROR(__xludf.DUMMYFUNCTION("""COMPUTED_VALUE"""),"Female")</f>
        <v>Female</v>
      </c>
      <c r="D13" s="9">
        <f>IFERROR(__xludf.DUMMYFUNCTION("""COMPUTED_VALUE"""),79.0)</f>
        <v>79</v>
      </c>
      <c r="E13" s="9" t="str">
        <f>IFERROR(__xludf.DUMMYFUNCTION("""COMPUTED_VALUE"""),"Raipur")</f>
        <v>Raipur</v>
      </c>
      <c r="F13" s="9" t="str">
        <f>IFERROR(__xludf.DUMMYFUNCTION("""COMPUTED_VALUE"""),"Postgrad")</f>
        <v>Postgrad</v>
      </c>
      <c r="G13" s="9" t="str">
        <f>IFERROR(__xludf.DUMMYFUNCTION("""COMPUTED_VALUE"""),"Lawyer")</f>
        <v>Lawyer</v>
      </c>
      <c r="H13" s="9">
        <f>IFERROR(__xludf.DUMMYFUNCTION("""COMPUTED_VALUE"""),75000.0)</f>
        <v>75000</v>
      </c>
      <c r="J13" s="9" t="str">
        <f>IFERROR(__xludf.DUMMYFUNCTION("""COMPUTED_VALUE"""),"Reyansh")</f>
        <v>Reyansh</v>
      </c>
      <c r="K13" s="9">
        <f>IFERROR(__xludf.DUMMYFUNCTION("""COMPUTED_VALUE"""),24.0)</f>
        <v>24</v>
      </c>
      <c r="L13" s="9" t="str">
        <f>IFERROR(__xludf.DUMMYFUNCTION("""COMPUTED_VALUE"""),"Female")</f>
        <v>Female</v>
      </c>
      <c r="M13" s="9">
        <f>IFERROR(__xludf.DUMMYFUNCTION("""COMPUTED_VALUE"""),88.0)</f>
        <v>88</v>
      </c>
      <c r="N13" s="9" t="str">
        <f>IFERROR(__xludf.DUMMYFUNCTION("""COMPUTED_VALUE"""),"Imphal")</f>
        <v>Imphal</v>
      </c>
      <c r="O13" s="9" t="str">
        <f>IFERROR(__xludf.DUMMYFUNCTION("""COMPUTED_VALUE"""),"Postgrad")</f>
        <v>Postgrad</v>
      </c>
      <c r="P13" s="9" t="str">
        <f>IFERROR(__xludf.DUMMYFUNCTION("""COMPUTED_VALUE"""),"Accountant")</f>
        <v>Accountant</v>
      </c>
      <c r="Q13" s="9">
        <f>IFERROR(__xludf.DUMMYFUNCTION("""COMPUTED_VALUE"""),87000.0)</f>
        <v>87000</v>
      </c>
    </row>
    <row r="14">
      <c r="A14" s="9" t="str">
        <f>IFERROR(__xludf.DUMMYFUNCTION("""COMPUTED_VALUE"""),"Parth")</f>
        <v>Parth</v>
      </c>
      <c r="B14" s="9">
        <f>IFERROR(__xludf.DUMMYFUNCTION("""COMPUTED_VALUE"""),25.0)</f>
        <v>25</v>
      </c>
      <c r="C14" s="9" t="str">
        <f>IFERROR(__xludf.DUMMYFUNCTION("""COMPUTED_VALUE"""),"Male")</f>
        <v>Male</v>
      </c>
      <c r="D14" s="9">
        <f>IFERROR(__xludf.DUMMYFUNCTION("""COMPUTED_VALUE"""),88.0)</f>
        <v>88</v>
      </c>
      <c r="E14" s="9" t="str">
        <f>IFERROR(__xludf.DUMMYFUNCTION("""COMPUTED_VALUE"""),"Palakkad")</f>
        <v>Palakkad</v>
      </c>
      <c r="F14" s="9" t="str">
        <f>IFERROR(__xludf.DUMMYFUNCTION("""COMPUTED_VALUE"""),"Graduate")</f>
        <v>Graduate</v>
      </c>
      <c r="G14" s="9" t="str">
        <f>IFERROR(__xludf.DUMMYFUNCTION("""COMPUTED_VALUE"""),"Architect")</f>
        <v>Architect</v>
      </c>
      <c r="H14" s="9">
        <f>IFERROR(__xludf.DUMMYFUNCTION("""COMPUTED_VALUE"""),86000.0)</f>
        <v>86000</v>
      </c>
      <c r="J14" s="9" t="str">
        <f>IFERROR(__xludf.DUMMYFUNCTION("""COMPUTED_VALUE"""),"Pranav")</f>
        <v>Pranav</v>
      </c>
      <c r="K14" s="9">
        <f>IFERROR(__xludf.DUMMYFUNCTION("""COMPUTED_VALUE"""),24.0)</f>
        <v>24</v>
      </c>
      <c r="L14" s="9" t="str">
        <f>IFERROR(__xludf.DUMMYFUNCTION("""COMPUTED_VALUE"""),"Male")</f>
        <v>Male</v>
      </c>
      <c r="M14" s="9">
        <f>IFERROR(__xludf.DUMMYFUNCTION("""COMPUTED_VALUE"""),85.0)</f>
        <v>85</v>
      </c>
      <c r="N14" s="9" t="str">
        <f>IFERROR(__xludf.DUMMYFUNCTION("""COMPUTED_VALUE"""),"Rajkot")</f>
        <v>Rajkot</v>
      </c>
      <c r="O14" s="9" t="str">
        <f>IFERROR(__xludf.DUMMYFUNCTION("""COMPUTED_VALUE"""),"Postgrad")</f>
        <v>Postgrad</v>
      </c>
      <c r="P14" s="9" t="str">
        <f>IFERROR(__xludf.DUMMYFUNCTION("""COMPUTED_VALUE"""),"Architect")</f>
        <v>Architect</v>
      </c>
      <c r="Q14" s="9">
        <f>IFERROR(__xludf.DUMMYFUNCTION("""COMPUTED_VALUE"""),84000.0)</f>
        <v>84000</v>
      </c>
    </row>
    <row r="15">
      <c r="A15" s="9" t="str">
        <f>IFERROR(__xludf.DUMMYFUNCTION("""COMPUTED_VALUE"""),"Saanvi")</f>
        <v>Saanvi</v>
      </c>
      <c r="B15" s="9">
        <f>IFERROR(__xludf.DUMMYFUNCTION("""COMPUTED_VALUE"""),25.0)</f>
        <v>25</v>
      </c>
      <c r="C15" s="9" t="str">
        <f>IFERROR(__xludf.DUMMYFUNCTION("""COMPUTED_VALUE"""),"Male")</f>
        <v>Male</v>
      </c>
      <c r="D15" s="9">
        <f>IFERROR(__xludf.DUMMYFUNCTION("""COMPUTED_VALUE"""),87.0)</f>
        <v>87</v>
      </c>
      <c r="E15" s="9" t="str">
        <f>IFERROR(__xludf.DUMMYFUNCTION("""COMPUTED_VALUE"""),"Ranchi")</f>
        <v>Ranchi</v>
      </c>
      <c r="F15" s="9" t="str">
        <f>IFERROR(__xludf.DUMMYFUNCTION("""COMPUTED_VALUE"""),"Graduate")</f>
        <v>Graduate</v>
      </c>
      <c r="G15" s="9" t="str">
        <f>IFERROR(__xludf.DUMMYFUNCTION("""COMPUTED_VALUE"""),"Architect")</f>
        <v>Architect</v>
      </c>
      <c r="H15" s="9">
        <f>IFERROR(__xludf.DUMMYFUNCTION("""COMPUTED_VALUE"""),81000.0)</f>
        <v>81000</v>
      </c>
      <c r="J15" s="9" t="str">
        <f>IFERROR(__xludf.DUMMYFUNCTION("""COMPUTED_VALUE"""),"Ved")</f>
        <v>Ved</v>
      </c>
      <c r="K15" s="9">
        <f>IFERROR(__xludf.DUMMYFUNCTION("""COMPUTED_VALUE"""),24.0)</f>
        <v>24</v>
      </c>
      <c r="L15" s="9" t="str">
        <f>IFERROR(__xludf.DUMMYFUNCTION("""COMPUTED_VALUE"""),"Female")</f>
        <v>Female</v>
      </c>
      <c r="M15" s="9">
        <f>IFERROR(__xludf.DUMMYFUNCTION("""COMPUTED_VALUE"""),88.0)</f>
        <v>88</v>
      </c>
      <c r="N15" s="9" t="str">
        <f>IFERROR(__xludf.DUMMYFUNCTION("""COMPUTED_VALUE"""),"Varanasi")</f>
        <v>Varanasi</v>
      </c>
      <c r="O15" s="9" t="str">
        <f>IFERROR(__xludf.DUMMYFUNCTION("""COMPUTED_VALUE"""),"Postgrad")</f>
        <v>Postgrad</v>
      </c>
      <c r="P15" s="9" t="str">
        <f>IFERROR(__xludf.DUMMYFUNCTION("""COMPUTED_VALUE"""),"Analyst")</f>
        <v>Analyst</v>
      </c>
      <c r="Q15" s="9">
        <f>IFERROR(__xludf.DUMMYFUNCTION("""COMPUTED_VALUE"""),75000.0)</f>
        <v>75000</v>
      </c>
    </row>
    <row r="16">
      <c r="A16" s="9" t="str">
        <f>IFERROR(__xludf.DUMMYFUNCTION("""COMPUTED_VALUE"""),"Zara")</f>
        <v>Zara</v>
      </c>
      <c r="B16" s="9">
        <f>IFERROR(__xludf.DUMMYFUNCTION("""COMPUTED_VALUE"""),25.0)</f>
        <v>25</v>
      </c>
      <c r="C16" s="9" t="str">
        <f>IFERROR(__xludf.DUMMYFUNCTION("""COMPUTED_VALUE"""),"Female")</f>
        <v>Female</v>
      </c>
      <c r="D16" s="9">
        <f>IFERROR(__xludf.DUMMYFUNCTION("""COMPUTED_VALUE"""),93.0)</f>
        <v>93</v>
      </c>
      <c r="E16" s="9" t="str">
        <f>IFERROR(__xludf.DUMMYFUNCTION("""COMPUTED_VALUE"""),"Thane")</f>
        <v>Thane</v>
      </c>
      <c r="F16" s="9" t="str">
        <f>IFERROR(__xludf.DUMMYFUNCTION("""COMPUTED_VALUE"""),"Postgrad")</f>
        <v>Postgrad</v>
      </c>
      <c r="G16" s="9" t="str">
        <f>IFERROR(__xludf.DUMMYFUNCTION("""COMPUTED_VALUE"""),"Doctor")</f>
        <v>Doctor</v>
      </c>
      <c r="H16" s="9">
        <f>IFERROR(__xludf.DUMMYFUNCTION("""COMPUTED_VALUE"""),90000.0)</f>
        <v>90000</v>
      </c>
      <c r="J16" s="9" t="str">
        <f>IFERROR(__xludf.DUMMYFUNCTION("""COMPUTED_VALUE"""),"Anika")</f>
        <v>Anika</v>
      </c>
      <c r="K16" s="9">
        <f>IFERROR(__xludf.DUMMYFUNCTION("""COMPUTED_VALUE"""),23.0)</f>
        <v>23</v>
      </c>
      <c r="L16" s="9" t="str">
        <f>IFERROR(__xludf.DUMMYFUNCTION("""COMPUTED_VALUE"""),"Male")</f>
        <v>Male</v>
      </c>
      <c r="M16" s="9">
        <f>IFERROR(__xludf.DUMMYFUNCTION("""COMPUTED_VALUE"""),82.0)</f>
        <v>82</v>
      </c>
      <c r="N16" s="9" t="str">
        <f>IFERROR(__xludf.DUMMYFUNCTION("""COMPUTED_VALUE"""),"Faridabad")</f>
        <v>Faridabad</v>
      </c>
      <c r="O16" s="9" t="str">
        <f>IFERROR(__xludf.DUMMYFUNCTION("""COMPUTED_VALUE"""),"Postgrad")</f>
        <v>Postgrad</v>
      </c>
      <c r="P16" s="9" t="str">
        <f>IFERROR(__xludf.DUMMYFUNCTION("""COMPUTED_VALUE"""),"Scientist")</f>
        <v>Scientist</v>
      </c>
      <c r="Q16" s="9">
        <f>IFERROR(__xludf.DUMMYFUNCTION("""COMPUTED_VALUE"""),73000.0)</f>
        <v>73000</v>
      </c>
    </row>
    <row r="17">
      <c r="J17" s="9" t="str">
        <f>IFERROR(__xludf.DUMMYFUNCTION("""COMPUTED_VALUE"""),"Esha")</f>
        <v>Esha</v>
      </c>
      <c r="K17" s="9">
        <f>IFERROR(__xludf.DUMMYFUNCTION("""COMPUTED_VALUE"""),22.0)</f>
        <v>22</v>
      </c>
      <c r="L17" s="9" t="str">
        <f>IFERROR(__xludf.DUMMYFUNCTION("""COMPUTED_VALUE"""),"Female")</f>
        <v>Female</v>
      </c>
      <c r="M17" s="9">
        <f>IFERROR(__xludf.DUMMYFUNCTION("""COMPUTED_VALUE"""),95.0)</f>
        <v>95</v>
      </c>
      <c r="N17" s="9" t="str">
        <f>IFERROR(__xludf.DUMMYFUNCTION("""COMPUTED_VALUE"""),"Hyderabad")</f>
        <v>Hyderabad</v>
      </c>
      <c r="O17" s="9" t="str">
        <f>IFERROR(__xludf.DUMMYFUNCTION("""COMPUTED_VALUE"""),"Graduate")</f>
        <v>Graduate</v>
      </c>
      <c r="P17" s="9" t="str">
        <f>IFERROR(__xludf.DUMMYFUNCTION("""COMPUTED_VALUE"""),"Lawyer")</f>
        <v>Lawyer</v>
      </c>
      <c r="Q17" s="9">
        <f>IFERROR(__xludf.DUMMYFUNCTION("""COMPUTED_VALUE"""),70000.0)</f>
        <v>70000</v>
      </c>
    </row>
    <row r="18">
      <c r="A18" s="8" t="s">
        <v>153</v>
      </c>
      <c r="J18" s="9" t="str">
        <f>IFERROR(__xludf.DUMMYFUNCTION("""COMPUTED_VALUE"""),"Tara")</f>
        <v>Tara</v>
      </c>
      <c r="K18" s="9">
        <f>IFERROR(__xludf.DUMMYFUNCTION("""COMPUTED_VALUE"""),24.0)</f>
        <v>24</v>
      </c>
      <c r="L18" s="9" t="str">
        <f>IFERROR(__xludf.DUMMYFUNCTION("""COMPUTED_VALUE"""),"Female")</f>
        <v>Female</v>
      </c>
      <c r="M18" s="9">
        <f>IFERROR(__xludf.DUMMYFUNCTION("""COMPUTED_VALUE"""),91.0)</f>
        <v>91</v>
      </c>
      <c r="N18" s="9" t="str">
        <f>IFERROR(__xludf.DUMMYFUNCTION("""COMPUTED_VALUE"""),"Ahmedabad")</f>
        <v>Ahmedabad</v>
      </c>
      <c r="O18" s="9" t="str">
        <f>IFERROR(__xludf.DUMMYFUNCTION("""COMPUTED_VALUE"""),"Graduate")</f>
        <v>Graduate</v>
      </c>
      <c r="P18" s="9" t="str">
        <f>IFERROR(__xludf.DUMMYFUNCTION("""COMPUTED_VALUE"""),"Artist")</f>
        <v>Artist</v>
      </c>
      <c r="Q18" s="9">
        <f>IFERROR(__xludf.DUMMYFUNCTION("""COMPUTED_VALUE"""),62000.0)</f>
        <v>62000</v>
      </c>
    </row>
    <row r="19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3" t="s">
        <v>6</v>
      </c>
      <c r="H19" s="4" t="s">
        <v>7</v>
      </c>
    </row>
    <row r="20">
      <c r="A20" s="9" t="str">
        <f>IFERROR(__xludf.DUMMYFUNCTION("SORT(FILTER(Sheet1!A2:H63,Sheet1!G2:G63=""Lawyer""),8,FALSE)"),"Abhay")</f>
        <v>Abhay</v>
      </c>
      <c r="B20" s="9">
        <f>IFERROR(__xludf.DUMMYFUNCTION("""COMPUTED_VALUE"""),24.0)</f>
        <v>24</v>
      </c>
      <c r="C20" s="9" t="str">
        <f>IFERROR(__xludf.DUMMYFUNCTION("""COMPUTED_VALUE"""),"Female")</f>
        <v>Female</v>
      </c>
      <c r="D20" s="9">
        <f>IFERROR(__xludf.DUMMYFUNCTION("""COMPUTED_VALUE"""),92.0)</f>
        <v>92</v>
      </c>
      <c r="E20" s="9" t="str">
        <f>IFERROR(__xludf.DUMMYFUNCTION("""COMPUTED_VALUE"""),"Idukki")</f>
        <v>Idukki</v>
      </c>
      <c r="F20" s="9" t="str">
        <f>IFERROR(__xludf.DUMMYFUNCTION("""COMPUTED_VALUE"""),"Postgrad")</f>
        <v>Postgrad</v>
      </c>
      <c r="G20" s="9" t="str">
        <f>IFERROR(__xludf.DUMMYFUNCTION("""COMPUTED_VALUE"""),"Lawyer")</f>
        <v>Lawyer</v>
      </c>
      <c r="H20" s="9">
        <f>IFERROR(__xludf.DUMMYFUNCTION("""COMPUTED_VALUE"""),90000.0)</f>
        <v>90000</v>
      </c>
      <c r="J20" s="8" t="s">
        <v>154</v>
      </c>
    </row>
    <row r="21">
      <c r="A21" s="9" t="str">
        <f>IFERROR(__xludf.DUMMYFUNCTION("""COMPUTED_VALUE"""),"Arnav")</f>
        <v>Arnav</v>
      </c>
      <c r="B21" s="9">
        <f>IFERROR(__xludf.DUMMYFUNCTION("""COMPUTED_VALUE"""),33.0)</f>
        <v>33</v>
      </c>
      <c r="C21" s="9" t="str">
        <f>IFERROR(__xludf.DUMMYFUNCTION("""COMPUTED_VALUE"""),"Female")</f>
        <v>Female</v>
      </c>
      <c r="D21" s="9">
        <f>IFERROR(__xludf.DUMMYFUNCTION("""COMPUTED_VALUE"""),89.0)</f>
        <v>89</v>
      </c>
      <c r="E21" s="9" t="str">
        <f>IFERROR(__xludf.DUMMYFUNCTION("""COMPUTED_VALUE"""),"Guwahati")</f>
        <v>Guwahati</v>
      </c>
      <c r="F21" s="9" t="str">
        <f>IFERROR(__xludf.DUMMYFUNCTION("""COMPUTED_VALUE"""),"Graduate")</f>
        <v>Graduate</v>
      </c>
      <c r="G21" s="9" t="str">
        <f>IFERROR(__xludf.DUMMYFUNCTION("""COMPUTED_VALUE"""),"Lawyer")</f>
        <v>Lawyer</v>
      </c>
      <c r="H21" s="9">
        <f>IFERROR(__xludf.DUMMYFUNCTION("""COMPUTED_VALUE"""),83000.0)</f>
        <v>83000</v>
      </c>
      <c r="J21" s="1" t="s">
        <v>0</v>
      </c>
      <c r="K21" s="2" t="s">
        <v>1</v>
      </c>
      <c r="L21" s="2" t="s">
        <v>2</v>
      </c>
      <c r="M21" s="2" t="s">
        <v>3</v>
      </c>
      <c r="N21" s="2" t="s">
        <v>4</v>
      </c>
      <c r="O21" s="2" t="s">
        <v>5</v>
      </c>
      <c r="P21" s="3" t="s">
        <v>6</v>
      </c>
      <c r="Q21" s="4" t="s">
        <v>7</v>
      </c>
    </row>
    <row r="22">
      <c r="A22" s="9" t="str">
        <f>IFERROR(__xludf.DUMMYFUNCTION("""COMPUTED_VALUE"""),"Manav")</f>
        <v>Manav</v>
      </c>
      <c r="B22" s="9">
        <f>IFERROR(__xludf.DUMMYFUNCTION("""COMPUTED_VALUE"""),25.0)</f>
        <v>25</v>
      </c>
      <c r="C22" s="9" t="str">
        <f>IFERROR(__xludf.DUMMYFUNCTION("""COMPUTED_VALUE"""),"Female")</f>
        <v>Female</v>
      </c>
      <c r="D22" s="9">
        <f>IFERROR(__xludf.DUMMYFUNCTION("""COMPUTED_VALUE"""),79.0)</f>
        <v>79</v>
      </c>
      <c r="E22" s="9" t="str">
        <f>IFERROR(__xludf.DUMMYFUNCTION("""COMPUTED_VALUE"""),"Raipur")</f>
        <v>Raipur</v>
      </c>
      <c r="F22" s="9" t="str">
        <f>IFERROR(__xludf.DUMMYFUNCTION("""COMPUTED_VALUE"""),"Postgrad")</f>
        <v>Postgrad</v>
      </c>
      <c r="G22" s="9" t="str">
        <f>IFERROR(__xludf.DUMMYFUNCTION("""COMPUTED_VALUE"""),"Lawyer")</f>
        <v>Lawyer</v>
      </c>
      <c r="H22" s="9">
        <f>IFERROR(__xludf.DUMMYFUNCTION("""COMPUTED_VALUE"""),75000.0)</f>
        <v>75000</v>
      </c>
      <c r="J22" s="9" t="str">
        <f>IFERROR(__xludf.DUMMYFUNCTION("SORT(FILTER(Sheet1!A2:H63,Sheet1!F2:F63=""MBA""),8,FALSE)"),"Dhruva")</f>
        <v>Dhruva</v>
      </c>
      <c r="K22" s="9">
        <f>IFERROR(__xludf.DUMMYFUNCTION("""COMPUTED_VALUE"""),26.0)</f>
        <v>26</v>
      </c>
      <c r="L22" s="9" t="str">
        <f>IFERROR(__xludf.DUMMYFUNCTION("""COMPUTED_VALUE"""),"Male")</f>
        <v>Male</v>
      </c>
      <c r="M22" s="9">
        <f>IFERROR(__xludf.DUMMYFUNCTION("""COMPUTED_VALUE"""),95.0)</f>
        <v>95</v>
      </c>
      <c r="N22" s="9" t="str">
        <f>IFERROR(__xludf.DUMMYFUNCTION("""COMPUTED_VALUE"""),"Thiruvananthapuram")</f>
        <v>Thiruvananthapuram</v>
      </c>
      <c r="O22" s="9" t="str">
        <f>IFERROR(__xludf.DUMMYFUNCTION("""COMPUTED_VALUE"""),"MBA")</f>
        <v>MBA</v>
      </c>
      <c r="P22" s="9" t="str">
        <f>IFERROR(__xludf.DUMMYFUNCTION("""COMPUTED_VALUE"""),"Consultant")</f>
        <v>Consultant</v>
      </c>
      <c r="Q22" s="9">
        <f>IFERROR(__xludf.DUMMYFUNCTION("""COMPUTED_VALUE"""),93000.0)</f>
        <v>93000</v>
      </c>
    </row>
    <row r="23">
      <c r="A23" s="9" t="str">
        <f>IFERROR(__xludf.DUMMYFUNCTION("""COMPUTED_VALUE"""),"Samar")</f>
        <v>Samar</v>
      </c>
      <c r="B23" s="9">
        <f>IFERROR(__xludf.DUMMYFUNCTION("""COMPUTED_VALUE"""),28.0)</f>
        <v>28</v>
      </c>
      <c r="C23" s="9" t="str">
        <f>IFERROR(__xludf.DUMMYFUNCTION("""COMPUTED_VALUE"""),"Male")</f>
        <v>Male</v>
      </c>
      <c r="D23" s="9">
        <f>IFERROR(__xludf.DUMMYFUNCTION("""COMPUTED_VALUE"""),75.0)</f>
        <v>75</v>
      </c>
      <c r="E23" s="9" t="str">
        <f>IFERROR(__xludf.DUMMYFUNCTION("""COMPUTED_VALUE"""),"Vadodara")</f>
        <v>Vadodara</v>
      </c>
      <c r="F23" s="9" t="str">
        <f>IFERROR(__xludf.DUMMYFUNCTION("""COMPUTED_VALUE"""),"Postgrad")</f>
        <v>Postgrad</v>
      </c>
      <c r="G23" s="9" t="str">
        <f>IFERROR(__xludf.DUMMYFUNCTION("""COMPUTED_VALUE"""),"Lawyer")</f>
        <v>Lawyer</v>
      </c>
      <c r="H23" s="9">
        <f>IFERROR(__xludf.DUMMYFUNCTION("""COMPUTED_VALUE"""),74000.0)</f>
        <v>74000</v>
      </c>
      <c r="J23" s="9" t="str">
        <f>IFERROR(__xludf.DUMMYFUNCTION("""COMPUTED_VALUE"""),"Diya")</f>
        <v>Diya</v>
      </c>
      <c r="K23" s="9">
        <f>IFERROR(__xludf.DUMMYFUNCTION("""COMPUTED_VALUE"""),28.0)</f>
        <v>28</v>
      </c>
      <c r="L23" s="9" t="str">
        <f>IFERROR(__xludf.DUMMYFUNCTION("""COMPUTED_VALUE"""),"Female")</f>
        <v>Female</v>
      </c>
      <c r="M23" s="9">
        <f>IFERROR(__xludf.DUMMYFUNCTION("""COMPUTED_VALUE"""),87.0)</f>
        <v>87</v>
      </c>
      <c r="N23" s="9" t="str">
        <f>IFERROR(__xludf.DUMMYFUNCTION("""COMPUTED_VALUE"""),"Thrissur")</f>
        <v>Thrissur</v>
      </c>
      <c r="O23" s="9" t="str">
        <f>IFERROR(__xludf.DUMMYFUNCTION("""COMPUTED_VALUE"""),"MBA")</f>
        <v>MBA</v>
      </c>
      <c r="P23" s="9" t="str">
        <f>IFERROR(__xludf.DUMMYFUNCTION("""COMPUTED_VALUE"""),"Consultant")</f>
        <v>Consultant</v>
      </c>
      <c r="Q23" s="9">
        <f>IFERROR(__xludf.DUMMYFUNCTION("""COMPUTED_VALUE"""),85000.0)</f>
        <v>85000</v>
      </c>
    </row>
    <row r="24">
      <c r="A24" s="9" t="str">
        <f>IFERROR(__xludf.DUMMYFUNCTION("""COMPUTED_VALUE"""),"Esha")</f>
        <v>Esha</v>
      </c>
      <c r="B24" s="9">
        <f>IFERROR(__xludf.DUMMYFUNCTION("""COMPUTED_VALUE"""),22.0)</f>
        <v>22</v>
      </c>
      <c r="C24" s="9" t="str">
        <f>IFERROR(__xludf.DUMMYFUNCTION("""COMPUTED_VALUE"""),"Female")</f>
        <v>Female</v>
      </c>
      <c r="D24" s="9">
        <f>IFERROR(__xludf.DUMMYFUNCTION("""COMPUTED_VALUE"""),95.0)</f>
        <v>95</v>
      </c>
      <c r="E24" s="9" t="str">
        <f>IFERROR(__xludf.DUMMYFUNCTION("""COMPUTED_VALUE"""),"Hyderabad")</f>
        <v>Hyderabad</v>
      </c>
      <c r="F24" s="9" t="str">
        <f>IFERROR(__xludf.DUMMYFUNCTION("""COMPUTED_VALUE"""),"Graduate")</f>
        <v>Graduate</v>
      </c>
      <c r="G24" s="9" t="str">
        <f>IFERROR(__xludf.DUMMYFUNCTION("""COMPUTED_VALUE"""),"Lawyer")</f>
        <v>Lawyer</v>
      </c>
      <c r="H24" s="9">
        <f>IFERROR(__xludf.DUMMYFUNCTION("""COMPUTED_VALUE"""),70000.0)</f>
        <v>70000</v>
      </c>
      <c r="J24" s="9" t="str">
        <f>IFERROR(__xludf.DUMMYFUNCTION("""COMPUTED_VALUE"""),"Vanya")</f>
        <v>Vanya</v>
      </c>
      <c r="K24" s="9">
        <f>IFERROR(__xludf.DUMMYFUNCTION("""COMPUTED_VALUE"""),28.0)</f>
        <v>28</v>
      </c>
      <c r="L24" s="9" t="str">
        <f>IFERROR(__xludf.DUMMYFUNCTION("""COMPUTED_VALUE"""),"Female")</f>
        <v>Female</v>
      </c>
      <c r="M24" s="9">
        <f>IFERROR(__xludf.DUMMYFUNCTION("""COMPUTED_VALUE"""),84.0)</f>
        <v>84</v>
      </c>
      <c r="N24" s="9" t="str">
        <f>IFERROR(__xludf.DUMMYFUNCTION("""COMPUTED_VALUE"""),"Gurugram")</f>
        <v>Gurugram</v>
      </c>
      <c r="O24" s="9" t="str">
        <f>IFERROR(__xludf.DUMMYFUNCTION("""COMPUTED_VALUE"""),"MBA")</f>
        <v>MBA</v>
      </c>
      <c r="P24" s="9" t="str">
        <f>IFERROR(__xludf.DUMMYFUNCTION("""COMPUTED_VALUE"""),"Manager")</f>
        <v>Manager</v>
      </c>
      <c r="Q24" s="9">
        <f>IFERROR(__xludf.DUMMYFUNCTION("""COMPUTED_VALUE"""),83000.0)</f>
        <v>83000</v>
      </c>
    </row>
    <row r="25">
      <c r="J25" s="9" t="str">
        <f>IFERROR(__xludf.DUMMYFUNCTION("""COMPUTED_VALUE"""),"Dhyana")</f>
        <v>Dhyana</v>
      </c>
      <c r="K25" s="9">
        <f>IFERROR(__xludf.DUMMYFUNCTION("""COMPUTED_VALUE"""),28.0)</f>
        <v>28</v>
      </c>
      <c r="L25" s="9" t="str">
        <f>IFERROR(__xludf.DUMMYFUNCTION("""COMPUTED_VALUE"""),"Female")</f>
        <v>Female</v>
      </c>
      <c r="M25" s="9">
        <f>IFERROR(__xludf.DUMMYFUNCTION("""COMPUTED_VALUE"""),89.0)</f>
        <v>89</v>
      </c>
      <c r="N25" s="9" t="str">
        <f>IFERROR(__xludf.DUMMYFUNCTION("""COMPUTED_VALUE"""),"Chandrapur")</f>
        <v>Chandrapur</v>
      </c>
      <c r="O25" s="9" t="str">
        <f>IFERROR(__xludf.DUMMYFUNCTION("""COMPUTED_VALUE"""),"MBA")</f>
        <v>MBA</v>
      </c>
      <c r="P25" s="9" t="str">
        <f>IFERROR(__xludf.DUMMYFUNCTION("""COMPUTED_VALUE"""),"Analyst")</f>
        <v>Analyst</v>
      </c>
      <c r="Q25" s="9">
        <f>IFERROR(__xludf.DUMMYFUNCTION("""COMPUTED_VALUE"""),82000.0)</f>
        <v>82000</v>
      </c>
    </row>
    <row r="26">
      <c r="J26" s="9" t="str">
        <f>IFERROR(__xludf.DUMMYFUNCTION("""COMPUTED_VALUE"""),"Riya")</f>
        <v>Riya</v>
      </c>
      <c r="K26" s="9">
        <f>IFERROR(__xludf.DUMMYFUNCTION("""COMPUTED_VALUE"""),27.0)</f>
        <v>27</v>
      </c>
      <c r="L26" s="9" t="str">
        <f>IFERROR(__xludf.DUMMYFUNCTION("""COMPUTED_VALUE"""),"Female")</f>
        <v>Female</v>
      </c>
      <c r="M26" s="9">
        <f>IFERROR(__xludf.DUMMYFUNCTION("""COMPUTED_VALUE"""),88.0)</f>
        <v>88</v>
      </c>
      <c r="N26" s="9" t="str">
        <f>IFERROR(__xludf.DUMMYFUNCTION("""COMPUTED_VALUE"""),"Chennai")</f>
        <v>Chennai</v>
      </c>
      <c r="O26" s="9" t="str">
        <f>IFERROR(__xludf.DUMMYFUNCTION("""COMPUTED_VALUE"""),"MBA")</f>
        <v>MBA</v>
      </c>
      <c r="P26" s="9" t="str">
        <f>IFERROR(__xludf.DUMMYFUNCTION("""COMPUTED_VALUE"""),"Professor")</f>
        <v>Professor</v>
      </c>
      <c r="Q26" s="9">
        <f>IFERROR(__xludf.DUMMYFUNCTION("""COMPUTED_VALUE"""),75000.0)</f>
        <v>75000</v>
      </c>
    </row>
    <row r="27">
      <c r="J27" s="9" t="str">
        <f>IFERROR(__xludf.DUMMYFUNCTION("""COMPUTED_VALUE"""),"Ira")</f>
        <v>Ira</v>
      </c>
      <c r="K27" s="9">
        <f>IFERROR(__xludf.DUMMYFUNCTION("""COMPUTED_VALUE"""),30.0)</f>
        <v>30</v>
      </c>
      <c r="L27" s="9" t="str">
        <f>IFERROR(__xludf.DUMMYFUNCTION("""COMPUTED_VALUE"""),"Female")</f>
        <v>Female</v>
      </c>
      <c r="M27" s="9">
        <f>IFERROR(__xludf.DUMMYFUNCTION("""COMPUTED_VALUE"""),80.0)</f>
        <v>80</v>
      </c>
      <c r="N27" s="9" t="str">
        <f>IFERROR(__xludf.DUMMYFUNCTION("""COMPUTED_VALUE"""),"Indore")</f>
        <v>Indore</v>
      </c>
      <c r="O27" s="9" t="str">
        <f>IFERROR(__xludf.DUMMYFUNCTION("""COMPUTED_VALUE"""),"MBA")</f>
        <v>MBA</v>
      </c>
      <c r="P27" s="9" t="str">
        <f>IFERROR(__xludf.DUMMYFUNCTION("""COMPUTED_VALUE"""),"Professor")</f>
        <v>Professor</v>
      </c>
      <c r="Q27" s="9">
        <f>IFERROR(__xludf.DUMMYFUNCTION("""COMPUTED_VALUE"""),72000.0)</f>
        <v>72000</v>
      </c>
    </row>
    <row r="28">
      <c r="J28" s="9" t="str">
        <f>IFERROR(__xludf.DUMMYFUNCTION("""COMPUTED_VALUE"""),"Myra")</f>
        <v>Myra</v>
      </c>
      <c r="K28" s="9">
        <f>IFERROR(__xludf.DUMMYFUNCTION("""COMPUTED_VALUE"""),31.0)</f>
        <v>31</v>
      </c>
      <c r="L28" s="9" t="str">
        <f>IFERROR(__xludf.DUMMYFUNCTION("""COMPUTED_VALUE"""),"Male")</f>
        <v>Male</v>
      </c>
      <c r="M28" s="9">
        <f>IFERROR(__xludf.DUMMYFUNCTION("""COMPUTED_VALUE"""),77.0)</f>
        <v>77</v>
      </c>
      <c r="N28" s="9" t="str">
        <f>IFERROR(__xludf.DUMMYFUNCTION("""COMPUTED_VALUE"""),"Agartala")</f>
        <v>Agartala</v>
      </c>
      <c r="O28" s="9" t="str">
        <f>IFERROR(__xludf.DUMMYFUNCTION("""COMPUTED_VALUE"""),"MBA")</f>
        <v>MBA</v>
      </c>
      <c r="P28" s="9" t="str">
        <f>IFERROR(__xludf.DUMMYFUNCTION("""COMPUTED_VALUE"""),"Engineer")</f>
        <v>Engineer</v>
      </c>
      <c r="Q28" s="9">
        <f>IFERROR(__xludf.DUMMYFUNCTION("""COMPUTED_VALUE"""),71000.0)</f>
        <v>71000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155</v>
      </c>
      <c r="J1" s="8" t="s">
        <v>156</v>
      </c>
    </row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J2" s="1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</row>
    <row r="3">
      <c r="A3" s="9" t="str">
        <f>IFERROR(__xludf.DUMMYFUNCTION("SORT(FILTER(Sheet1!A2:H63,Sheet1!C2:C63=""Male"",Sheet1!F2:F63=""Graduate"",Sheet1!B2:B63&gt;30),2,FALSE)"),"Aaradhya")</f>
        <v>Aaradhya</v>
      </c>
      <c r="B3" s="9">
        <f>IFERROR(__xludf.DUMMYFUNCTION("""COMPUTED_VALUE"""),33.0)</f>
        <v>33</v>
      </c>
      <c r="C3" s="9" t="str">
        <f>IFERROR(__xludf.DUMMYFUNCTION("""COMPUTED_VALUE"""),"Male")</f>
        <v>Male</v>
      </c>
      <c r="D3" s="9">
        <f>IFERROR(__xludf.DUMMYFUNCTION("""COMPUTED_VALUE"""),79.0)</f>
        <v>79</v>
      </c>
      <c r="E3" s="9" t="str">
        <f>IFERROR(__xludf.DUMMYFUNCTION("""COMPUTED_VALUE"""),"Visakhapatnam")</f>
        <v>Visakhapatnam</v>
      </c>
      <c r="F3" s="9" t="str">
        <f>IFERROR(__xludf.DUMMYFUNCTION("""COMPUTED_VALUE"""),"Graduate")</f>
        <v>Graduate</v>
      </c>
      <c r="G3" s="9" t="str">
        <f>IFERROR(__xludf.DUMMYFUNCTION("""COMPUTED_VALUE"""),"Architect")</f>
        <v>Architect</v>
      </c>
      <c r="H3" s="9">
        <f>IFERROR(__xludf.DUMMYFUNCTION("""COMPUTED_VALUE"""),80000.0)</f>
        <v>80000</v>
      </c>
      <c r="J3" s="9" t="str">
        <f>IFERROR(__xludf.DUMMYFUNCTION("SORT(FILTER(Sheet1!A2:H63,Sheet1!G2:G63=""Analyst"",Sheet1!D2:D63&gt;80),2,FALSE)"),"Dhruv")</f>
        <v>Dhruv</v>
      </c>
      <c r="K3" s="9">
        <f>IFERROR(__xludf.DUMMYFUNCTION("""COMPUTED_VALUE"""),29.0)</f>
        <v>29</v>
      </c>
      <c r="L3" s="9" t="str">
        <f>IFERROR(__xludf.DUMMYFUNCTION("""COMPUTED_VALUE"""),"Female")</f>
        <v>Female</v>
      </c>
      <c r="M3" s="9">
        <f>IFERROR(__xludf.DUMMYFUNCTION("""COMPUTED_VALUE"""),91.0)</f>
        <v>91</v>
      </c>
      <c r="N3" s="9" t="str">
        <f>IFERROR(__xludf.DUMMYFUNCTION("""COMPUTED_VALUE"""),"Kollam")</f>
        <v>Kollam</v>
      </c>
      <c r="O3" s="9" t="str">
        <f>IFERROR(__xludf.DUMMYFUNCTION("""COMPUTED_VALUE"""),"Postgrad")</f>
        <v>Postgrad</v>
      </c>
      <c r="P3" s="9" t="str">
        <f>IFERROR(__xludf.DUMMYFUNCTION("""COMPUTED_VALUE"""),"Analyst")</f>
        <v>Analyst</v>
      </c>
      <c r="Q3" s="9">
        <f>IFERROR(__xludf.DUMMYFUNCTION("""COMPUTED_VALUE"""),89000.0)</f>
        <v>89000</v>
      </c>
    </row>
    <row r="4">
      <c r="A4" s="9" t="str">
        <f>IFERROR(__xludf.DUMMYFUNCTION("""COMPUTED_VALUE"""),"Kiara")</f>
        <v>Kiara</v>
      </c>
      <c r="B4" s="9">
        <f>IFERROR(__xludf.DUMMYFUNCTION("""COMPUTED_VALUE"""),32.0)</f>
        <v>32</v>
      </c>
      <c r="C4" s="9" t="str">
        <f>IFERROR(__xludf.DUMMYFUNCTION("""COMPUTED_VALUE"""),"Male")</f>
        <v>Male</v>
      </c>
      <c r="D4" s="9">
        <f>IFERROR(__xludf.DUMMYFUNCTION("""COMPUTED_VALUE"""),84.0)</f>
        <v>84</v>
      </c>
      <c r="E4" s="9" t="str">
        <f>IFERROR(__xludf.DUMMYFUNCTION("""COMPUTED_VALUE"""),"Jodhpur")</f>
        <v>Jodhpur</v>
      </c>
      <c r="F4" s="9" t="str">
        <f>IFERROR(__xludf.DUMMYFUNCTION("""COMPUTED_VALUE"""),"Graduate")</f>
        <v>Graduate</v>
      </c>
      <c r="G4" s="9" t="str">
        <f>IFERROR(__xludf.DUMMYFUNCTION("""COMPUTED_VALUE"""),"Manager")</f>
        <v>Manager</v>
      </c>
      <c r="H4" s="9">
        <f>IFERROR(__xludf.DUMMYFUNCTION("""COMPUTED_VALUE"""),80000.0)</f>
        <v>80000</v>
      </c>
      <c r="J4" s="9" t="str">
        <f>IFERROR(__xludf.DUMMYFUNCTION("""COMPUTED_VALUE"""),"Dhyana")</f>
        <v>Dhyana</v>
      </c>
      <c r="K4" s="9">
        <f>IFERROR(__xludf.DUMMYFUNCTION("""COMPUTED_VALUE"""),28.0)</f>
        <v>28</v>
      </c>
      <c r="L4" s="9" t="str">
        <f>IFERROR(__xludf.DUMMYFUNCTION("""COMPUTED_VALUE"""),"Female")</f>
        <v>Female</v>
      </c>
      <c r="M4" s="9">
        <f>IFERROR(__xludf.DUMMYFUNCTION("""COMPUTED_VALUE"""),89.0)</f>
        <v>89</v>
      </c>
      <c r="N4" s="9" t="str">
        <f>IFERROR(__xludf.DUMMYFUNCTION("""COMPUTED_VALUE"""),"Chandrapur")</f>
        <v>Chandrapur</v>
      </c>
      <c r="O4" s="9" t="str">
        <f>IFERROR(__xludf.DUMMYFUNCTION("""COMPUTED_VALUE"""),"MBA")</f>
        <v>MBA</v>
      </c>
      <c r="P4" s="9" t="str">
        <f>IFERROR(__xludf.DUMMYFUNCTION("""COMPUTED_VALUE"""),"Analyst")</f>
        <v>Analyst</v>
      </c>
      <c r="Q4" s="9">
        <f>IFERROR(__xludf.DUMMYFUNCTION("""COMPUTED_VALUE"""),82000.0)</f>
        <v>82000</v>
      </c>
    </row>
    <row r="5">
      <c r="A5" s="9" t="str">
        <f>IFERROR(__xludf.DUMMYFUNCTION("""COMPUTED_VALUE"""),"Niyati")</f>
        <v>Niyati</v>
      </c>
      <c r="B5" s="9">
        <f>IFERROR(__xludf.DUMMYFUNCTION("""COMPUTED_VALUE"""),32.0)</f>
        <v>32</v>
      </c>
      <c r="C5" s="9" t="str">
        <f>IFERROR(__xludf.DUMMYFUNCTION("""COMPUTED_VALUE"""),"Male")</f>
        <v>Male</v>
      </c>
      <c r="D5" s="9">
        <f>IFERROR(__xludf.DUMMYFUNCTION("""COMPUTED_VALUE"""),80.0)</f>
        <v>80</v>
      </c>
      <c r="E5" s="9" t="str">
        <f>IFERROR(__xludf.DUMMYFUNCTION("""COMPUTED_VALUE"""),"Aizawl")</f>
        <v>Aizawl</v>
      </c>
      <c r="F5" s="9" t="str">
        <f>IFERROR(__xludf.DUMMYFUNCTION("""COMPUTED_VALUE"""),"Graduate")</f>
        <v>Graduate</v>
      </c>
      <c r="G5" s="9" t="str">
        <f>IFERROR(__xludf.DUMMYFUNCTION("""COMPUTED_VALUE"""),"Architect")</f>
        <v>Architect</v>
      </c>
      <c r="H5" s="9">
        <f>IFERROR(__xludf.DUMMYFUNCTION("""COMPUTED_VALUE"""),80000.0)</f>
        <v>80000</v>
      </c>
      <c r="J5" s="9" t="str">
        <f>IFERROR(__xludf.DUMMYFUNCTION("""COMPUTED_VALUE"""),"Virat")</f>
        <v>Virat</v>
      </c>
      <c r="K5" s="9">
        <f>IFERROR(__xludf.DUMMYFUNCTION("""COMPUTED_VALUE"""),27.0)</f>
        <v>27</v>
      </c>
      <c r="L5" s="9" t="str">
        <f>IFERROR(__xludf.DUMMYFUNCTION("""COMPUTED_VALUE"""),"Male")</f>
        <v>Male</v>
      </c>
      <c r="M5" s="9">
        <f>IFERROR(__xludf.DUMMYFUNCTION("""COMPUTED_VALUE"""),87.0)</f>
        <v>87</v>
      </c>
      <c r="N5" s="9" t="str">
        <f>IFERROR(__xludf.DUMMYFUNCTION("""COMPUTED_VALUE"""),"Chandigarh")</f>
        <v>Chandigarh</v>
      </c>
      <c r="O5" s="9" t="str">
        <f>IFERROR(__xludf.DUMMYFUNCTION("""COMPUTED_VALUE"""),"Graduate")</f>
        <v>Graduate</v>
      </c>
      <c r="P5" s="9" t="str">
        <f>IFERROR(__xludf.DUMMYFUNCTION("""COMPUTED_VALUE"""),"Analyst")</f>
        <v>Analyst</v>
      </c>
      <c r="Q5" s="9">
        <f>IFERROR(__xludf.DUMMYFUNCTION("""COMPUTED_VALUE"""),69000.0)</f>
        <v>69000</v>
      </c>
    </row>
    <row r="6">
      <c r="A6" s="9" t="str">
        <f>IFERROR(__xludf.DUMMYFUNCTION("""COMPUTED_VALUE"""),"Yash")</f>
        <v>Yash</v>
      </c>
      <c r="B6" s="9">
        <f>IFERROR(__xludf.DUMMYFUNCTION("""COMPUTED_VALUE"""),31.0)</f>
        <v>31</v>
      </c>
      <c r="C6" s="9" t="str">
        <f>IFERROR(__xludf.DUMMYFUNCTION("""COMPUTED_VALUE"""),"Male")</f>
        <v>Male</v>
      </c>
      <c r="D6" s="9">
        <f>IFERROR(__xludf.DUMMYFUNCTION("""COMPUTED_VALUE"""),89.0)</f>
        <v>89</v>
      </c>
      <c r="E6" s="9" t="str">
        <f>IFERROR(__xludf.DUMMYFUNCTION("""COMPUTED_VALUE"""),"Lucknow")</f>
        <v>Lucknow</v>
      </c>
      <c r="F6" s="9" t="str">
        <f>IFERROR(__xludf.DUMMYFUNCTION("""COMPUTED_VALUE"""),"Graduate")</f>
        <v>Graduate</v>
      </c>
      <c r="G6" s="9" t="str">
        <f>IFERROR(__xludf.DUMMYFUNCTION("""COMPUTED_VALUE"""),"Developer")</f>
        <v>Developer</v>
      </c>
      <c r="H6" s="9">
        <f>IFERROR(__xludf.DUMMYFUNCTION("""COMPUTED_VALUE"""),72000.0)</f>
        <v>72000</v>
      </c>
      <c r="J6" s="9" t="str">
        <f>IFERROR(__xludf.DUMMYFUNCTION("""COMPUTED_VALUE"""),"Avyan")</f>
        <v>Avyan</v>
      </c>
      <c r="K6" s="9">
        <f>IFERROR(__xludf.DUMMYFUNCTION("""COMPUTED_VALUE"""),27.0)</f>
        <v>27</v>
      </c>
      <c r="L6" s="9" t="str">
        <f>IFERROR(__xludf.DUMMYFUNCTION("""COMPUTED_VALUE"""),"Female")</f>
        <v>Female</v>
      </c>
      <c r="M6" s="9">
        <f>IFERROR(__xludf.DUMMYFUNCTION("""COMPUTED_VALUE"""),85.0)</f>
        <v>85</v>
      </c>
      <c r="N6" s="9" t="str">
        <f>IFERROR(__xludf.DUMMYFUNCTION("""COMPUTED_VALUE"""),"Shillong")</f>
        <v>Shillong</v>
      </c>
      <c r="O6" s="9" t="str">
        <f>IFERROR(__xludf.DUMMYFUNCTION("""COMPUTED_VALUE"""),"Postgrad")</f>
        <v>Postgrad</v>
      </c>
      <c r="P6" s="9" t="str">
        <f>IFERROR(__xludf.DUMMYFUNCTION("""COMPUTED_VALUE"""),"Analyst")</f>
        <v>Analyst</v>
      </c>
      <c r="Q6" s="9">
        <f>IFERROR(__xludf.DUMMYFUNCTION("""COMPUTED_VALUE"""),82000.0)</f>
        <v>82000</v>
      </c>
    </row>
    <row r="7">
      <c r="A7" s="9" t="str">
        <f>IFERROR(__xludf.DUMMYFUNCTION("""COMPUTED_VALUE"""),"Navya")</f>
        <v>Navya</v>
      </c>
      <c r="B7" s="9">
        <f>IFERROR(__xludf.DUMMYFUNCTION("""COMPUTED_VALUE"""),31.0)</f>
        <v>31</v>
      </c>
      <c r="C7" s="9" t="str">
        <f>IFERROR(__xludf.DUMMYFUNCTION("""COMPUTED_VALUE"""),"Male")</f>
        <v>Male</v>
      </c>
      <c r="D7" s="9">
        <f>IFERROR(__xludf.DUMMYFUNCTION("""COMPUTED_VALUE"""),82.0)</f>
        <v>82</v>
      </c>
      <c r="E7" s="9" t="str">
        <f>IFERROR(__xludf.DUMMYFUNCTION("""COMPUTED_VALUE"""),"Thiruvananthapuram")</f>
        <v>Thiruvananthapuram</v>
      </c>
      <c r="F7" s="9" t="str">
        <f>IFERROR(__xludf.DUMMYFUNCTION("""COMPUTED_VALUE"""),"Graduate")</f>
        <v>Graduate</v>
      </c>
      <c r="G7" s="9" t="str">
        <f>IFERROR(__xludf.DUMMYFUNCTION("""COMPUTED_VALUE"""),"Engineer")</f>
        <v>Engineer</v>
      </c>
      <c r="H7" s="9">
        <f>IFERROR(__xludf.DUMMYFUNCTION("""COMPUTED_VALUE"""),77000.0)</f>
        <v>77000</v>
      </c>
      <c r="J7" s="9" t="str">
        <f>IFERROR(__xludf.DUMMYFUNCTION("""COMPUTED_VALUE"""),"Ved")</f>
        <v>Ved</v>
      </c>
      <c r="K7" s="9">
        <f>IFERROR(__xludf.DUMMYFUNCTION("""COMPUTED_VALUE"""),24.0)</f>
        <v>24</v>
      </c>
      <c r="L7" s="9" t="str">
        <f>IFERROR(__xludf.DUMMYFUNCTION("""COMPUTED_VALUE"""),"Female")</f>
        <v>Female</v>
      </c>
      <c r="M7" s="9">
        <f>IFERROR(__xludf.DUMMYFUNCTION("""COMPUTED_VALUE"""),88.0)</f>
        <v>88</v>
      </c>
      <c r="N7" s="9" t="str">
        <f>IFERROR(__xludf.DUMMYFUNCTION("""COMPUTED_VALUE"""),"Varanasi")</f>
        <v>Varanasi</v>
      </c>
      <c r="O7" s="9" t="str">
        <f>IFERROR(__xludf.DUMMYFUNCTION("""COMPUTED_VALUE"""),"Postgrad")</f>
        <v>Postgrad</v>
      </c>
      <c r="P7" s="9" t="str">
        <f>IFERROR(__xludf.DUMMYFUNCTION("""COMPUTED_VALUE"""),"Analyst")</f>
        <v>Analyst</v>
      </c>
      <c r="Q7" s="9">
        <f>IFERROR(__xludf.DUMMYFUNCTION("""COMPUTED_VALUE"""),75000.0)</f>
        <v>75000</v>
      </c>
    </row>
    <row r="9">
      <c r="A9" s="8" t="s">
        <v>157</v>
      </c>
      <c r="J9" s="8" t="s">
        <v>158</v>
      </c>
    </row>
    <row r="10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3" t="s">
        <v>6</v>
      </c>
      <c r="H10" s="4" t="s">
        <v>7</v>
      </c>
      <c r="J10" s="1" t="s">
        <v>0</v>
      </c>
      <c r="K10" s="2" t="s">
        <v>1</v>
      </c>
      <c r="L10" s="2" t="s">
        <v>2</v>
      </c>
      <c r="M10" s="2" t="s">
        <v>3</v>
      </c>
      <c r="N10" s="2" t="s">
        <v>4</v>
      </c>
      <c r="O10" s="2" t="s">
        <v>5</v>
      </c>
      <c r="P10" s="3" t="s">
        <v>6</v>
      </c>
      <c r="Q10" s="4" t="s">
        <v>7</v>
      </c>
    </row>
    <row r="11">
      <c r="A11" s="9" t="str">
        <f>IFERROR(__xludf.DUMMYFUNCTION("SORT(FILTER(Sheet1!A2:H63,Sheet1!C2:C63=""Male"",Sheet1!F2:F63=""Graduate"",Sheet1!D2:D63&gt;70,Sheet1!G2:G63=""Engineer""),4,FALSE)"),"Rakesh")</f>
        <v>Rakesh</v>
      </c>
      <c r="B11" s="9">
        <f>IFERROR(__xludf.DUMMYFUNCTION("""COMPUTED_VALUE"""),28.0)</f>
        <v>28</v>
      </c>
      <c r="C11" s="9" t="str">
        <f>IFERROR(__xludf.DUMMYFUNCTION("""COMPUTED_VALUE"""),"Male")</f>
        <v>Male</v>
      </c>
      <c r="D11" s="9">
        <f>IFERROR(__xludf.DUMMYFUNCTION("""COMPUTED_VALUE"""),94.0)</f>
        <v>94</v>
      </c>
      <c r="E11" s="9" t="str">
        <f>IFERROR(__xludf.DUMMYFUNCTION("""COMPUTED_VALUE"""),"Kannur")</f>
        <v>Kannur</v>
      </c>
      <c r="F11" s="9" t="str">
        <f>IFERROR(__xludf.DUMMYFUNCTION("""COMPUTED_VALUE"""),"Graduate")</f>
        <v>Graduate</v>
      </c>
      <c r="G11" s="9" t="str">
        <f>IFERROR(__xludf.DUMMYFUNCTION("""COMPUTED_VALUE"""),"Engineer")</f>
        <v>Engineer</v>
      </c>
      <c r="H11" s="9">
        <f>IFERROR(__xludf.DUMMYFUNCTION("""COMPUTED_VALUE"""),92000.0)</f>
        <v>92000</v>
      </c>
      <c r="J11" s="9" t="str">
        <f>IFERROR(__xludf.DUMMYFUNCTION("SORT(FILTER(Sheet1!A2:H63,Sheet1!C2:C63=""Female"",Sheet1!G2:G63=""Doctor"",Sheet1!H2:H63&gt;75000,Sheet1!B2:B63&gt;25),1,TRUE)"),"Advik")</f>
        <v>Advik</v>
      </c>
      <c r="K11" s="9">
        <f>IFERROR(__xludf.DUMMYFUNCTION("""COMPUTED_VALUE"""),26.0)</f>
        <v>26</v>
      </c>
      <c r="L11" s="9" t="str">
        <f>IFERROR(__xludf.DUMMYFUNCTION("""COMPUTED_VALUE"""),"Female")</f>
        <v>Female</v>
      </c>
      <c r="M11" s="9">
        <f>IFERROR(__xludf.DUMMYFUNCTION("""COMPUTED_VALUE"""),76.0)</f>
        <v>76</v>
      </c>
      <c r="N11" s="9" t="str">
        <f>IFERROR(__xludf.DUMMYFUNCTION("""COMPUTED_VALUE"""),"Itanagar")</f>
        <v>Itanagar</v>
      </c>
      <c r="O11" s="9" t="str">
        <f>IFERROR(__xludf.DUMMYFUNCTION("""COMPUTED_VALUE"""),"Postgrad")</f>
        <v>Postgrad</v>
      </c>
      <c r="P11" s="9" t="str">
        <f>IFERROR(__xludf.DUMMYFUNCTION("""COMPUTED_VALUE"""),"Doctor")</f>
        <v>Doctor</v>
      </c>
      <c r="Q11" s="9">
        <f>IFERROR(__xludf.DUMMYFUNCTION("""COMPUTED_VALUE"""),89000.0)</f>
        <v>89000</v>
      </c>
    </row>
    <row r="12">
      <c r="A12" s="9" t="str">
        <f>IFERROR(__xludf.DUMMYFUNCTION("""COMPUTED_VALUE"""),"Siya")</f>
        <v>Siya</v>
      </c>
      <c r="B12" s="9">
        <f>IFERROR(__xludf.DUMMYFUNCTION("""COMPUTED_VALUE"""),27.0)</f>
        <v>27</v>
      </c>
      <c r="C12" s="9" t="str">
        <f>IFERROR(__xludf.DUMMYFUNCTION("""COMPUTED_VALUE"""),"Male")</f>
        <v>Male</v>
      </c>
      <c r="D12" s="9">
        <f>IFERROR(__xludf.DUMMYFUNCTION("""COMPUTED_VALUE"""),86.0)</f>
        <v>86</v>
      </c>
      <c r="E12" s="9" t="str">
        <f>IFERROR(__xludf.DUMMYFUNCTION("""COMPUTED_VALUE"""),"Agra")</f>
        <v>Agra</v>
      </c>
      <c r="F12" s="9" t="str">
        <f>IFERROR(__xludf.DUMMYFUNCTION("""COMPUTED_VALUE"""),"Graduate")</f>
        <v>Graduate</v>
      </c>
      <c r="G12" s="9" t="str">
        <f>IFERROR(__xludf.DUMMYFUNCTION("""COMPUTED_VALUE"""),"Engineer")</f>
        <v>Engineer</v>
      </c>
      <c r="H12" s="9">
        <f>IFERROR(__xludf.DUMMYFUNCTION("""COMPUTED_VALUE"""),72000.0)</f>
        <v>72000</v>
      </c>
      <c r="J12" s="9" t="str">
        <f>IFERROR(__xludf.DUMMYFUNCTION("""COMPUTED_VALUE"""),"Alisha")</f>
        <v>Alisha</v>
      </c>
      <c r="K12" s="9">
        <f>IFERROR(__xludf.DUMMYFUNCTION("""COMPUTED_VALUE"""),30.0)</f>
        <v>30</v>
      </c>
      <c r="L12" s="9" t="str">
        <f>IFERROR(__xludf.DUMMYFUNCTION("""COMPUTED_VALUE"""),"Female")</f>
        <v>Female</v>
      </c>
      <c r="M12" s="9">
        <f>IFERROR(__xludf.DUMMYFUNCTION("""COMPUTED_VALUE"""),92.0)</f>
        <v>92</v>
      </c>
      <c r="N12" s="9" t="str">
        <f>IFERROR(__xludf.DUMMYFUNCTION("""COMPUTED_VALUE"""),"Delhi")</f>
        <v>Delhi</v>
      </c>
      <c r="O12" s="9" t="str">
        <f>IFERROR(__xludf.DUMMYFUNCTION("""COMPUTED_VALUE"""),"Postgrad")</f>
        <v>Postgrad</v>
      </c>
      <c r="P12" s="9" t="str">
        <f>IFERROR(__xludf.DUMMYFUNCTION("""COMPUTED_VALUE"""),"Doctor")</f>
        <v>Doctor</v>
      </c>
      <c r="Q12" s="9">
        <f>IFERROR(__xludf.DUMMYFUNCTION("""COMPUTED_VALUE"""),80000.0)</f>
        <v>80000</v>
      </c>
    </row>
    <row r="13">
      <c r="A13" s="9" t="str">
        <f>IFERROR(__xludf.DUMMYFUNCTION("""COMPUTED_VALUE"""),"Aarav")</f>
        <v>Aarav</v>
      </c>
      <c r="B13" s="9">
        <f>IFERROR(__xludf.DUMMYFUNCTION("""COMPUTED_VALUE"""),25.0)</f>
        <v>25</v>
      </c>
      <c r="C13" s="9" t="str">
        <f>IFERROR(__xludf.DUMMYFUNCTION("""COMPUTED_VALUE"""),"Male")</f>
        <v>Male</v>
      </c>
      <c r="D13" s="9">
        <f>IFERROR(__xludf.DUMMYFUNCTION("""COMPUTED_VALUE"""),85.0)</f>
        <v>85</v>
      </c>
      <c r="E13" s="9" t="str">
        <f>IFERROR(__xludf.DUMMYFUNCTION("""COMPUTED_VALUE"""),"Mumbai")</f>
        <v>Mumbai</v>
      </c>
      <c r="F13" s="9" t="str">
        <f>IFERROR(__xludf.DUMMYFUNCTION("""COMPUTED_VALUE"""),"Graduate")</f>
        <v>Graduate</v>
      </c>
      <c r="G13" s="9" t="str">
        <f>IFERROR(__xludf.DUMMYFUNCTION("""COMPUTED_VALUE"""),"Engineer")</f>
        <v>Engineer</v>
      </c>
      <c r="H13" s="9">
        <f>IFERROR(__xludf.DUMMYFUNCTION("""COMPUTED_VALUE"""),50000.0)</f>
        <v>50000</v>
      </c>
      <c r="J13" s="9" t="str">
        <f>IFERROR(__xludf.DUMMYFUNCTION("""COMPUTED_VALUE"""),"Rakhi")</f>
        <v>Rakhi</v>
      </c>
      <c r="K13" s="9">
        <f>IFERROR(__xludf.DUMMYFUNCTION("""COMPUTED_VALUE"""),31.0)</f>
        <v>31</v>
      </c>
      <c r="L13" s="9" t="str">
        <f>IFERROR(__xludf.DUMMYFUNCTION("""COMPUTED_VALUE"""),"Female")</f>
        <v>Female</v>
      </c>
      <c r="M13" s="9">
        <f>IFERROR(__xludf.DUMMYFUNCTION("""COMPUTED_VALUE"""),93.0)</f>
        <v>93</v>
      </c>
      <c r="N13" s="9" t="str">
        <f>IFERROR(__xludf.DUMMYFUNCTION("""COMPUTED_VALUE"""),"Wayanad")</f>
        <v>Wayanad</v>
      </c>
      <c r="O13" s="9" t="str">
        <f>IFERROR(__xludf.DUMMYFUNCTION("""COMPUTED_VALUE"""),"Postgrad")</f>
        <v>Postgrad</v>
      </c>
      <c r="P13" s="9" t="str">
        <f>IFERROR(__xludf.DUMMYFUNCTION("""COMPUTED_VALUE"""),"Doctor")</f>
        <v>Doctor</v>
      </c>
      <c r="Q13" s="9">
        <f>IFERROR(__xludf.DUMMYFUNCTION("""COMPUTED_VALUE"""),91000.0)</f>
        <v>91000</v>
      </c>
    </row>
    <row r="14">
      <c r="A14" s="9" t="str">
        <f>IFERROR(__xludf.DUMMYFUNCTION("""COMPUTED_VALUE"""),"Navya")</f>
        <v>Navya</v>
      </c>
      <c r="B14" s="9">
        <f>IFERROR(__xludf.DUMMYFUNCTION("""COMPUTED_VALUE"""),31.0)</f>
        <v>31</v>
      </c>
      <c r="C14" s="9" t="str">
        <f>IFERROR(__xludf.DUMMYFUNCTION("""COMPUTED_VALUE"""),"Male")</f>
        <v>Male</v>
      </c>
      <c r="D14" s="9">
        <f>IFERROR(__xludf.DUMMYFUNCTION("""COMPUTED_VALUE"""),82.0)</f>
        <v>82</v>
      </c>
      <c r="E14" s="9" t="str">
        <f>IFERROR(__xludf.DUMMYFUNCTION("""COMPUTED_VALUE"""),"Thiruvananthapuram")</f>
        <v>Thiruvananthapuram</v>
      </c>
      <c r="F14" s="9" t="str">
        <f>IFERROR(__xludf.DUMMYFUNCTION("""COMPUTED_VALUE"""),"Graduate")</f>
        <v>Graduate</v>
      </c>
      <c r="G14" s="9" t="str">
        <f>IFERROR(__xludf.DUMMYFUNCTION("""COMPUTED_VALUE"""),"Engineer")</f>
        <v>Engineer</v>
      </c>
      <c r="H14" s="9">
        <f>IFERROR(__xludf.DUMMYFUNCTION("""COMPUTED_VALUE"""),77000.0)</f>
        <v>77000</v>
      </c>
      <c r="J14" s="9" t="str">
        <f>IFERROR(__xludf.DUMMYFUNCTION("""COMPUTED_VALUE"""),"Vyom")</f>
        <v>Vyom</v>
      </c>
      <c r="K14" s="9">
        <f>IFERROR(__xludf.DUMMYFUNCTION("""COMPUTED_VALUE"""),33.0)</f>
        <v>33</v>
      </c>
      <c r="L14" s="9" t="str">
        <f>IFERROR(__xludf.DUMMYFUNCTION("""COMPUTED_VALUE"""),"Female")</f>
        <v>Female</v>
      </c>
      <c r="M14" s="9">
        <f>IFERROR(__xludf.DUMMYFUNCTION("""COMPUTED_VALUE"""),87.0)</f>
        <v>87</v>
      </c>
      <c r="N14" s="9" t="str">
        <f>IFERROR(__xludf.DUMMYFUNCTION("""COMPUTED_VALUE"""),"Jalandhar")</f>
        <v>Jalandhar</v>
      </c>
      <c r="O14" s="9" t="str">
        <f>IFERROR(__xludf.DUMMYFUNCTION("""COMPUTED_VALUE"""),"Graduate")</f>
        <v>Graduate</v>
      </c>
      <c r="P14" s="9" t="str">
        <f>IFERROR(__xludf.DUMMYFUNCTION("""COMPUTED_VALUE"""),"Doctor")</f>
        <v>Doctor</v>
      </c>
      <c r="Q14" s="9">
        <f>IFERROR(__xludf.DUMMYFUNCTION("""COMPUTED_VALUE"""),83000.0)</f>
        <v>83000</v>
      </c>
    </row>
    <row r="16">
      <c r="A16" s="8" t="s">
        <v>159</v>
      </c>
    </row>
    <row r="17">
      <c r="A17" s="1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3" t="s">
        <v>6</v>
      </c>
      <c r="H17" s="4" t="s">
        <v>7</v>
      </c>
    </row>
    <row r="18">
      <c r="A18" s="9" t="str">
        <f>IFERROR(__xludf.DUMMYFUNCTION("SORT(FILTER(Sheet1!A2:H63,Sheet1!C2:C63=""Male"",Sheet1!F2:F63=""MBA"",Sheet1!D2:D63&gt;70,Sheet1!B2:B63&gt;=20),1,TRUE)"),"Dhruva")</f>
        <v>Dhruva</v>
      </c>
      <c r="B18" s="9">
        <f>IFERROR(__xludf.DUMMYFUNCTION("""COMPUTED_VALUE"""),26.0)</f>
        <v>26</v>
      </c>
      <c r="C18" s="9" t="str">
        <f>IFERROR(__xludf.DUMMYFUNCTION("""COMPUTED_VALUE"""),"Male")</f>
        <v>Male</v>
      </c>
      <c r="D18" s="9">
        <f>IFERROR(__xludf.DUMMYFUNCTION("""COMPUTED_VALUE"""),95.0)</f>
        <v>95</v>
      </c>
      <c r="E18" s="9" t="str">
        <f>IFERROR(__xludf.DUMMYFUNCTION("""COMPUTED_VALUE"""),"Thiruvananthapuram")</f>
        <v>Thiruvananthapuram</v>
      </c>
      <c r="F18" s="9" t="str">
        <f>IFERROR(__xludf.DUMMYFUNCTION("""COMPUTED_VALUE"""),"MBA")</f>
        <v>MBA</v>
      </c>
      <c r="G18" s="9" t="str">
        <f>IFERROR(__xludf.DUMMYFUNCTION("""COMPUTED_VALUE"""),"Consultant")</f>
        <v>Consultant</v>
      </c>
      <c r="H18" s="9">
        <f>IFERROR(__xludf.DUMMYFUNCTION("""COMPUTED_VALUE"""),93000.0)</f>
        <v>93000</v>
      </c>
    </row>
    <row r="19">
      <c r="A19" s="9" t="str">
        <f>IFERROR(__xludf.DUMMYFUNCTION("""COMPUTED_VALUE"""),"Myra")</f>
        <v>Myra</v>
      </c>
      <c r="B19" s="9">
        <f>IFERROR(__xludf.DUMMYFUNCTION("""COMPUTED_VALUE"""),31.0)</f>
        <v>31</v>
      </c>
      <c r="C19" s="9" t="str">
        <f>IFERROR(__xludf.DUMMYFUNCTION("""COMPUTED_VALUE"""),"Male")</f>
        <v>Male</v>
      </c>
      <c r="D19" s="9">
        <f>IFERROR(__xludf.DUMMYFUNCTION("""COMPUTED_VALUE"""),77.0)</f>
        <v>77</v>
      </c>
      <c r="E19" s="9" t="str">
        <f>IFERROR(__xludf.DUMMYFUNCTION("""COMPUTED_VALUE"""),"Agartala")</f>
        <v>Agartala</v>
      </c>
      <c r="F19" s="9" t="str">
        <f>IFERROR(__xludf.DUMMYFUNCTION("""COMPUTED_VALUE"""),"MBA")</f>
        <v>MBA</v>
      </c>
      <c r="G19" s="9" t="str">
        <f>IFERROR(__xludf.DUMMYFUNCTION("""COMPUTED_VALUE"""),"Engineer")</f>
        <v>Engineer</v>
      </c>
      <c r="H19" s="9">
        <f>IFERROR(__xludf.DUMMYFUNCTION("""COMPUTED_VALUE"""),71000.0)</f>
        <v>71000</v>
      </c>
    </row>
    <row r="21">
      <c r="A21" s="8" t="s">
        <v>160</v>
      </c>
    </row>
    <row r="22">
      <c r="A22" s="1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3" t="s">
        <v>6</v>
      </c>
      <c r="H22" s="4" t="s">
        <v>7</v>
      </c>
    </row>
    <row r="23">
      <c r="A23" s="9" t="str">
        <f>IFERROR(__xludf.DUMMYFUNCTION("SORT(FILTER(Sheet1!A2:H63,Sheet1!G2:G63=""Engineer"",Sheet1!B2:B63&gt;20,Sheet1!H2:H63&gt;60000),4,FALSE)"),"Rakesh")</f>
        <v>Rakesh</v>
      </c>
      <c r="B23" s="9">
        <f>IFERROR(__xludf.DUMMYFUNCTION("""COMPUTED_VALUE"""),28.0)</f>
        <v>28</v>
      </c>
      <c r="C23" s="9" t="str">
        <f>IFERROR(__xludf.DUMMYFUNCTION("""COMPUTED_VALUE"""),"Male")</f>
        <v>Male</v>
      </c>
      <c r="D23" s="9">
        <f>IFERROR(__xludf.DUMMYFUNCTION("""COMPUTED_VALUE"""),94.0)</f>
        <v>94</v>
      </c>
      <c r="E23" s="9" t="str">
        <f>IFERROR(__xludf.DUMMYFUNCTION("""COMPUTED_VALUE"""),"Kannur")</f>
        <v>Kannur</v>
      </c>
      <c r="F23" s="9" t="str">
        <f>IFERROR(__xludf.DUMMYFUNCTION("""COMPUTED_VALUE"""),"Graduate")</f>
        <v>Graduate</v>
      </c>
      <c r="G23" s="9" t="str">
        <f>IFERROR(__xludf.DUMMYFUNCTION("""COMPUTED_VALUE"""),"Engineer")</f>
        <v>Engineer</v>
      </c>
      <c r="H23" s="9">
        <f>IFERROR(__xludf.DUMMYFUNCTION("""COMPUTED_VALUE"""),92000.0)</f>
        <v>92000</v>
      </c>
    </row>
    <row r="24">
      <c r="A24" s="9" t="str">
        <f>IFERROR(__xludf.DUMMYFUNCTION("""COMPUTED_VALUE"""),"Siya")</f>
        <v>Siya</v>
      </c>
      <c r="B24" s="9">
        <f>IFERROR(__xludf.DUMMYFUNCTION("""COMPUTED_VALUE"""),27.0)</f>
        <v>27</v>
      </c>
      <c r="C24" s="9" t="str">
        <f>IFERROR(__xludf.DUMMYFUNCTION("""COMPUTED_VALUE"""),"Male")</f>
        <v>Male</v>
      </c>
      <c r="D24" s="9">
        <f>IFERROR(__xludf.DUMMYFUNCTION("""COMPUTED_VALUE"""),86.0)</f>
        <v>86</v>
      </c>
      <c r="E24" s="9" t="str">
        <f>IFERROR(__xludf.DUMMYFUNCTION("""COMPUTED_VALUE"""),"Agra")</f>
        <v>Agra</v>
      </c>
      <c r="F24" s="9" t="str">
        <f>IFERROR(__xludf.DUMMYFUNCTION("""COMPUTED_VALUE"""),"Graduate")</f>
        <v>Graduate</v>
      </c>
      <c r="G24" s="9" t="str">
        <f>IFERROR(__xludf.DUMMYFUNCTION("""COMPUTED_VALUE"""),"Engineer")</f>
        <v>Engineer</v>
      </c>
      <c r="H24" s="9">
        <f>IFERROR(__xludf.DUMMYFUNCTION("""COMPUTED_VALUE"""),72000.0)</f>
        <v>72000</v>
      </c>
    </row>
    <row r="25">
      <c r="A25" s="9" t="str">
        <f>IFERROR(__xludf.DUMMYFUNCTION("""COMPUTED_VALUE"""),"Navya")</f>
        <v>Navya</v>
      </c>
      <c r="B25" s="9">
        <f>IFERROR(__xludf.DUMMYFUNCTION("""COMPUTED_VALUE"""),31.0)</f>
        <v>31</v>
      </c>
      <c r="C25" s="9" t="str">
        <f>IFERROR(__xludf.DUMMYFUNCTION("""COMPUTED_VALUE"""),"Male")</f>
        <v>Male</v>
      </c>
      <c r="D25" s="9">
        <f>IFERROR(__xludf.DUMMYFUNCTION("""COMPUTED_VALUE"""),82.0)</f>
        <v>82</v>
      </c>
      <c r="E25" s="9" t="str">
        <f>IFERROR(__xludf.DUMMYFUNCTION("""COMPUTED_VALUE"""),"Thiruvananthapuram")</f>
        <v>Thiruvananthapuram</v>
      </c>
      <c r="F25" s="9" t="str">
        <f>IFERROR(__xludf.DUMMYFUNCTION("""COMPUTED_VALUE"""),"Graduate")</f>
        <v>Graduate</v>
      </c>
      <c r="G25" s="9" t="str">
        <f>IFERROR(__xludf.DUMMYFUNCTION("""COMPUTED_VALUE"""),"Engineer")</f>
        <v>Engineer</v>
      </c>
      <c r="H25" s="9">
        <f>IFERROR(__xludf.DUMMYFUNCTION("""COMPUTED_VALUE"""),77000.0)</f>
        <v>77000</v>
      </c>
    </row>
    <row r="26">
      <c r="A26" s="9" t="str">
        <f>IFERROR(__xludf.DUMMYFUNCTION("""COMPUTED_VALUE"""),"Myra")</f>
        <v>Myra</v>
      </c>
      <c r="B26" s="9">
        <f>IFERROR(__xludf.DUMMYFUNCTION("""COMPUTED_VALUE"""),31.0)</f>
        <v>31</v>
      </c>
      <c r="C26" s="9" t="str">
        <f>IFERROR(__xludf.DUMMYFUNCTION("""COMPUTED_VALUE"""),"Male")</f>
        <v>Male</v>
      </c>
      <c r="D26" s="9">
        <f>IFERROR(__xludf.DUMMYFUNCTION("""COMPUTED_VALUE"""),77.0)</f>
        <v>77</v>
      </c>
      <c r="E26" s="9" t="str">
        <f>IFERROR(__xludf.DUMMYFUNCTION("""COMPUTED_VALUE"""),"Agartala")</f>
        <v>Agartala</v>
      </c>
      <c r="F26" s="9" t="str">
        <f>IFERROR(__xludf.DUMMYFUNCTION("""COMPUTED_VALUE"""),"MBA")</f>
        <v>MBA</v>
      </c>
      <c r="G26" s="9" t="str">
        <f>IFERROR(__xludf.DUMMYFUNCTION("""COMPUTED_VALUE"""),"Engineer")</f>
        <v>Engineer</v>
      </c>
      <c r="H26" s="9">
        <f>IFERROR(__xludf.DUMMYFUNCTION("""COMPUTED_VALUE"""),71000.0)</f>
        <v>71000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161</v>
      </c>
      <c r="D1" s="8" t="s">
        <v>162</v>
      </c>
      <c r="H1" s="8" t="s">
        <v>163</v>
      </c>
    </row>
    <row r="2">
      <c r="A2" s="1" t="s">
        <v>0</v>
      </c>
      <c r="B2" s="3" t="s">
        <v>6</v>
      </c>
      <c r="D2" s="1" t="s">
        <v>0</v>
      </c>
      <c r="E2" s="2" t="s">
        <v>1</v>
      </c>
      <c r="F2" s="3" t="s">
        <v>6</v>
      </c>
      <c r="H2" s="1" t="s">
        <v>0</v>
      </c>
      <c r="I2" s="2" t="s">
        <v>2</v>
      </c>
      <c r="J2" s="2" t="s">
        <v>4</v>
      </c>
    </row>
    <row r="3">
      <c r="A3" s="9" t="str">
        <f t="array" ref="A3:A7">SORT(Sheet1!A2:G63,8,FALSE)</f>
        <v>Aarav</v>
      </c>
      <c r="B3" s="9" t="str">
        <f>VLOOKUP(A3,Sheet1!A$2:G$63,7,FALSE)</f>
        <v>Engineer</v>
      </c>
      <c r="D3" s="9" t="str">
        <f t="array" ref="D3:D7">SORT(Sheet1!A2:H63,4,FALSE)</f>
        <v>Esha</v>
      </c>
      <c r="E3" s="9">
        <f>Vlookup(D3,Sheet1!A2:B63,2,FALSE)</f>
        <v>22</v>
      </c>
      <c r="F3" s="9" t="str">
        <f>VLOOKUP(D3,Sheet1!A$2:G$63,7,FALSE)</f>
        <v>Lawyer</v>
      </c>
      <c r="H3" s="9" t="str">
        <f t="array" ref="H3:H7">SORT(Sheet1!A2:H63,2,TRUE)</f>
        <v>Esha</v>
      </c>
      <c r="I3" s="9" t="str">
        <f>VLOOKUP(H3,Sheet1!A$2:C$63,3,FALSE)</f>
        <v>Female</v>
      </c>
      <c r="J3" s="9" t="str">
        <f>VLOOKUP(H3,Sheet1!A$2:E$63,5,FALSE)</f>
        <v>Hyderabad</v>
      </c>
    </row>
    <row r="4">
      <c r="A4" s="9" t="s">
        <v>13</v>
      </c>
      <c r="B4" s="9" t="str">
        <f>VLOOKUP(A4,Sheet1!A$2:G$63,7,FALSE)</f>
        <v>Doctor</v>
      </c>
      <c r="D4" s="9" t="s">
        <v>148</v>
      </c>
      <c r="E4" s="9">
        <f>Vlookup(D4,Sheet1!A3:B64,2,FALSE)</f>
        <v>26</v>
      </c>
      <c r="F4" s="9" t="str">
        <f>VLOOKUP(D4,Sheet1!A$2:G$63,7,FALSE)</f>
        <v>Consultant</v>
      </c>
      <c r="H4" s="9" t="s">
        <v>69</v>
      </c>
      <c r="I4" s="9" t="str">
        <f>VLOOKUP(H4,Sheet1!A$2:C$63,3,FALSE)</f>
        <v>Male</v>
      </c>
      <c r="J4" s="9" t="str">
        <f>VLOOKUP(H4,Sheet1!A$2:E$63,5,FALSE)</f>
        <v>Faridabad</v>
      </c>
    </row>
    <row r="5">
      <c r="A5" s="9" t="s">
        <v>18</v>
      </c>
      <c r="B5" s="9" t="str">
        <f>VLOOKUP(A5,Sheet1!A$2:G$63,7,FALSE)</f>
        <v>Architect</v>
      </c>
      <c r="D5" s="9" t="s">
        <v>52</v>
      </c>
      <c r="E5" s="9">
        <f>Vlookup(D5,Sheet1!A4:B65,2,FALSE)</f>
        <v>26</v>
      </c>
      <c r="F5" s="9" t="str">
        <f>VLOOKUP(D5,Sheet1!A$2:G$63,7,FALSE)</f>
        <v>Accountant</v>
      </c>
      <c r="H5" s="9" t="s">
        <v>37</v>
      </c>
      <c r="I5" s="9" t="str">
        <f>VLOOKUP(H5,Sheet1!A$2:C$63,3,FALSE)</f>
        <v>Female</v>
      </c>
      <c r="J5" s="9" t="str">
        <f>VLOOKUP(H5,Sheet1!A$2:E$63,5,FALSE)</f>
        <v>Ahmedabad</v>
      </c>
    </row>
    <row r="6">
      <c r="A6" s="9" t="s">
        <v>21</v>
      </c>
      <c r="B6" s="9" t="str">
        <f>VLOOKUP(A6,Sheet1!A$2:G$63,7,FALSE)</f>
        <v>Lawyer</v>
      </c>
      <c r="D6" s="9" t="s">
        <v>147</v>
      </c>
      <c r="E6" s="9">
        <f>Vlookup(D6,Sheet1!A5:B66,2,FALSE)</f>
        <v>28</v>
      </c>
      <c r="F6" s="9" t="str">
        <f>VLOOKUP(D6,Sheet1!A$2:G$63,7,FALSE)</f>
        <v>Engineer</v>
      </c>
      <c r="H6" s="9" t="s">
        <v>77</v>
      </c>
      <c r="I6" s="9" t="str">
        <f>VLOOKUP(H6,Sheet1!A$2:C$63,3,FALSE)</f>
        <v>Female</v>
      </c>
      <c r="J6" s="9" t="str">
        <f>VLOOKUP(H6,Sheet1!A$2:E$63,5,FALSE)</f>
        <v>Varanasi</v>
      </c>
    </row>
    <row r="7">
      <c r="A7" s="9" t="s">
        <v>24</v>
      </c>
      <c r="B7" s="9" t="str">
        <f>VLOOKUP(A7,Sheet1!A$2:G$63,7,FALSE)</f>
        <v>Professor</v>
      </c>
      <c r="D7" s="9" t="s">
        <v>59</v>
      </c>
      <c r="E7" s="9">
        <f>Vlookup(D7,Sheet1!A6:B67,2,FALSE)</f>
        <v>25</v>
      </c>
      <c r="F7" s="9" t="str">
        <f>VLOOKUP(D7,Sheet1!A$2:G$63,7,FALSE)</f>
        <v>Doctor</v>
      </c>
      <c r="H7" s="9" t="s">
        <v>101</v>
      </c>
      <c r="I7" s="9" t="str">
        <f>VLOOKUP(H7,Sheet1!A$2:C$63,3,FALSE)</f>
        <v>Female</v>
      </c>
      <c r="J7" s="9" t="str">
        <f>VLOOKUP(H7,Sheet1!A$2:E$63,5,FALSE)</f>
        <v>Imphal</v>
      </c>
    </row>
    <row r="9">
      <c r="A9" s="8" t="s">
        <v>164</v>
      </c>
      <c r="E9" s="8" t="s">
        <v>165</v>
      </c>
      <c r="I9" s="8" t="s">
        <v>166</v>
      </c>
    </row>
    <row r="10">
      <c r="A10" s="1" t="s">
        <v>0</v>
      </c>
      <c r="B10" s="2" t="s">
        <v>2</v>
      </c>
      <c r="C10" s="2" t="s">
        <v>3</v>
      </c>
      <c r="E10" s="1" t="s">
        <v>0</v>
      </c>
      <c r="F10" s="2" t="s">
        <v>1</v>
      </c>
      <c r="G10" s="3" t="s">
        <v>6</v>
      </c>
      <c r="I10" s="1" t="s">
        <v>0</v>
      </c>
      <c r="J10" s="3" t="s">
        <v>6</v>
      </c>
      <c r="K10" s="2" t="s">
        <v>5</v>
      </c>
    </row>
    <row r="11">
      <c r="A11" s="9" t="str">
        <f>IFERROR(__xludf.DUMMYFUNCTION("ARRAY_CONSTRAIN(SORT(FILTER(Sheet1!A2:D63,Sheet1!B2:B63&gt;25,Sheet1!B2:B63&lt;30),4,FALSE),5,1)"),"Dhruva")</f>
        <v>Dhruva</v>
      </c>
      <c r="B11" s="9" t="str">
        <f>VLOOKUP(A11,Sheet1!A$2:C$63,3,FALSE)</f>
        <v>Male</v>
      </c>
      <c r="C11" s="9">
        <f>VLOOKUP(A11,Sheet1!A2:D63,4,FALSE)</f>
        <v>95</v>
      </c>
      <c r="E11" s="9" t="str">
        <f>IFERROR(__xludf.DUMMYFUNCTION("ARRAY_CONSTRAIN(SORT(FILTER(Sheet1!A2:H63,Sheet1!H2:H63&gt;75000),8,FALSE),5,1)"),"Dhruva")</f>
        <v>Dhruva</v>
      </c>
      <c r="F11" s="9">
        <f>VLOOKUP(E11,Sheet1!A$2:B$63,2,FALSE)</f>
        <v>26</v>
      </c>
      <c r="G11" s="9" t="str">
        <f>VLOOKUP(E11,Sheet1!A$2:G$63,7,FALSE)</f>
        <v>Consultant</v>
      </c>
      <c r="I11" s="9" t="str">
        <f>IFERROR(__xludf.DUMMYFUNCTION("ARRAY_CONSTRAIN(SORT(FILTER(Sheet1!A2:H63,Sheet1!C2:C63=""Female"",Sheet1!F2:F63=""Postgrad""),8,FALSE),5,1)"),"Rakhi")</f>
        <v>Rakhi</v>
      </c>
      <c r="J11" s="9" t="str">
        <f>VLOOKUP(I11,Sheet1!A$2:G$63,7,FALSE)</f>
        <v>Doctor</v>
      </c>
      <c r="K11" s="9" t="str">
        <f>VLOOKUP(I11,Sheet1!A$2:F$63,6,FALSE)</f>
        <v>Postgrad</v>
      </c>
    </row>
    <row r="12">
      <c r="A12" s="9" t="str">
        <f>IFERROR(__xludf.DUMMYFUNCTION("""COMPUTED_VALUE"""),"Advait")</f>
        <v>Advait</v>
      </c>
      <c r="B12" s="9" t="str">
        <f>VLOOKUP(A12,Sheet1!A$2:C$63,3,FALSE)</f>
        <v>Male</v>
      </c>
      <c r="C12" s="9">
        <f>VLOOKUP(A12,Sheet1!A3:D64,4,FALSE)</f>
        <v>94</v>
      </c>
      <c r="E12" s="9" t="str">
        <f>IFERROR(__xludf.DUMMYFUNCTION("""COMPUTED_VALUE"""),"Rakesh")</f>
        <v>Rakesh</v>
      </c>
      <c r="F12" s="9">
        <f>VLOOKUP(E12,Sheet1!A$2:B$63,2,FALSE)</f>
        <v>28</v>
      </c>
      <c r="G12" s="9" t="str">
        <f>VLOOKUP(E12,Sheet1!A$2:G$63,7,FALSE)</f>
        <v>Engineer</v>
      </c>
      <c r="I12" s="9" t="str">
        <f>IFERROR(__xludf.DUMMYFUNCTION("""COMPUTED_VALUE"""),"Zara")</f>
        <v>Zara</v>
      </c>
      <c r="J12" s="9" t="str">
        <f>VLOOKUP(I12,Sheet1!A$2:G$63,7,FALSE)</f>
        <v>Doctor</v>
      </c>
      <c r="K12" s="9" t="str">
        <f>VLOOKUP(I12,Sheet1!A$2:F$63,6,FALSE)</f>
        <v>Postgrad</v>
      </c>
    </row>
    <row r="13">
      <c r="A13" s="9" t="str">
        <f>IFERROR(__xludf.DUMMYFUNCTION("""COMPUTED_VALUE"""),"Rakesh")</f>
        <v>Rakesh</v>
      </c>
      <c r="B13" s="9" t="str">
        <f>VLOOKUP(A13,Sheet1!A$2:C$63,3,FALSE)</f>
        <v>Male</v>
      </c>
      <c r="C13" s="9">
        <f>VLOOKUP(A13,Sheet1!A4:D65,4,FALSE)</f>
        <v>94</v>
      </c>
      <c r="E13" s="9" t="str">
        <f>IFERROR(__xludf.DUMMYFUNCTION("""COMPUTED_VALUE"""),"Rakhi")</f>
        <v>Rakhi</v>
      </c>
      <c r="F13" s="9">
        <f>VLOOKUP(E13,Sheet1!A$2:B$63,2,FALSE)</f>
        <v>31</v>
      </c>
      <c r="G13" s="9" t="str">
        <f>VLOOKUP(E13,Sheet1!A$2:G$63,7,FALSE)</f>
        <v>Doctor</v>
      </c>
      <c r="I13" s="9" t="str">
        <f>IFERROR(__xludf.DUMMYFUNCTION("""COMPUTED_VALUE"""),"Abhay")</f>
        <v>Abhay</v>
      </c>
      <c r="J13" s="9" t="str">
        <f>VLOOKUP(I13,Sheet1!A$2:G$63,7,FALSE)</f>
        <v>Lawyer</v>
      </c>
      <c r="K13" s="9" t="str">
        <f>VLOOKUP(I13,Sheet1!A$2:F$63,6,FALSE)</f>
        <v>Postgrad</v>
      </c>
    </row>
    <row r="14">
      <c r="A14" s="9" t="str">
        <f>IFERROR(__xludf.DUMMYFUNCTION("""COMPUTED_VALUE"""),"Ishaan")</f>
        <v>Ishaan</v>
      </c>
      <c r="B14" s="9" t="str">
        <f>VLOOKUP(A14,Sheet1!A$2:C$63,3,FALSE)</f>
        <v>Female</v>
      </c>
      <c r="C14" s="9">
        <f>VLOOKUP(A14,Sheet1!A5:D66,4,FALSE)</f>
        <v>92</v>
      </c>
      <c r="E14" s="9" t="str">
        <f>IFERROR(__xludf.DUMMYFUNCTION("""COMPUTED_VALUE"""),"Zara")</f>
        <v>Zara</v>
      </c>
      <c r="F14" s="9">
        <f>VLOOKUP(E14,Sheet1!A$2:B$63,2,FALSE)</f>
        <v>25</v>
      </c>
      <c r="G14" s="9" t="str">
        <f>VLOOKUP(E14,Sheet1!A$2:G$63,7,FALSE)</f>
        <v>Doctor</v>
      </c>
      <c r="I14" s="9" t="str">
        <f>IFERROR(__xludf.DUMMYFUNCTION("""COMPUTED_VALUE"""),"Advik")</f>
        <v>Advik</v>
      </c>
      <c r="J14" s="9" t="str">
        <f>VLOOKUP(I14,Sheet1!A$2:G$63,7,FALSE)</f>
        <v>Doctor</v>
      </c>
      <c r="K14" s="9" t="str">
        <f>VLOOKUP(I14,Sheet1!A$2:F$63,6,FALSE)</f>
        <v>Postgrad</v>
      </c>
    </row>
    <row r="15">
      <c r="A15" s="9" t="str">
        <f>IFERROR(__xludf.DUMMYFUNCTION("""COMPUTED_VALUE"""),"Dhruv")</f>
        <v>Dhruv</v>
      </c>
      <c r="B15" s="9" t="str">
        <f>VLOOKUP(A15,Sheet1!A$2:C$63,3,FALSE)</f>
        <v>Female</v>
      </c>
      <c r="C15" s="9">
        <f>VLOOKUP(A15,Sheet1!A6:D67,4,FALSE)</f>
        <v>91</v>
      </c>
      <c r="E15" s="9" t="str">
        <f>IFERROR(__xludf.DUMMYFUNCTION("""COMPUTED_VALUE"""),"Shaan")</f>
        <v>Shaan</v>
      </c>
      <c r="F15" s="9">
        <f>VLOOKUP(E15,Sheet1!A$2:B$63,2,FALSE)</f>
        <v>29</v>
      </c>
      <c r="G15" s="9" t="str">
        <f>VLOOKUP(E15,Sheet1!A$2:G$63,7,FALSE)</f>
        <v>Accountant</v>
      </c>
      <c r="I15" s="9" t="str">
        <f>IFERROR(__xludf.DUMMYFUNCTION("""COMPUTED_VALUE"""),"Dhruv")</f>
        <v>Dhruv</v>
      </c>
      <c r="J15" s="9" t="str">
        <f>VLOOKUP(I15,Sheet1!A$2:G$63,7,FALSE)</f>
        <v>Analyst</v>
      </c>
      <c r="K15" s="9" t="str">
        <f>VLOOKUP(I15,Sheet1!A$2:F$63,6,FALSE)</f>
        <v>Postgrad</v>
      </c>
    </row>
  </sheetData>
  <drawing r:id="rId2"/>
  <legacyDrawing r:id="rId3"/>
</worksheet>
</file>