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ent Score- Data" sheetId="1" r:id="rId4"/>
    <sheet state="visible" name="Task 2- Questions" sheetId="2" r:id="rId5"/>
    <sheet state="visible" name="Task 3- Questions" sheetId="3" r:id="rId6"/>
  </sheets>
  <definedNames/>
  <calcPr/>
</workbook>
</file>

<file path=xl/sharedStrings.xml><?xml version="1.0" encoding="utf-8"?>
<sst xmlns="http://schemas.openxmlformats.org/spreadsheetml/2006/main" count="283" uniqueCount="131">
  <si>
    <t>Name of student</t>
  </si>
  <si>
    <t>Gender</t>
  </si>
  <si>
    <t>Marks in English</t>
  </si>
  <si>
    <t>Marks in Maths</t>
  </si>
  <si>
    <t>Marks in Science</t>
  </si>
  <si>
    <t>Marks in GK</t>
  </si>
  <si>
    <t>Overall</t>
  </si>
  <si>
    <t>Aarav Patel</t>
  </si>
  <si>
    <t>Male</t>
  </si>
  <si>
    <t>Diya Sharma</t>
  </si>
  <si>
    <t>Female</t>
  </si>
  <si>
    <t>Aditya Mishra</t>
  </si>
  <si>
    <t>Kavya Reddy</t>
  </si>
  <si>
    <t>Arjun Kapoor</t>
  </si>
  <si>
    <t>Ananya Desai</t>
  </si>
  <si>
    <t>Rohan Mehta</t>
  </si>
  <si>
    <t>Naina Khanna</t>
  </si>
  <si>
    <t>Vikram Verma</t>
  </si>
  <si>
    <t>Pooja Yadav</t>
  </si>
  <si>
    <t>Varun Singhania</t>
  </si>
  <si>
    <t>Anika Das</t>
  </si>
  <si>
    <t>Rajat Gupta</t>
  </si>
  <si>
    <t>Ayesha Banerjee</t>
  </si>
  <si>
    <t>Pranav Joshi</t>
  </si>
  <si>
    <t>Riya Kapoor</t>
  </si>
  <si>
    <t>Abhinav Sharma</t>
  </si>
  <si>
    <t>Meera Iyer</t>
  </si>
  <si>
    <t>Rishi Choudhury</t>
  </si>
  <si>
    <t>Maya Nair</t>
  </si>
  <si>
    <t>Harsh Malik</t>
  </si>
  <si>
    <t>Zara Ahmed</t>
  </si>
  <si>
    <t>Siddharth Kapoor</t>
  </si>
  <si>
    <t>Aisha Khan</t>
  </si>
  <si>
    <t>Naveen Rao</t>
  </si>
  <si>
    <t>Shreya Jain</t>
  </si>
  <si>
    <t>Arnav Sengupta</t>
  </si>
  <si>
    <t>Tanvi Patel</t>
  </si>
  <si>
    <t>Sahil Khurana</t>
  </si>
  <si>
    <t>Anushka Sharma</t>
  </si>
  <si>
    <t>Karan Malhotra</t>
  </si>
  <si>
    <t>Anjali Gupta</t>
  </si>
  <si>
    <t>Rahul Mehera</t>
  </si>
  <si>
    <t>Anvi Chatterjee</t>
  </si>
  <si>
    <t>Prateek Kapoor</t>
  </si>
  <si>
    <t>Q1- For this question, all the below conditions should be satisfied to pass a student-</t>
  </si>
  <si>
    <t>Overall Marks &gt;=</t>
  </si>
  <si>
    <t>Grade the below list of students as pass or fail.</t>
  </si>
  <si>
    <t>Name of students</t>
  </si>
  <si>
    <t>Overall Marks</t>
  </si>
  <si>
    <t>Pass/ Fail</t>
  </si>
  <si>
    <t>Q2- If Marks in English is lesser than 12 then "Failed in English", else "Passed in English".</t>
  </si>
  <si>
    <t>Find out the above mentioned output for the following students.</t>
  </si>
  <si>
    <t>Answer</t>
  </si>
  <si>
    <t>Q3- If marks in science is greater than 12 then bring the overall score else "-"</t>
  </si>
  <si>
    <t>Retrieve the above output for the following list of students.</t>
  </si>
  <si>
    <t>Overall Score</t>
  </si>
  <si>
    <t>Q4- How many female students passed the exam, if the passing condition is more than 50 overall marks?</t>
  </si>
  <si>
    <t>Answer-</t>
  </si>
  <si>
    <t>Q5- How many male students scored more than 20 in English as well as more than 14 in Maths?</t>
  </si>
  <si>
    <t>Q6- What is the average score in English of those male students whose overall scores are greater than or equal to 50?</t>
  </si>
  <si>
    <t>Q7- Bring a list of all the female students whose marks in English is lesser than 10 as well as marks in Maths is lesser than 5.</t>
  </si>
  <si>
    <t>Q8- For this question, all the below conditions should be satisfied to pass a student-</t>
  </si>
  <si>
    <t>Marks in English &gt;=</t>
  </si>
  <si>
    <t>Marks in Maths &gt;=</t>
  </si>
  <si>
    <t>Grade the following list of students as pass or fail.</t>
  </si>
  <si>
    <t>Q9- If overall marks is lesser than 60 then check marks in Maths. If marks in Maths is greater than 14 then "Conditional Pass", else "Fail". If overall marks is greater than or equal to 60 then "Pass".</t>
  </si>
  <si>
    <t>Check if the below listed students "Pass", "Fail" or "Conditional Pass". Use Vlookup and Nested If functions.</t>
  </si>
  <si>
    <t>Q10- If overall score is greater than or equal to 75 then "Good" else check if overall marks is greater than or equal to 45, then "Average" else "Below Average".</t>
  </si>
  <si>
    <t>Grade the below listed students as "Good", "Average" and "Below Average".</t>
  </si>
  <si>
    <t>Use vlookup and nest if function to fill the below table</t>
  </si>
  <si>
    <t>Overall marks</t>
  </si>
  <si>
    <t>Q11- For a student to pass, he/she should fulfill all the given conditions else he/she fails</t>
  </si>
  <si>
    <t>Overall score &gt;=</t>
  </si>
  <si>
    <t>Marks in science &gt;</t>
  </si>
  <si>
    <t>For the student listed find out which student passed and which student failed based on the above conditions.</t>
  </si>
  <si>
    <t>Q12- For this question, all the below conditions should be satisfied to pass a student-</t>
  </si>
  <si>
    <t>Marks in GK &gt;=</t>
  </si>
  <si>
    <t>Marks in Science &gt;</t>
  </si>
  <si>
    <t>Q13- For a student to pass, he/she should fulfill all the given conditions else he/she fails</t>
  </si>
  <si>
    <t>Marks in maths &gt;</t>
  </si>
  <si>
    <t>Pass/Fail</t>
  </si>
  <si>
    <t>Q14- What is the average of overall score of students who scored greater than 18 in English, scored greater than 15 in Maths, scored greater than 14 in Science and scored greater than 18 in GK?</t>
  </si>
  <si>
    <t>Q15- If overall marks is greater than or equal to 80 then "A" else check if overall marks is greater than or equal to 65 then "B" else check if overall marks is greater than or equal to 50 then "C" else "D".</t>
  </si>
  <si>
    <t>Calculate the grade of listed students</t>
  </si>
  <si>
    <t>Grade</t>
  </si>
  <si>
    <t>Q16- Bring a list of all male students who have scored greater than 10 in all subjects.</t>
  </si>
  <si>
    <t xml:space="preserve">Q17- What are the minimum marks scored in Science by Male students? </t>
  </si>
  <si>
    <t xml:space="preserve">Q18- What are the minimum marks scored in Maths by Female students whose overall score is greater than 60? </t>
  </si>
  <si>
    <t xml:space="preserve">Q19- What are the maximum marks scored in GK by Male students whose overall score is greater than 55 and whose marks in English are greater than 13? </t>
  </si>
  <si>
    <t xml:space="preserve">Q20- What are the maximum marks scored in English by Female students whose overall score is greater than 40 and whose marks in Maths are greater than or equal to 15? </t>
  </si>
  <si>
    <t>Q1- If all the below mentioned conditions needs to be satisfied to pass the exam, then find out if Pooja Yadav passed or failed the exam.</t>
  </si>
  <si>
    <t>Overall Marks &gt;</t>
  </si>
  <si>
    <t>Marks is Maths &gt;=</t>
  </si>
  <si>
    <t>Answer in "Pass" or "Fail". Use nested If + Vlookup to solve this question.</t>
  </si>
  <si>
    <t>Q2- If all of the below mentioned conditions need to be satisfied to pass the exam, then find out if Riya Kapoor passed or failed the exam.</t>
  </si>
  <si>
    <t>Marks in Maths+ GK &gt;=</t>
  </si>
  <si>
    <t>Answer in "Pass" or "Fail". Use nested If + Sum + Vlookup to solve this question.</t>
  </si>
  <si>
    <t xml:space="preserve">Q3- Bring a list of the names of male students whose overall score is greater than than the average overall score. </t>
  </si>
  <si>
    <t>Use nested filter and average functions.</t>
  </si>
  <si>
    <t>Q4- If overall marks is lesser than 45 then check marks in GK. If marks in GK is greater than 15 then "Conditional Pass", else "Fail". If overall marks is greater than or equal to 45 then "Pass".</t>
  </si>
  <si>
    <t>Fill the below table and check if the listed students "Pass", "Fail" or "Conditional Pass". Use Nested If + Vlookup functions.</t>
  </si>
  <si>
    <t>Q5- Name the student who scored the highest in English.</t>
  </si>
  <si>
    <t>Use nested filter and max functions.</t>
  </si>
  <si>
    <t>Q6- Name the male student who scored the lowest in Maths.</t>
  </si>
  <si>
    <t>Use nested filter and min functions.</t>
  </si>
  <si>
    <t>Q7- Bring the highest overall score from those students who scored highest marks in Science.</t>
  </si>
  <si>
    <t>Use nested maxifs and max functions.</t>
  </si>
  <si>
    <t>Q8- If student scores above 70 overall marks, then [Name of the student] is an excellent student.</t>
  </si>
  <si>
    <t>If student scores above 45 but upto 70 overall marks, then [Name of the student] is an average student.</t>
  </si>
  <si>
    <t>If student scores below or equal to 45 marks, then [Name of the student] is a below average student.</t>
  </si>
  <si>
    <t>Make remarks as instructed above for the following students. First one has been done for you.</t>
  </si>
  <si>
    <t>Remarks</t>
  </si>
  <si>
    <t>Q9- Bring names of the female students who has the lowest marks in Science.</t>
  </si>
  <si>
    <t>Answer -</t>
  </si>
  <si>
    <t>Q10- Name the student who has scored the highest marks in Maths.</t>
  </si>
  <si>
    <t>Q11- Name the students who scored maximum overall marks with a condition that his/her marks are greater than 10 in each subjects.</t>
  </si>
  <si>
    <t>Use nested filter and maxifs functions.</t>
  </si>
  <si>
    <t>Q12- If all of the below-mentioned conditions need to be satisfied to pass the exam, then find out if Maya Nair passed or failed the exam.</t>
  </si>
  <si>
    <t>Marks in Science &gt;=</t>
  </si>
  <si>
    <t>Q13- If a student scores above 15 marks in maths, then [Name of the student] is good only in Maths subject.</t>
  </si>
  <si>
    <t>If a student scores above 20 marks in science, then [Name of the student] is good in only Science subject.</t>
  </si>
  <si>
    <t>If a student scores above 15 marks in maths and above 20 marks in science, then [Name of the student] is good in both subjects.</t>
  </si>
  <si>
    <t>If a student scores below 15 marks in maths and below 20 marks in science, then [Name of the student] is not good in any subject.</t>
  </si>
  <si>
    <t>Maths</t>
  </si>
  <si>
    <t>Science</t>
  </si>
  <si>
    <t>Q14- Name the student who has scored the highest overall marks with a condition that his/her marks in science should also be greater than 16.</t>
  </si>
  <si>
    <t>Q15- Name the male student who has scored the lowest overall marks with a condition that his/her marks in GK should also be greater than 10.</t>
  </si>
  <si>
    <t>Use Nested Filter and Minifs to answer this question.</t>
  </si>
  <si>
    <t>Q16- If Students overall score is greater than the average of overall score of all the students then performance of that student is "Good" else "Needs Improvement"</t>
  </si>
  <si>
    <t>Use nested if, vlookup and average functions.</t>
  </si>
  <si>
    <t>Performance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</si>
</sst>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6">
    <fill>
      <patternFill patternType="none"/>
    </fill>
    <fill>
      <patternFill patternType="lightGray"/>
    </fill>
    <fill>
      <patternFill patternType="solid">
        <fgColor rgb="FFD9D9D9"/>
        <bgColor rgb="FFD9D9D9"/>
      </patternFill>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2" numFmtId="0" xfId="0" applyAlignment="1" applyFill="1" applyFont="1">
      <alignment readingOrder="0"/>
    </xf>
    <xf borderId="0" fillId="0" fontId="2" numFmtId="0" xfId="0" applyFont="1"/>
    <xf borderId="0" fillId="0" fontId="2" numFmtId="0" xfId="0" applyAlignment="1" applyFont="1">
      <alignment readingOrder="0"/>
    </xf>
    <xf borderId="1" fillId="4" fontId="1" numFmtId="0" xfId="0" applyAlignment="1" applyBorder="1" applyFill="1" applyFont="1">
      <alignment readingOrder="0"/>
    </xf>
    <xf borderId="1" fillId="0" fontId="2" numFmtId="0" xfId="0" applyBorder="1" applyFont="1"/>
    <xf borderId="1" fillId="0" fontId="2" numFmtId="0" xfId="0" applyAlignment="1" applyBorder="1" applyFont="1">
      <alignment readingOrder="0"/>
    </xf>
    <xf borderId="0" fillId="5" fontId="3" numFmtId="0" xfId="0" applyAlignment="1" applyFill="1" applyFont="1">
      <alignment horizontal="left" readingOrder="0"/>
    </xf>
    <xf borderId="1" fillId="0" fontId="2" numFmtId="0" xfId="0" applyAlignment="1" applyBorder="1" applyFont="1">
      <alignment horizontal="left"/>
    </xf>
    <xf borderId="1" fillId="5" fontId="2" numFmtId="0" xfId="0" applyBorder="1" applyFont="1"/>
    <xf borderId="0" fillId="5" fontId="2" numFmtId="0" xfId="0" applyFont="1"/>
    <xf borderId="0" fillId="5"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3" width="14.25"/>
    <col customWidth="1" min="4" max="4" width="13.0"/>
    <col customWidth="1" min="5" max="5" width="14.5"/>
    <col customWidth="1" min="6" max="6" width="11.25"/>
    <col customWidth="1" min="7" max="7" width="8.63"/>
  </cols>
  <sheetData>
    <row r="1">
      <c r="A1" s="1" t="s">
        <v>0</v>
      </c>
      <c r="B1" s="1" t="s">
        <v>1</v>
      </c>
      <c r="C1" s="1" t="s">
        <v>2</v>
      </c>
      <c r="D1" s="1" t="s">
        <v>3</v>
      </c>
      <c r="E1" s="1" t="s">
        <v>4</v>
      </c>
      <c r="F1" s="1" t="s">
        <v>5</v>
      </c>
      <c r="G1" s="2" t="s">
        <v>6</v>
      </c>
    </row>
    <row r="2">
      <c r="A2" s="3" t="s">
        <v>7</v>
      </c>
      <c r="B2" s="3" t="s">
        <v>8</v>
      </c>
      <c r="C2" s="3">
        <v>21.0</v>
      </c>
      <c r="D2" s="3">
        <v>2.0</v>
      </c>
      <c r="E2" s="3">
        <v>20.0</v>
      </c>
      <c r="F2" s="3">
        <v>12.0</v>
      </c>
      <c r="G2" s="4">
        <f t="shared" ref="G2:G36" si="1">SUM(C2:F2)</f>
        <v>55</v>
      </c>
    </row>
    <row r="3">
      <c r="A3" s="3" t="s">
        <v>9</v>
      </c>
      <c r="B3" s="3" t="s">
        <v>10</v>
      </c>
      <c r="C3" s="3">
        <v>23.0</v>
      </c>
      <c r="D3" s="3">
        <v>15.0</v>
      </c>
      <c r="E3" s="3">
        <v>19.0</v>
      </c>
      <c r="F3" s="3">
        <v>15.0</v>
      </c>
      <c r="G3" s="4">
        <f t="shared" si="1"/>
        <v>72</v>
      </c>
    </row>
    <row r="4">
      <c r="A4" s="3" t="s">
        <v>11</v>
      </c>
      <c r="B4" s="3" t="s">
        <v>8</v>
      </c>
      <c r="C4" s="3">
        <v>21.0</v>
      </c>
      <c r="D4" s="3">
        <v>2.0</v>
      </c>
      <c r="E4" s="3">
        <v>7.0</v>
      </c>
      <c r="F4" s="3">
        <v>5.0</v>
      </c>
      <c r="G4" s="4">
        <f t="shared" si="1"/>
        <v>35</v>
      </c>
    </row>
    <row r="5">
      <c r="A5" s="3" t="s">
        <v>12</v>
      </c>
      <c r="B5" s="3" t="s">
        <v>10</v>
      </c>
      <c r="C5" s="3">
        <v>24.0</v>
      </c>
      <c r="D5" s="3">
        <v>15.0</v>
      </c>
      <c r="E5" s="3">
        <v>25.0</v>
      </c>
      <c r="F5" s="3">
        <v>23.0</v>
      </c>
      <c r="G5" s="4">
        <f t="shared" si="1"/>
        <v>87</v>
      </c>
    </row>
    <row r="6">
      <c r="A6" s="3" t="s">
        <v>13</v>
      </c>
      <c r="B6" s="3" t="s">
        <v>8</v>
      </c>
      <c r="C6" s="3">
        <v>10.0</v>
      </c>
      <c r="D6" s="3">
        <v>22.0</v>
      </c>
      <c r="E6" s="3">
        <v>1.0</v>
      </c>
      <c r="F6" s="3">
        <v>15.0</v>
      </c>
      <c r="G6" s="4">
        <f t="shared" si="1"/>
        <v>48</v>
      </c>
    </row>
    <row r="7">
      <c r="A7" s="3" t="s">
        <v>14</v>
      </c>
      <c r="B7" s="3" t="s">
        <v>10</v>
      </c>
      <c r="C7" s="3">
        <v>22.0</v>
      </c>
      <c r="D7" s="3">
        <v>18.0</v>
      </c>
      <c r="E7" s="3">
        <v>23.0</v>
      </c>
      <c r="F7" s="3">
        <v>23.0</v>
      </c>
      <c r="G7" s="4">
        <f t="shared" si="1"/>
        <v>86</v>
      </c>
    </row>
    <row r="8">
      <c r="A8" s="3" t="s">
        <v>15</v>
      </c>
      <c r="B8" s="3" t="s">
        <v>8</v>
      </c>
      <c r="C8" s="3">
        <v>4.0</v>
      </c>
      <c r="D8" s="3">
        <v>16.0</v>
      </c>
      <c r="E8" s="3">
        <v>23.0</v>
      </c>
      <c r="F8" s="3">
        <v>5.0</v>
      </c>
      <c r="G8" s="4">
        <f t="shared" si="1"/>
        <v>48</v>
      </c>
    </row>
    <row r="9">
      <c r="A9" s="3" t="s">
        <v>16</v>
      </c>
      <c r="B9" s="3" t="s">
        <v>10</v>
      </c>
      <c r="C9" s="3">
        <v>20.0</v>
      </c>
      <c r="D9" s="3">
        <v>18.0</v>
      </c>
      <c r="E9" s="3">
        <v>19.0</v>
      </c>
      <c r="F9" s="3">
        <v>16.0</v>
      </c>
      <c r="G9" s="4">
        <f t="shared" si="1"/>
        <v>73</v>
      </c>
    </row>
    <row r="10">
      <c r="A10" s="3" t="s">
        <v>17</v>
      </c>
      <c r="B10" s="3" t="s">
        <v>8</v>
      </c>
      <c r="C10" s="3">
        <v>13.0</v>
      </c>
      <c r="D10" s="3">
        <v>10.0</v>
      </c>
      <c r="E10" s="3">
        <v>1.0</v>
      </c>
      <c r="F10" s="3">
        <v>4.0</v>
      </c>
      <c r="G10" s="4">
        <f t="shared" si="1"/>
        <v>28</v>
      </c>
    </row>
    <row r="11">
      <c r="A11" s="3" t="s">
        <v>18</v>
      </c>
      <c r="B11" s="3" t="s">
        <v>10</v>
      </c>
      <c r="C11" s="3">
        <v>21.0</v>
      </c>
      <c r="D11" s="3">
        <v>19.0</v>
      </c>
      <c r="E11" s="3">
        <v>13.0</v>
      </c>
      <c r="F11" s="3">
        <v>16.0</v>
      </c>
      <c r="G11" s="4">
        <f t="shared" si="1"/>
        <v>69</v>
      </c>
    </row>
    <row r="12">
      <c r="A12" s="3" t="s">
        <v>19</v>
      </c>
      <c r="B12" s="3" t="s">
        <v>8</v>
      </c>
      <c r="C12" s="3">
        <v>9.0</v>
      </c>
      <c r="D12" s="3">
        <v>7.0</v>
      </c>
      <c r="E12" s="3">
        <v>1.0</v>
      </c>
      <c r="F12" s="3">
        <v>2.0</v>
      </c>
      <c r="G12" s="4">
        <f t="shared" si="1"/>
        <v>19</v>
      </c>
    </row>
    <row r="13">
      <c r="A13" s="3" t="s">
        <v>20</v>
      </c>
      <c r="B13" s="3" t="s">
        <v>10</v>
      </c>
      <c r="C13" s="3">
        <v>11.0</v>
      </c>
      <c r="D13" s="3">
        <v>19.0</v>
      </c>
      <c r="E13" s="3">
        <v>10.0</v>
      </c>
      <c r="F13" s="3">
        <v>23.0</v>
      </c>
      <c r="G13" s="4">
        <f t="shared" si="1"/>
        <v>63</v>
      </c>
    </row>
    <row r="14">
      <c r="A14" s="3" t="s">
        <v>21</v>
      </c>
      <c r="B14" s="3" t="s">
        <v>8</v>
      </c>
      <c r="C14" s="3">
        <v>16.0</v>
      </c>
      <c r="D14" s="3">
        <v>13.0</v>
      </c>
      <c r="E14" s="3">
        <v>13.0</v>
      </c>
      <c r="F14" s="3">
        <v>20.0</v>
      </c>
      <c r="G14" s="4">
        <f t="shared" si="1"/>
        <v>62</v>
      </c>
    </row>
    <row r="15">
      <c r="A15" s="3" t="s">
        <v>22</v>
      </c>
      <c r="B15" s="3" t="s">
        <v>10</v>
      </c>
      <c r="C15" s="3">
        <v>19.0</v>
      </c>
      <c r="D15" s="3">
        <v>20.0</v>
      </c>
      <c r="E15" s="3">
        <v>24.0</v>
      </c>
      <c r="F15" s="3">
        <v>24.0</v>
      </c>
      <c r="G15" s="4">
        <f t="shared" si="1"/>
        <v>87</v>
      </c>
    </row>
    <row r="16">
      <c r="A16" s="3" t="s">
        <v>23</v>
      </c>
      <c r="B16" s="3" t="s">
        <v>8</v>
      </c>
      <c r="C16" s="3">
        <v>6.0</v>
      </c>
      <c r="D16" s="3">
        <v>7.0</v>
      </c>
      <c r="E16" s="3">
        <v>19.0</v>
      </c>
      <c r="F16" s="3">
        <v>2.0</v>
      </c>
      <c r="G16" s="4">
        <f t="shared" si="1"/>
        <v>34</v>
      </c>
    </row>
    <row r="17">
      <c r="A17" s="3" t="s">
        <v>24</v>
      </c>
      <c r="B17" s="3" t="s">
        <v>10</v>
      </c>
      <c r="C17" s="3">
        <v>25.0</v>
      </c>
      <c r="D17" s="3">
        <v>15.0</v>
      </c>
      <c r="E17" s="3">
        <v>22.0</v>
      </c>
      <c r="F17" s="3">
        <v>24.0</v>
      </c>
      <c r="G17" s="4">
        <f t="shared" si="1"/>
        <v>86</v>
      </c>
    </row>
    <row r="18">
      <c r="A18" s="3" t="s">
        <v>25</v>
      </c>
      <c r="B18" s="3" t="s">
        <v>8</v>
      </c>
      <c r="C18" s="3">
        <v>4.0</v>
      </c>
      <c r="D18" s="3">
        <v>5.0</v>
      </c>
      <c r="E18" s="3">
        <v>10.0</v>
      </c>
      <c r="F18" s="3">
        <v>3.0</v>
      </c>
      <c r="G18" s="4">
        <f t="shared" si="1"/>
        <v>22</v>
      </c>
    </row>
    <row r="19">
      <c r="A19" s="3" t="s">
        <v>26</v>
      </c>
      <c r="B19" s="3" t="s">
        <v>10</v>
      </c>
      <c r="C19" s="3">
        <v>23.0</v>
      </c>
      <c r="D19" s="3">
        <v>25.0</v>
      </c>
      <c r="E19" s="3">
        <v>11.0</v>
      </c>
      <c r="F19" s="3">
        <v>20.0</v>
      </c>
      <c r="G19" s="4">
        <f t="shared" si="1"/>
        <v>79</v>
      </c>
    </row>
    <row r="20">
      <c r="A20" s="3" t="s">
        <v>27</v>
      </c>
      <c r="B20" s="3" t="s">
        <v>8</v>
      </c>
      <c r="C20" s="3">
        <v>21.0</v>
      </c>
      <c r="D20" s="3">
        <v>22.0</v>
      </c>
      <c r="E20" s="3">
        <v>19.0</v>
      </c>
      <c r="F20" s="3">
        <v>17.0</v>
      </c>
      <c r="G20" s="4">
        <f t="shared" si="1"/>
        <v>79</v>
      </c>
    </row>
    <row r="21">
      <c r="A21" s="3" t="s">
        <v>28</v>
      </c>
      <c r="B21" s="3" t="s">
        <v>10</v>
      </c>
      <c r="C21" s="3">
        <v>2.0</v>
      </c>
      <c r="D21" s="3">
        <v>1.0</v>
      </c>
      <c r="E21" s="3">
        <v>11.0</v>
      </c>
      <c r="F21" s="3">
        <v>16.0</v>
      </c>
      <c r="G21" s="4">
        <f t="shared" si="1"/>
        <v>30</v>
      </c>
    </row>
    <row r="22">
      <c r="A22" s="3" t="s">
        <v>29</v>
      </c>
      <c r="B22" s="3" t="s">
        <v>8</v>
      </c>
      <c r="C22" s="3">
        <v>22.0</v>
      </c>
      <c r="D22" s="3">
        <v>15.0</v>
      </c>
      <c r="E22" s="3">
        <v>21.0</v>
      </c>
      <c r="F22" s="3">
        <v>18.0</v>
      </c>
      <c r="G22" s="4">
        <f t="shared" si="1"/>
        <v>76</v>
      </c>
    </row>
    <row r="23">
      <c r="A23" s="3" t="s">
        <v>30</v>
      </c>
      <c r="B23" s="3" t="s">
        <v>10</v>
      </c>
      <c r="C23" s="3">
        <v>14.0</v>
      </c>
      <c r="D23" s="3">
        <v>15.0</v>
      </c>
      <c r="E23" s="3">
        <v>21.0</v>
      </c>
      <c r="F23" s="3">
        <v>19.0</v>
      </c>
      <c r="G23" s="4">
        <f t="shared" si="1"/>
        <v>69</v>
      </c>
    </row>
    <row r="24">
      <c r="A24" s="3" t="s">
        <v>31</v>
      </c>
      <c r="B24" s="3" t="s">
        <v>8</v>
      </c>
      <c r="C24" s="3">
        <v>22.0</v>
      </c>
      <c r="D24" s="3">
        <v>5.0</v>
      </c>
      <c r="E24" s="3">
        <v>22.0</v>
      </c>
      <c r="F24" s="3">
        <v>5.0</v>
      </c>
      <c r="G24" s="4">
        <f t="shared" si="1"/>
        <v>54</v>
      </c>
    </row>
    <row r="25">
      <c r="A25" s="3" t="s">
        <v>32</v>
      </c>
      <c r="B25" s="3" t="s">
        <v>10</v>
      </c>
      <c r="C25" s="3">
        <v>17.0</v>
      </c>
      <c r="D25" s="3">
        <v>2.0</v>
      </c>
      <c r="E25" s="3">
        <v>0.0</v>
      </c>
      <c r="F25" s="3">
        <v>13.0</v>
      </c>
      <c r="G25" s="4">
        <f t="shared" si="1"/>
        <v>32</v>
      </c>
    </row>
    <row r="26">
      <c r="A26" s="3" t="s">
        <v>33</v>
      </c>
      <c r="B26" s="3" t="s">
        <v>8</v>
      </c>
      <c r="C26" s="3">
        <v>13.0</v>
      </c>
      <c r="D26" s="3">
        <v>18.0</v>
      </c>
      <c r="E26" s="3">
        <v>20.0</v>
      </c>
      <c r="F26" s="3">
        <v>17.0</v>
      </c>
      <c r="G26" s="4">
        <f t="shared" si="1"/>
        <v>68</v>
      </c>
    </row>
    <row r="27">
      <c r="A27" s="3" t="s">
        <v>34</v>
      </c>
      <c r="B27" s="3" t="s">
        <v>10</v>
      </c>
      <c r="C27" s="3">
        <v>11.0</v>
      </c>
      <c r="D27" s="3">
        <v>13.0</v>
      </c>
      <c r="E27" s="3">
        <v>0.0</v>
      </c>
      <c r="F27" s="3">
        <v>1.0</v>
      </c>
      <c r="G27" s="4">
        <f t="shared" si="1"/>
        <v>25</v>
      </c>
    </row>
    <row r="28">
      <c r="A28" s="3" t="s">
        <v>35</v>
      </c>
      <c r="B28" s="3" t="s">
        <v>8</v>
      </c>
      <c r="C28" s="3">
        <v>24.0</v>
      </c>
      <c r="D28" s="3">
        <v>14.0</v>
      </c>
      <c r="E28" s="3">
        <v>25.0</v>
      </c>
      <c r="F28" s="3">
        <v>1.0</v>
      </c>
      <c r="G28" s="4">
        <f t="shared" si="1"/>
        <v>64</v>
      </c>
    </row>
    <row r="29">
      <c r="A29" s="3" t="s">
        <v>36</v>
      </c>
      <c r="B29" s="3" t="s">
        <v>10</v>
      </c>
      <c r="C29" s="3">
        <v>16.0</v>
      </c>
      <c r="D29" s="3">
        <v>19.0</v>
      </c>
      <c r="E29" s="3">
        <v>17.0</v>
      </c>
      <c r="F29" s="3">
        <v>21.0</v>
      </c>
      <c r="G29" s="4">
        <f t="shared" si="1"/>
        <v>73</v>
      </c>
    </row>
    <row r="30">
      <c r="A30" s="3" t="s">
        <v>37</v>
      </c>
      <c r="B30" s="3" t="s">
        <v>8</v>
      </c>
      <c r="C30" s="3">
        <v>2.0</v>
      </c>
      <c r="D30" s="3">
        <v>24.0</v>
      </c>
      <c r="E30" s="3">
        <v>10.0</v>
      </c>
      <c r="F30" s="3">
        <v>18.0</v>
      </c>
      <c r="G30" s="4">
        <f t="shared" si="1"/>
        <v>54</v>
      </c>
    </row>
    <row r="31">
      <c r="A31" s="3" t="s">
        <v>38</v>
      </c>
      <c r="B31" s="3" t="s">
        <v>10</v>
      </c>
      <c r="C31" s="3">
        <v>5.0</v>
      </c>
      <c r="D31" s="3">
        <v>5.0</v>
      </c>
      <c r="E31" s="3">
        <v>17.0</v>
      </c>
      <c r="F31" s="3">
        <v>18.0</v>
      </c>
      <c r="G31" s="4">
        <f t="shared" si="1"/>
        <v>45</v>
      </c>
    </row>
    <row r="32">
      <c r="A32" s="3" t="s">
        <v>39</v>
      </c>
      <c r="B32" s="3" t="s">
        <v>8</v>
      </c>
      <c r="C32" s="3">
        <v>16.0</v>
      </c>
      <c r="D32" s="3">
        <v>15.0</v>
      </c>
      <c r="E32" s="3">
        <v>15.0</v>
      </c>
      <c r="F32" s="3">
        <v>13.0</v>
      </c>
      <c r="G32" s="4">
        <f t="shared" si="1"/>
        <v>59</v>
      </c>
    </row>
    <row r="33">
      <c r="A33" s="3" t="s">
        <v>40</v>
      </c>
      <c r="B33" s="3" t="s">
        <v>10</v>
      </c>
      <c r="C33" s="3">
        <v>24.0</v>
      </c>
      <c r="D33" s="3">
        <v>16.0</v>
      </c>
      <c r="E33" s="3">
        <v>20.0</v>
      </c>
      <c r="F33" s="3">
        <v>13.0</v>
      </c>
      <c r="G33" s="4">
        <f t="shared" si="1"/>
        <v>73</v>
      </c>
    </row>
    <row r="34">
      <c r="A34" s="3" t="s">
        <v>41</v>
      </c>
      <c r="B34" s="3" t="s">
        <v>8</v>
      </c>
      <c r="C34" s="3">
        <v>3.0</v>
      </c>
      <c r="D34" s="3">
        <v>17.0</v>
      </c>
      <c r="E34" s="3">
        <v>25.0</v>
      </c>
      <c r="F34" s="3">
        <v>23.0</v>
      </c>
      <c r="G34" s="4">
        <f t="shared" si="1"/>
        <v>68</v>
      </c>
    </row>
    <row r="35">
      <c r="A35" s="3" t="s">
        <v>42</v>
      </c>
      <c r="B35" s="3" t="s">
        <v>10</v>
      </c>
      <c r="C35" s="3">
        <v>14.0</v>
      </c>
      <c r="D35" s="3">
        <v>14.0</v>
      </c>
      <c r="E35" s="3">
        <v>24.0</v>
      </c>
      <c r="F35" s="3">
        <v>14.0</v>
      </c>
      <c r="G35" s="4">
        <f t="shared" si="1"/>
        <v>66</v>
      </c>
    </row>
    <row r="36">
      <c r="A36" s="3" t="s">
        <v>43</v>
      </c>
      <c r="B36" s="3" t="s">
        <v>8</v>
      </c>
      <c r="C36" s="3">
        <v>15.0</v>
      </c>
      <c r="D36" s="3">
        <v>0.0</v>
      </c>
      <c r="E36" s="3">
        <v>15.0</v>
      </c>
      <c r="F36" s="3">
        <v>13.0</v>
      </c>
      <c r="G36" s="4">
        <f t="shared" si="1"/>
        <v>43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14.5"/>
    <col customWidth="1" min="3" max="3" width="14.25"/>
    <col customWidth="1" min="4" max="4" width="16.0"/>
  </cols>
  <sheetData>
    <row r="1">
      <c r="A1" s="5" t="s">
        <v>44</v>
      </c>
    </row>
    <row r="2">
      <c r="A2" s="5" t="s">
        <v>45</v>
      </c>
      <c r="B2" s="5">
        <v>45.0</v>
      </c>
    </row>
    <row r="3">
      <c r="A3" s="5" t="s">
        <v>46</v>
      </c>
    </row>
    <row r="4">
      <c r="A4" s="6" t="s">
        <v>47</v>
      </c>
      <c r="B4" s="6" t="s">
        <v>48</v>
      </c>
      <c r="C4" s="6" t="s">
        <v>49</v>
      </c>
    </row>
    <row r="5">
      <c r="A5" s="7" t="s">
        <v>21</v>
      </c>
      <c r="B5" s="7">
        <f>VLOOKUP($A5,'Student Score- Data'!$A$2:$G$36,7,FALSE)</f>
        <v>62</v>
      </c>
      <c r="C5" s="7" t="str">
        <f t="shared" ref="C5:C7" si="1">IF(B5&gt;=45,"Pass","Fail")</f>
        <v>Pass</v>
      </c>
    </row>
    <row r="6">
      <c r="A6" s="7" t="s">
        <v>15</v>
      </c>
      <c r="B6" s="7">
        <f>VLOOKUP($A6,'Student Score- Data'!$A$2:$G$36,7,FALSE)</f>
        <v>48</v>
      </c>
      <c r="C6" s="7" t="str">
        <f t="shared" si="1"/>
        <v>Pass</v>
      </c>
    </row>
    <row r="7">
      <c r="A7" s="7" t="s">
        <v>23</v>
      </c>
      <c r="B7" s="7">
        <f>VLOOKUP($A7,'Student Score- Data'!$A$2:$G$36,7,FALSE)</f>
        <v>34</v>
      </c>
      <c r="C7" s="7" t="str">
        <f t="shared" si="1"/>
        <v>Fail</v>
      </c>
    </row>
    <row r="9">
      <c r="A9" s="5" t="s">
        <v>50</v>
      </c>
    </row>
    <row r="10">
      <c r="A10" s="5" t="s">
        <v>51</v>
      </c>
    </row>
    <row r="11">
      <c r="A11" s="6" t="s">
        <v>47</v>
      </c>
      <c r="B11" s="6" t="s">
        <v>2</v>
      </c>
      <c r="C11" s="6" t="s">
        <v>52</v>
      </c>
    </row>
    <row r="12">
      <c r="A12" s="7" t="s">
        <v>15</v>
      </c>
      <c r="B12" s="7">
        <f>VLOOKUP($A12,'Student Score- Data'!$A$2:$C$36,3,FALSE)</f>
        <v>4</v>
      </c>
      <c r="C12" s="7" t="str">
        <f t="shared" ref="C12:C14" si="2">IF(B12&lt;12,"Failed in English","Passed in English")</f>
        <v>Failed in English</v>
      </c>
    </row>
    <row r="13">
      <c r="A13" s="7" t="s">
        <v>20</v>
      </c>
      <c r="B13" s="7">
        <f>VLOOKUP($A13,'Student Score- Data'!$A$2:$C$36,3,FALSE)</f>
        <v>11</v>
      </c>
      <c r="C13" s="7" t="str">
        <f t="shared" si="2"/>
        <v>Failed in English</v>
      </c>
    </row>
    <row r="14">
      <c r="A14" s="7" t="s">
        <v>36</v>
      </c>
      <c r="B14" s="7">
        <f>VLOOKUP($A14,'Student Score- Data'!$A$2:$C$36,3,FALSE)</f>
        <v>16</v>
      </c>
      <c r="C14" s="7" t="str">
        <f t="shared" si="2"/>
        <v>Passed in English</v>
      </c>
    </row>
    <row r="16">
      <c r="A16" s="5" t="s">
        <v>53</v>
      </c>
    </row>
    <row r="17">
      <c r="A17" s="5" t="s">
        <v>54</v>
      </c>
    </row>
    <row r="18">
      <c r="A18" s="6" t="s">
        <v>47</v>
      </c>
      <c r="B18" s="6" t="s">
        <v>4</v>
      </c>
      <c r="C18" s="6" t="s">
        <v>55</v>
      </c>
    </row>
    <row r="19">
      <c r="A19" s="7" t="s">
        <v>11</v>
      </c>
      <c r="B19" s="7">
        <f>VLOOKUP($A19,'Student Score- Data'!$A$2:$E$36,5,FALSE)</f>
        <v>7</v>
      </c>
      <c r="C19" s="7" t="str">
        <f>IF(B19&gt;12,VLOOKUP($A19,'Student Score- Data'!$A$2:$G$36,7,FALSE),"-")</f>
        <v>-</v>
      </c>
    </row>
    <row r="20">
      <c r="A20" s="7" t="s">
        <v>33</v>
      </c>
      <c r="B20" s="7">
        <f>VLOOKUP($A20,'Student Score- Data'!$A$2:$E$36,5,FALSE)</f>
        <v>20</v>
      </c>
      <c r="C20" s="7">
        <f>IF(B20&gt;12,VLOOKUP($A20,'Student Score- Data'!$A$2:$G$36,7,FALSE),"-")</f>
        <v>68</v>
      </c>
    </row>
    <row r="21">
      <c r="A21" s="7" t="s">
        <v>34</v>
      </c>
      <c r="B21" s="7">
        <f>VLOOKUP($A21,'Student Score- Data'!$A$2:$E$36,5,FALSE)</f>
        <v>0</v>
      </c>
      <c r="C21" s="7" t="str">
        <f>IF(B21&gt;12,VLOOKUP($A21,'Student Score- Data'!$A$2:$G$36,7,FALSE),"-")</f>
        <v>-</v>
      </c>
    </row>
    <row r="22">
      <c r="A22" s="5"/>
    </row>
    <row r="23">
      <c r="A23" s="5" t="s">
        <v>56</v>
      </c>
    </row>
    <row r="24">
      <c r="A24" s="2" t="s">
        <v>57</v>
      </c>
      <c r="B24" s="7">
        <f>COUNTIFS('Student Score- Data'!B2:B36,"Female",'Student Score- Data'!G2:G36,"&gt;55")</f>
        <v>13</v>
      </c>
    </row>
    <row r="25">
      <c r="A25" s="5"/>
    </row>
    <row r="26">
      <c r="A26" s="5" t="s">
        <v>58</v>
      </c>
    </row>
    <row r="27">
      <c r="A27" s="5" t="s">
        <v>57</v>
      </c>
      <c r="B27" s="7">
        <f>COUNTIFS('Student Score- Data'!B2:B36,"Male",'Student Score- Data'!C2:C36,"&gt;20",'Student Score- Data'!D2:D36,"&gt;14")</f>
        <v>2</v>
      </c>
    </row>
    <row r="28">
      <c r="A28" s="5"/>
    </row>
    <row r="29">
      <c r="A29" s="5" t="s">
        <v>59</v>
      </c>
    </row>
    <row r="30">
      <c r="A30" s="5" t="s">
        <v>57</v>
      </c>
      <c r="B30" s="7">
        <f>AVERAGEIFS('Student Score- Data'!C2:C36,'Student Score- Data'!B2:B36,"Male",'Student Score- Data'!G2:G36,"&gt;=50")</f>
        <v>16</v>
      </c>
    </row>
    <row r="32">
      <c r="A32" s="5" t="s">
        <v>60</v>
      </c>
    </row>
    <row r="33">
      <c r="A33" s="5" t="s">
        <v>57</v>
      </c>
      <c r="B33" s="7" t="str">
        <f>IFERROR(__xludf.DUMMYFUNCTION("FILTER('Student Score- Data'!A2:A36,'Student Score- Data'!B2:B36=""Female"",'Student Score- Data'!C2:C36&lt;10,'Student Score- Data'!D2:D36&lt;5)"),"Maya Nair")</f>
        <v>Maya Nair</v>
      </c>
    </row>
    <row r="35">
      <c r="A35" s="5" t="s">
        <v>61</v>
      </c>
    </row>
    <row r="36">
      <c r="A36" s="5" t="s">
        <v>62</v>
      </c>
      <c r="B36" s="5">
        <v>15.0</v>
      </c>
    </row>
    <row r="37">
      <c r="A37" s="5" t="s">
        <v>63</v>
      </c>
      <c r="B37" s="5">
        <v>10.0</v>
      </c>
    </row>
    <row r="38">
      <c r="A38" s="5" t="s">
        <v>64</v>
      </c>
    </row>
    <row r="39">
      <c r="A39" s="6" t="s">
        <v>47</v>
      </c>
      <c r="B39" s="6" t="s">
        <v>2</v>
      </c>
      <c r="C39" s="6" t="s">
        <v>3</v>
      </c>
      <c r="D39" s="6" t="s">
        <v>49</v>
      </c>
    </row>
    <row r="40">
      <c r="A40" s="7" t="s">
        <v>27</v>
      </c>
      <c r="B40" s="7">
        <f>VLOOKUP($A40,'Student Score- Data'!$A$2:$C$36,3,FALSE)</f>
        <v>21</v>
      </c>
      <c r="C40" s="7">
        <f>VLOOKUP($A40,'Student Score- Data'!$A$2:$D$36,4,FALSE)</f>
        <v>22</v>
      </c>
      <c r="D40" s="7" t="str">
        <f t="shared" ref="D40:D43" si="3">IF(B40&gt;=15,IF(C40&gt;=10,"Pass","Fail"),"Fail")</f>
        <v>Pass</v>
      </c>
    </row>
    <row r="41">
      <c r="A41" s="7" t="s">
        <v>7</v>
      </c>
      <c r="B41" s="7">
        <f>VLOOKUP($A41,'Student Score- Data'!$A$2:$C$36,3,FALSE)</f>
        <v>21</v>
      </c>
      <c r="C41" s="7">
        <f>VLOOKUP($A41,'Student Score- Data'!$A$2:$D$36,4,FALSE)</f>
        <v>2</v>
      </c>
      <c r="D41" s="7" t="str">
        <f t="shared" si="3"/>
        <v>Fail</v>
      </c>
    </row>
    <row r="42">
      <c r="A42" s="7" t="s">
        <v>13</v>
      </c>
      <c r="B42" s="7">
        <f>VLOOKUP($A42,'Student Score- Data'!$A$2:$C$36,3,FALSE)</f>
        <v>10</v>
      </c>
      <c r="C42" s="7">
        <f>VLOOKUP($A42,'Student Score- Data'!$A$2:$D$36,4,FALSE)</f>
        <v>22</v>
      </c>
      <c r="D42" s="7" t="str">
        <f t="shared" si="3"/>
        <v>Fail</v>
      </c>
    </row>
    <row r="43">
      <c r="A43" s="7" t="s">
        <v>14</v>
      </c>
      <c r="B43" s="7">
        <f>VLOOKUP($A43,'Student Score- Data'!$A$2:$C$36,3,FALSE)</f>
        <v>22</v>
      </c>
      <c r="C43" s="7">
        <f>VLOOKUP($A43,'Student Score- Data'!$A$2:$D$36,4,FALSE)</f>
        <v>18</v>
      </c>
      <c r="D43" s="7" t="str">
        <f t="shared" si="3"/>
        <v>Pass</v>
      </c>
    </row>
    <row r="45">
      <c r="A45" s="5" t="s">
        <v>65</v>
      </c>
    </row>
    <row r="46">
      <c r="A46" s="5" t="s">
        <v>66</v>
      </c>
    </row>
    <row r="47">
      <c r="A47" s="6" t="s">
        <v>47</v>
      </c>
      <c r="B47" s="6" t="s">
        <v>48</v>
      </c>
      <c r="C47" s="6" t="s">
        <v>3</v>
      </c>
      <c r="D47" s="6" t="s">
        <v>52</v>
      </c>
    </row>
    <row r="48">
      <c r="A48" s="7" t="s">
        <v>15</v>
      </c>
      <c r="B48" s="7">
        <f>VLOOKUP($A48,'Student Score- Data'!$A$2:$G$36,7,FALSE)</f>
        <v>48</v>
      </c>
      <c r="C48" s="7">
        <f>VLOOKUP($A48,'Student Score- Data'!$A$2:$D$36,4,FALSE)</f>
        <v>16</v>
      </c>
      <c r="D48" s="7" t="str">
        <f t="shared" ref="D48:D51" si="4">IF(B48&lt;60,IF(C48&gt;14,"Conditional Pass","Fail"),IF(B48&gt;=60,"Pass","Fail"))</f>
        <v>Conditional Pass</v>
      </c>
    </row>
    <row r="49">
      <c r="A49" s="7" t="s">
        <v>19</v>
      </c>
      <c r="B49" s="7">
        <f>VLOOKUP($A49,'Student Score- Data'!$A$2:$G$36,7,FALSE)</f>
        <v>19</v>
      </c>
      <c r="C49" s="7">
        <f>VLOOKUP($A49,'Student Score- Data'!$A$2:$D$36,4,FALSE)</f>
        <v>7</v>
      </c>
      <c r="D49" s="7" t="str">
        <f t="shared" si="4"/>
        <v>Fail</v>
      </c>
    </row>
    <row r="50">
      <c r="A50" s="7" t="s">
        <v>20</v>
      </c>
      <c r="B50" s="7">
        <f>VLOOKUP($A50,'Student Score- Data'!$A$2:$G$36,7,FALSE)</f>
        <v>63</v>
      </c>
      <c r="C50" s="7">
        <f>VLOOKUP($A50,'Student Score- Data'!$A$2:$D$36,4,FALSE)</f>
        <v>19</v>
      </c>
      <c r="D50" s="7" t="str">
        <f t="shared" si="4"/>
        <v>Pass</v>
      </c>
    </row>
    <row r="51">
      <c r="A51" s="7" t="s">
        <v>23</v>
      </c>
      <c r="B51" s="7">
        <f>VLOOKUP($A51,'Student Score- Data'!$A$2:$G$36,7,FALSE)</f>
        <v>34</v>
      </c>
      <c r="C51" s="7">
        <f>VLOOKUP($A51,'Student Score- Data'!$A$2:$D$36,4,FALSE)</f>
        <v>7</v>
      </c>
      <c r="D51" s="7" t="str">
        <f t="shared" si="4"/>
        <v>Fail</v>
      </c>
    </row>
    <row r="52">
      <c r="A52" s="5"/>
    </row>
    <row r="53">
      <c r="A53" s="5" t="s">
        <v>67</v>
      </c>
    </row>
    <row r="54">
      <c r="A54" s="5" t="s">
        <v>68</v>
      </c>
    </row>
    <row r="55">
      <c r="A55" s="5" t="s">
        <v>69</v>
      </c>
    </row>
    <row r="56">
      <c r="A56" s="6" t="s">
        <v>47</v>
      </c>
      <c r="B56" s="6" t="s">
        <v>70</v>
      </c>
      <c r="C56" s="6" t="s">
        <v>52</v>
      </c>
    </row>
    <row r="57">
      <c r="A57" s="7" t="s">
        <v>28</v>
      </c>
      <c r="B57" s="7">
        <f>VLOOKUP($A57,'Student Score- Data'!$A$2:$G$36,7,FALSE)</f>
        <v>30</v>
      </c>
      <c r="C57" s="7" t="str">
        <f t="shared" ref="C57:C59" si="5">IFS(B57&gt;=75,"Good",B57&gt;=45,"Average",B57&lt;45,"Below Average")</f>
        <v>Below Average</v>
      </c>
    </row>
    <row r="58">
      <c r="A58" s="7" t="s">
        <v>31</v>
      </c>
      <c r="B58" s="7">
        <f>VLOOKUP($A58,'Student Score- Data'!$A$2:$G$36,7,FALSE)</f>
        <v>54</v>
      </c>
      <c r="C58" s="7" t="str">
        <f t="shared" si="5"/>
        <v>Average</v>
      </c>
    </row>
    <row r="59">
      <c r="A59" s="8" t="s">
        <v>12</v>
      </c>
      <c r="B59" s="7">
        <f>VLOOKUP($A59,'Student Score- Data'!$A$2:$G$36,7,FALSE)</f>
        <v>87</v>
      </c>
      <c r="C59" s="7" t="str">
        <f t="shared" si="5"/>
        <v>Good</v>
      </c>
    </row>
    <row r="61">
      <c r="A61" s="5" t="s">
        <v>71</v>
      </c>
    </row>
    <row r="62">
      <c r="A62" s="5" t="s">
        <v>72</v>
      </c>
      <c r="B62" s="5">
        <v>50.0</v>
      </c>
    </row>
    <row r="63">
      <c r="A63" s="5" t="s">
        <v>73</v>
      </c>
      <c r="B63" s="5">
        <v>12.0</v>
      </c>
    </row>
    <row r="64">
      <c r="A64" s="9" t="s">
        <v>74</v>
      </c>
    </row>
    <row r="65">
      <c r="A65" s="6" t="s">
        <v>47</v>
      </c>
      <c r="B65" s="6" t="s">
        <v>70</v>
      </c>
      <c r="C65" s="6" t="s">
        <v>4</v>
      </c>
      <c r="D65" s="6" t="s">
        <v>49</v>
      </c>
    </row>
    <row r="66">
      <c r="A66" s="7" t="s">
        <v>23</v>
      </c>
      <c r="B66" s="7">
        <f>VLOOKUP($A66,'Student Score- Data'!$A$2:$G$36,7,FALSE)</f>
        <v>34</v>
      </c>
      <c r="C66" s="7">
        <f>VLOOKUP($A66,'Student Score- Data'!$A$2:$E$36,5,FALSE)</f>
        <v>19</v>
      </c>
      <c r="D66" s="7" t="str">
        <f t="shared" ref="D66:D68" si="6">IF(B66&gt;=50,IF(C66&gt;12,"Pass","Fail"),"Fail")</f>
        <v>Fail</v>
      </c>
    </row>
    <row r="67">
      <c r="A67" s="7" t="s">
        <v>24</v>
      </c>
      <c r="B67" s="7">
        <f>VLOOKUP($A67,'Student Score- Data'!$A$2:$G$36,7,FALSE)</f>
        <v>86</v>
      </c>
      <c r="C67" s="7">
        <f>VLOOKUP($A67,'Student Score- Data'!$A$2:$E$36,5,FALSE)</f>
        <v>22</v>
      </c>
      <c r="D67" s="7" t="str">
        <f t="shared" si="6"/>
        <v>Pass</v>
      </c>
    </row>
    <row r="68">
      <c r="A68" s="7" t="s">
        <v>34</v>
      </c>
      <c r="B68" s="7">
        <f>VLOOKUP($A68,'Student Score- Data'!$A$2:$G$36,7,FALSE)</f>
        <v>25</v>
      </c>
      <c r="C68" s="7">
        <f>VLOOKUP($A68,'Student Score- Data'!$A$2:$E$36,5,FALSE)</f>
        <v>0</v>
      </c>
      <c r="D68" s="7" t="str">
        <f t="shared" si="6"/>
        <v>Fail</v>
      </c>
    </row>
    <row r="70">
      <c r="A70" s="5" t="s">
        <v>75</v>
      </c>
    </row>
    <row r="71">
      <c r="A71" s="5" t="s">
        <v>45</v>
      </c>
      <c r="B71" s="5">
        <v>45.0</v>
      </c>
    </row>
    <row r="72">
      <c r="A72" s="5" t="s">
        <v>76</v>
      </c>
      <c r="B72" s="5">
        <v>13.0</v>
      </c>
    </row>
    <row r="73">
      <c r="A73" s="5" t="s">
        <v>77</v>
      </c>
      <c r="B73" s="5">
        <v>12.0</v>
      </c>
    </row>
    <row r="74">
      <c r="A74" s="5" t="s">
        <v>64</v>
      </c>
    </row>
    <row r="75">
      <c r="A75" s="6" t="s">
        <v>47</v>
      </c>
      <c r="B75" s="6" t="s">
        <v>48</v>
      </c>
      <c r="C75" s="6" t="s">
        <v>5</v>
      </c>
      <c r="D75" s="6" t="s">
        <v>4</v>
      </c>
      <c r="E75" s="6" t="s">
        <v>49</v>
      </c>
    </row>
    <row r="76">
      <c r="A76" s="7" t="s">
        <v>34</v>
      </c>
      <c r="B76" s="7">
        <f>VLOOKUP($A76,'Student Score- Data'!$A$2:$G$36,7,FALSE)</f>
        <v>25</v>
      </c>
      <c r="C76" s="7">
        <f>VLOOKUP($A76,'Student Score- Data'!$A$2:$F$36,6,FALSE)</f>
        <v>1</v>
      </c>
      <c r="D76" s="7">
        <f>VLOOKUP($A76,'Student Score- Data'!$A$2:$E$36,5,FALSE)</f>
        <v>0</v>
      </c>
      <c r="E76" s="7" t="str">
        <f t="shared" ref="E76:E79" si="7">IF(B76&gt;=45,IF(C76&gt;=13,IF(D76&gt;12,"Pass","Fail"),"Fail"),"Fail")</f>
        <v>Fail</v>
      </c>
    </row>
    <row r="77">
      <c r="A77" s="7" t="s">
        <v>20</v>
      </c>
      <c r="B77" s="7">
        <f>VLOOKUP($A77,'Student Score- Data'!$A$2:$G$36,7,FALSE)</f>
        <v>63</v>
      </c>
      <c r="C77" s="7">
        <f>VLOOKUP($A77,'Student Score- Data'!$A$2:$F$36,6,FALSE)</f>
        <v>23</v>
      </c>
      <c r="D77" s="7">
        <f>VLOOKUP($A77,'Student Score- Data'!$A$2:$E$36,5,FALSE)</f>
        <v>10</v>
      </c>
      <c r="E77" s="7" t="str">
        <f t="shared" si="7"/>
        <v>Fail</v>
      </c>
    </row>
    <row r="78">
      <c r="A78" s="7" t="s">
        <v>32</v>
      </c>
      <c r="B78" s="7">
        <f>VLOOKUP($A78,'Student Score- Data'!$A$2:$G$36,7,FALSE)</f>
        <v>32</v>
      </c>
      <c r="C78" s="7">
        <f>VLOOKUP($A78,'Student Score- Data'!$A$2:$F$36,6,FALSE)</f>
        <v>13</v>
      </c>
      <c r="D78" s="7">
        <f>VLOOKUP($A78,'Student Score- Data'!$A$2:$E$36,5,FALSE)</f>
        <v>0</v>
      </c>
      <c r="E78" s="7" t="str">
        <f t="shared" si="7"/>
        <v>Fail</v>
      </c>
    </row>
    <row r="79">
      <c r="A79" s="7" t="s">
        <v>21</v>
      </c>
      <c r="B79" s="7">
        <f>VLOOKUP($A79,'Student Score- Data'!$A$2:$G$36,7,FALSE)</f>
        <v>62</v>
      </c>
      <c r="C79" s="7">
        <f>VLOOKUP($A79,'Student Score- Data'!$A$2:$F$36,6,FALSE)</f>
        <v>20</v>
      </c>
      <c r="D79" s="7">
        <f>VLOOKUP($A79,'Student Score- Data'!$A$2:$E$36,5,FALSE)</f>
        <v>13</v>
      </c>
      <c r="E79" s="7" t="str">
        <f t="shared" si="7"/>
        <v>Pass</v>
      </c>
    </row>
    <row r="81">
      <c r="A81" s="5" t="s">
        <v>78</v>
      </c>
    </row>
    <row r="82">
      <c r="A82" s="5" t="s">
        <v>72</v>
      </c>
      <c r="B82" s="5">
        <v>60.0</v>
      </c>
    </row>
    <row r="83">
      <c r="A83" s="5" t="s">
        <v>79</v>
      </c>
      <c r="B83" s="5">
        <v>17.0</v>
      </c>
    </row>
    <row r="84">
      <c r="A84" s="5" t="s">
        <v>73</v>
      </c>
      <c r="B84" s="5">
        <v>22.0</v>
      </c>
    </row>
    <row r="85">
      <c r="A85" s="9" t="s">
        <v>74</v>
      </c>
    </row>
    <row r="86">
      <c r="A86" s="6" t="s">
        <v>47</v>
      </c>
      <c r="B86" s="6" t="s">
        <v>48</v>
      </c>
      <c r="C86" s="6" t="s">
        <v>3</v>
      </c>
      <c r="D86" s="6" t="s">
        <v>4</v>
      </c>
      <c r="E86" s="6" t="s">
        <v>80</v>
      </c>
    </row>
    <row r="87">
      <c r="A87" s="7" t="s">
        <v>15</v>
      </c>
      <c r="B87" s="7">
        <f>VLOOKUP($A87,'Student Score- Data'!$A$2:$G$36,7,FALSE)</f>
        <v>48</v>
      </c>
      <c r="C87" s="7">
        <f>VLOOKUP($A87,'Student Score- Data'!$A$2:$G$36,4,FALSE)</f>
        <v>16</v>
      </c>
      <c r="D87" s="7">
        <f>VLOOKUP($A87,'Student Score- Data'!$A$2:$G$36,5,FALSE)</f>
        <v>23</v>
      </c>
      <c r="E87" s="7" t="str">
        <f t="shared" ref="E87:E90" si="8">IF(B87&gt;=60,IF(C87&gt;17,IF(D87&gt;22,"Pass","Fail"),"Fail"),"Fail")</f>
        <v>Fail</v>
      </c>
    </row>
    <row r="88">
      <c r="A88" s="7" t="s">
        <v>22</v>
      </c>
      <c r="B88" s="7">
        <f>VLOOKUP($A88,'Student Score- Data'!$A$2:$G$36,7,FALSE)</f>
        <v>87</v>
      </c>
      <c r="C88" s="7">
        <f>VLOOKUP($A88,'Student Score- Data'!$A$2:$G$36,4,FALSE)</f>
        <v>20</v>
      </c>
      <c r="D88" s="7">
        <f>VLOOKUP($A88,'Student Score- Data'!$A$2:$G$36,5,FALSE)</f>
        <v>24</v>
      </c>
      <c r="E88" s="7" t="str">
        <f t="shared" si="8"/>
        <v>Pass</v>
      </c>
    </row>
    <row r="89">
      <c r="A89" s="7" t="s">
        <v>36</v>
      </c>
      <c r="B89" s="7">
        <f>VLOOKUP($A89,'Student Score- Data'!$A$2:$G$36,7,FALSE)</f>
        <v>73</v>
      </c>
      <c r="C89" s="7">
        <f>VLOOKUP($A89,'Student Score- Data'!$A$2:$G$36,4,FALSE)</f>
        <v>19</v>
      </c>
      <c r="D89" s="7">
        <f>VLOOKUP($A89,'Student Score- Data'!$A$2:$G$36,5,FALSE)</f>
        <v>17</v>
      </c>
      <c r="E89" s="7" t="str">
        <f t="shared" si="8"/>
        <v>Fail</v>
      </c>
    </row>
    <row r="90">
      <c r="A90" s="7" t="s">
        <v>29</v>
      </c>
      <c r="B90" s="7">
        <f>VLOOKUP($A90,'Student Score- Data'!$A$2:$G$36,7,FALSE)</f>
        <v>76</v>
      </c>
      <c r="C90" s="7">
        <f>VLOOKUP($A90,'Student Score- Data'!$A$2:$G$36,4,FALSE)</f>
        <v>15</v>
      </c>
      <c r="D90" s="7">
        <f>VLOOKUP($A90,'Student Score- Data'!$A$2:$G$36,5,FALSE)</f>
        <v>21</v>
      </c>
      <c r="E90" s="7" t="str">
        <f t="shared" si="8"/>
        <v>Fail</v>
      </c>
    </row>
    <row r="92">
      <c r="A92" s="5" t="s">
        <v>81</v>
      </c>
    </row>
    <row r="93">
      <c r="A93" s="5" t="s">
        <v>57</v>
      </c>
      <c r="B93" s="7">
        <f>AVERAGEIFS('Student Score- Data'!G2:G36,'Student Score- Data'!C2:C36,"&gt;18",'Student Score- Data'!D2:D36,"&gt;15",'Student Score- Data'!E2:E36,"&gt;14",'Student Score- Data'!F2:F36,"&gt;18")</f>
        <v>86.5</v>
      </c>
    </row>
    <row r="95">
      <c r="A95" s="5" t="s">
        <v>82</v>
      </c>
    </row>
    <row r="96">
      <c r="A96" s="5" t="s">
        <v>83</v>
      </c>
    </row>
    <row r="97">
      <c r="A97" s="6" t="s">
        <v>47</v>
      </c>
      <c r="B97" s="6" t="s">
        <v>48</v>
      </c>
      <c r="C97" s="6" t="s">
        <v>84</v>
      </c>
    </row>
    <row r="98">
      <c r="A98" s="7" t="s">
        <v>11</v>
      </c>
      <c r="B98" s="7">
        <f>VLOOKUP($A98,'Student Score- Data'!$A$2:$G$36,7,FALSE)</f>
        <v>35</v>
      </c>
      <c r="C98" s="7" t="str">
        <f t="shared" ref="C98:C101" si="9">IFS(B98&gt;=80,"A",B98&gt;=65,"B",B98&gt;=50,"C",B98&lt;50,"D")</f>
        <v>D</v>
      </c>
    </row>
    <row r="99">
      <c r="A99" s="7" t="s">
        <v>32</v>
      </c>
      <c r="B99" s="7">
        <f>VLOOKUP($A99,'Student Score- Data'!$A$2:$G$36,7,FALSE)</f>
        <v>32</v>
      </c>
      <c r="C99" s="7" t="str">
        <f t="shared" si="9"/>
        <v>D</v>
      </c>
    </row>
    <row r="100">
      <c r="A100" s="7" t="s">
        <v>22</v>
      </c>
      <c r="B100" s="7">
        <f>VLOOKUP($A100,'Student Score- Data'!$A$2:$G$36,7,FALSE)</f>
        <v>87</v>
      </c>
      <c r="C100" s="7" t="str">
        <f t="shared" si="9"/>
        <v>A</v>
      </c>
    </row>
    <row r="101">
      <c r="A101" s="7" t="s">
        <v>29</v>
      </c>
      <c r="B101" s="7">
        <f>VLOOKUP($A101,'Student Score- Data'!$A$2:$G$36,7,FALSE)</f>
        <v>76</v>
      </c>
      <c r="C101" s="7" t="str">
        <f t="shared" si="9"/>
        <v>B</v>
      </c>
    </row>
    <row r="103">
      <c r="A103" s="5" t="s">
        <v>85</v>
      </c>
    </row>
    <row r="104">
      <c r="A104" s="5" t="s">
        <v>57</v>
      </c>
      <c r="B104" s="7" t="str">
        <f>IFERROR(__xludf.DUMMYFUNCTION("FILTER('Student Score- Data'!A2:A36,'Student Score- Data'!B2:B36=""Male"",'Student Score- Data'!C2:C36&gt;10,'Student Score- Data'!D2:D36&gt;10,'Student Score- Data'!E2:E36&gt;10,'Student Score- Data'!F2:F36&gt;10)"),"Rajat Gupta")</f>
        <v>Rajat Gupta</v>
      </c>
    </row>
    <row r="105">
      <c r="B105" s="7" t="str">
        <f>IFERROR(__xludf.DUMMYFUNCTION("""COMPUTED_VALUE"""),"Rishi Choudhury")</f>
        <v>Rishi Choudhury</v>
      </c>
    </row>
    <row r="106">
      <c r="B106" s="7" t="str">
        <f>IFERROR(__xludf.DUMMYFUNCTION("""COMPUTED_VALUE"""),"Harsh Malik")</f>
        <v>Harsh Malik</v>
      </c>
    </row>
    <row r="107">
      <c r="B107" s="7" t="str">
        <f>IFERROR(__xludf.DUMMYFUNCTION("""COMPUTED_VALUE"""),"Naveen Rao")</f>
        <v>Naveen Rao</v>
      </c>
    </row>
    <row r="108">
      <c r="B108" s="7" t="str">
        <f>IFERROR(__xludf.DUMMYFUNCTION("""COMPUTED_VALUE"""),"Karan Malhotra")</f>
        <v>Karan Malhotra</v>
      </c>
    </row>
    <row r="110">
      <c r="A110" s="5" t="s">
        <v>86</v>
      </c>
    </row>
    <row r="111">
      <c r="A111" s="5" t="s">
        <v>57</v>
      </c>
      <c r="B111" s="7">
        <f>MINIFS('Student Score- Data'!E2:E36,'Student Score- Data'!B2:B36,"Male")</f>
        <v>1</v>
      </c>
    </row>
    <row r="113">
      <c r="A113" s="5" t="s">
        <v>87</v>
      </c>
    </row>
    <row r="114">
      <c r="A114" s="5" t="s">
        <v>57</v>
      </c>
      <c r="B114" s="7">
        <f>MINIFS('Student Score- Data'!D2:D36,'Student Score- Data'!B2:B36,"Female",'Student Score- Data'!G2:G36,"&gt;60")</f>
        <v>14</v>
      </c>
    </row>
    <row r="116">
      <c r="A116" s="5" t="s">
        <v>88</v>
      </c>
    </row>
    <row r="117">
      <c r="A117" s="5" t="s">
        <v>57</v>
      </c>
      <c r="B117" s="10">
        <f>MAXIFS('Student Score- Data'!F2:F36,'Student Score- Data'!B2:B36,"Male",'Student Score- Data'!G2:G36,"&gt;55",'Student Score- Data'!C2:C36,"&gt;13")</f>
        <v>20</v>
      </c>
    </row>
    <row r="119">
      <c r="A119" s="5" t="s">
        <v>89</v>
      </c>
    </row>
    <row r="120">
      <c r="A120" s="5" t="s">
        <v>57</v>
      </c>
      <c r="B120" s="10">
        <f>MAXIFS('Student Score- Data'!C2:C36,'Student Score- Data'!B2:B36,"Female",'Student Score- Data'!G2:G36,"&gt;40",'Student Score- Data'!D2:D36,"&gt;=15")</f>
        <v>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15.88"/>
    <col customWidth="1" min="3" max="3" width="14.25"/>
    <col customWidth="1" min="4" max="4" width="16.0"/>
  </cols>
  <sheetData>
    <row r="1">
      <c r="A1" s="5" t="s">
        <v>90</v>
      </c>
    </row>
    <row r="2">
      <c r="A2" s="5" t="s">
        <v>91</v>
      </c>
      <c r="B2" s="5">
        <v>60.0</v>
      </c>
    </row>
    <row r="3">
      <c r="A3" s="5" t="s">
        <v>92</v>
      </c>
      <c r="B3" s="5">
        <v>12.0</v>
      </c>
    </row>
    <row r="4">
      <c r="A4" s="5" t="s">
        <v>93</v>
      </c>
    </row>
    <row r="5">
      <c r="A5" s="2" t="s">
        <v>57</v>
      </c>
      <c r="B5" s="7" t="str">
        <f>IF(VLOOKUP("Pooja Yadav",'Student Score- Data'!A2:G36,7,FALSE)&gt;60,IF(VLOOKUP("Pooja Yadav",'Student Score- Data'!A2:D36,4,FALSE)&gt;=12,"Pass","Fail"),"Fail")</f>
        <v>Pass</v>
      </c>
    </row>
    <row r="7">
      <c r="A7" s="5" t="s">
        <v>94</v>
      </c>
    </row>
    <row r="8">
      <c r="A8" s="5" t="s">
        <v>95</v>
      </c>
      <c r="B8" s="5">
        <v>38.0</v>
      </c>
    </row>
    <row r="9">
      <c r="A9" s="5" t="s">
        <v>96</v>
      </c>
    </row>
    <row r="10">
      <c r="A10" s="2" t="s">
        <v>57</v>
      </c>
      <c r="B10" s="7" t="str">
        <f>IF(SUM(VLOOKUP("Riya kapoor",'Student Score- Data'!A2:D36,4,FALSE),VLOOKUP("Riya Kapoor",'Student Score- Data'!A2:F36,6,FALSE))&gt;=38,"Pass","Fail")</f>
        <v>Pass</v>
      </c>
    </row>
    <row r="12">
      <c r="A12" s="5" t="s">
        <v>97</v>
      </c>
    </row>
    <row r="13">
      <c r="A13" s="5" t="s">
        <v>98</v>
      </c>
    </row>
    <row r="14">
      <c r="A14" s="2" t="s">
        <v>57</v>
      </c>
      <c r="B14" s="7" t="str">
        <f>IFERROR(__xludf.DUMMYFUNCTION("FILTER('Student Score- Data'!A2:A36,'Student Score- Data'!B2:B36=""Male"",'Student Score- Data'!G2:G36&gt;AVERAGE('Student Score- Data'!G2:G36))"),"Rajat Gupta")</f>
        <v>Rajat Gupta</v>
      </c>
    </row>
    <row r="15">
      <c r="B15" s="7" t="str">
        <f>IFERROR(__xludf.DUMMYFUNCTION("""COMPUTED_VALUE"""),"Rishi Choudhury")</f>
        <v>Rishi Choudhury</v>
      </c>
    </row>
    <row r="16">
      <c r="B16" s="7" t="str">
        <f>IFERROR(__xludf.DUMMYFUNCTION("""COMPUTED_VALUE"""),"Harsh Malik")</f>
        <v>Harsh Malik</v>
      </c>
    </row>
    <row r="17">
      <c r="B17" s="7" t="str">
        <f>IFERROR(__xludf.DUMMYFUNCTION("""COMPUTED_VALUE"""),"Naveen Rao")</f>
        <v>Naveen Rao</v>
      </c>
    </row>
    <row r="18">
      <c r="B18" s="7" t="str">
        <f>IFERROR(__xludf.DUMMYFUNCTION("""COMPUTED_VALUE"""),"Arnav Sengupta")</f>
        <v>Arnav Sengupta</v>
      </c>
    </row>
    <row r="19">
      <c r="B19" s="7" t="str">
        <f>IFERROR(__xludf.DUMMYFUNCTION("""COMPUTED_VALUE"""),"Karan Malhotra")</f>
        <v>Karan Malhotra</v>
      </c>
    </row>
    <row r="20">
      <c r="B20" s="7" t="str">
        <f>IFERROR(__xludf.DUMMYFUNCTION("""COMPUTED_VALUE"""),"Rahul Mehera")</f>
        <v>Rahul Mehera</v>
      </c>
    </row>
    <row r="22">
      <c r="A22" s="5" t="s">
        <v>99</v>
      </c>
    </row>
    <row r="23">
      <c r="A23" s="5" t="s">
        <v>100</v>
      </c>
    </row>
    <row r="24">
      <c r="A24" s="6" t="s">
        <v>47</v>
      </c>
      <c r="B24" s="6" t="s">
        <v>52</v>
      </c>
    </row>
    <row r="25">
      <c r="A25" s="7" t="s">
        <v>26</v>
      </c>
      <c r="B25" s="7" t="str">
        <f>IF(VLOOKUP($A25,'Student Score- Data'!A2:G36,7,FALSE)&lt;45,IF(VLOOKUP($A25,'Student Score- Data'!A2:F36,6,FALSE)&gt;15,"Conditional Pass","Fail"),"Pass")</f>
        <v>Pass</v>
      </c>
    </row>
    <row r="26">
      <c r="A26" s="8" t="s">
        <v>25</v>
      </c>
      <c r="B26" s="7" t="str">
        <f>IF(VLOOKUP($A26,'Student Score- Data'!A3:G37,7,FALSE)&lt;45,IF(VLOOKUP($A26,'Student Score- Data'!A3:F37,6,FALSE)&gt;15,"Conditional Pass","Fail"),"Pass")</f>
        <v>Fail</v>
      </c>
    </row>
    <row r="27">
      <c r="A27" s="8" t="s">
        <v>28</v>
      </c>
      <c r="B27" s="7" t="str">
        <f>IF(VLOOKUP($A27,'Student Score- Data'!A4:G38,7,FALSE)&lt;45,IF(VLOOKUP($A27,'Student Score- Data'!A4:F38,6,FALSE)&gt;15,"Conditional Pass","Fail"),"Pass")</f>
        <v>Conditional Pass</v>
      </c>
    </row>
    <row r="29">
      <c r="A29" s="5" t="s">
        <v>101</v>
      </c>
    </row>
    <row r="30">
      <c r="A30" s="5" t="s">
        <v>102</v>
      </c>
    </row>
    <row r="31">
      <c r="A31" s="2" t="s">
        <v>57</v>
      </c>
      <c r="B31" s="7" t="str">
        <f>IFERROR(__xludf.DUMMYFUNCTION("FILTER('Student Score- Data'!A2:A36,'Student Score- Data'!C2:C36=MAX('Student Score- Data'!C2:C36))"),"Riya Kapoor")</f>
        <v>Riya Kapoor</v>
      </c>
    </row>
    <row r="33">
      <c r="A33" s="5" t="s">
        <v>103</v>
      </c>
    </row>
    <row r="34">
      <c r="A34" s="5" t="s">
        <v>104</v>
      </c>
    </row>
    <row r="35">
      <c r="A35" s="2" t="s">
        <v>57</v>
      </c>
      <c r="B35" s="7" t="str">
        <f>IFERROR(__xludf.DUMMYFUNCTION("FILTER('Student Score- Data'!A2:A36,'Student Score- Data'!D2:D36=MIN('Student Score- Data'!D2:D36))"),"Prateek Kapoor")</f>
        <v>Prateek Kapoor</v>
      </c>
    </row>
    <row r="37">
      <c r="A37" s="5" t="s">
        <v>105</v>
      </c>
    </row>
    <row r="38">
      <c r="A38" s="5" t="s">
        <v>106</v>
      </c>
    </row>
    <row r="39">
      <c r="A39" s="5" t="s">
        <v>57</v>
      </c>
      <c r="B39" s="7">
        <f>MAXIFS('Student Score- Data'!G2:G36,'Student Score- Data'!E2:E36,MAX('Student Score- Data'!E2:E36))</f>
        <v>87</v>
      </c>
    </row>
    <row r="41">
      <c r="A41" s="5" t="s">
        <v>107</v>
      </c>
    </row>
    <row r="42">
      <c r="A42" s="5" t="s">
        <v>108</v>
      </c>
    </row>
    <row r="43">
      <c r="A43" s="5" t="s">
        <v>109</v>
      </c>
    </row>
    <row r="44">
      <c r="A44" s="5" t="s">
        <v>110</v>
      </c>
    </row>
    <row r="45">
      <c r="A45" s="6" t="s">
        <v>47</v>
      </c>
      <c r="B45" s="6" t="s">
        <v>70</v>
      </c>
      <c r="C45" s="6" t="s">
        <v>111</v>
      </c>
    </row>
    <row r="46">
      <c r="A46" s="11" t="s">
        <v>27</v>
      </c>
      <c r="B46" s="11">
        <f>VLOOKUP($A46,'Student Score- Data'!A2:G36,7,FALSE)</f>
        <v>79</v>
      </c>
      <c r="C46" s="11" t="str">
        <f t="shared" ref="C46:C49" si="1">A46&amp;" "&amp;IF(B46&gt;70,"is an excellent student",IF(B46&lt;=45,"is a below average student",IF(AND(B46&gt;45,B46&lt;=70,"is an average student,"")))"))))</f>
        <v>Rishi Choudhury is an excellent student</v>
      </c>
      <c r="D46" s="12"/>
    </row>
    <row r="47">
      <c r="A47" s="7" t="s">
        <v>25</v>
      </c>
      <c r="B47" s="11">
        <f>VLOOKUP($A47,'Student Score- Data'!A3:G37,7,FALSE)</f>
        <v>22</v>
      </c>
      <c r="C47" s="11" t="str">
        <f t="shared" si="1"/>
        <v>Abhinav Sharma is a below average student</v>
      </c>
    </row>
    <row r="48">
      <c r="A48" s="7" t="s">
        <v>12</v>
      </c>
      <c r="B48" s="11">
        <f>VLOOKUP($A48,'Student Score- Data'!A4:G38,7,FALSE)</f>
        <v>87</v>
      </c>
      <c r="C48" s="11" t="str">
        <f t="shared" si="1"/>
        <v>Kavya Reddy is an excellent student</v>
      </c>
    </row>
    <row r="49">
      <c r="A49" s="7" t="s">
        <v>25</v>
      </c>
      <c r="B49" s="11">
        <f>VLOOKUP($A49,'Student Score- Data'!A5:G39,7,FALSE)</f>
        <v>22</v>
      </c>
      <c r="C49" s="11" t="str">
        <f t="shared" si="1"/>
        <v>Abhinav Sharma is a below average student</v>
      </c>
    </row>
    <row r="51">
      <c r="A51" s="5" t="s">
        <v>112</v>
      </c>
    </row>
    <row r="52">
      <c r="A52" s="5" t="s">
        <v>104</v>
      </c>
    </row>
    <row r="53">
      <c r="A53" s="5" t="s">
        <v>113</v>
      </c>
      <c r="B53" s="7" t="str">
        <f>IFERROR(__xludf.DUMMYFUNCTION("FILTER('Student Score- Data'!A2:A36,'Student Score- Data'!B2:B36=""Female"",'Student Score- Data'!E2:E36=MIN('Student Score- Data'!E2:E36))"),"Aisha Khan")</f>
        <v>Aisha Khan</v>
      </c>
    </row>
    <row r="54">
      <c r="B54" s="7" t="str">
        <f>IFERROR(__xludf.DUMMYFUNCTION("""COMPUTED_VALUE"""),"Shreya Jain")</f>
        <v>Shreya Jain</v>
      </c>
    </row>
    <row r="56">
      <c r="A56" s="5" t="s">
        <v>114</v>
      </c>
    </row>
    <row r="57">
      <c r="A57" s="5" t="s">
        <v>102</v>
      </c>
    </row>
    <row r="58">
      <c r="A58" s="5" t="s">
        <v>57</v>
      </c>
      <c r="B58" s="7" t="str">
        <f>IFERROR(__xludf.DUMMYFUNCTION("FILTER('Student Score- Data'!A2:A36,'Student Score- Data'!D2:D36=MAX('Student Score- Data'!D2:D36))"),"Meera Iyer")</f>
        <v>Meera Iyer</v>
      </c>
    </row>
    <row r="60">
      <c r="A60" s="5" t="s">
        <v>115</v>
      </c>
    </row>
    <row r="61">
      <c r="A61" s="5" t="s">
        <v>116</v>
      </c>
    </row>
    <row r="62">
      <c r="A62" s="5" t="s">
        <v>57</v>
      </c>
      <c r="B62" s="7" t="str">
        <f>IFERROR(__xludf.DUMMYFUNCTION("FILTER('Student Score- Data'!A2:A36,'Student Score- Data'!G2:G36=MAX('Student Score- Data'!G2:G36),'Student Score- Data'!C2:C36&gt;10,'Student Score- Data'!D2:D36&gt;10,'Student Score- Data'!E2:E36&gt;10,'Student Score- Data'!F2:F36&gt;10)"),"Kavya Reddy")</f>
        <v>Kavya Reddy</v>
      </c>
    </row>
    <row r="63">
      <c r="B63" s="7" t="str">
        <f>IFERROR(__xludf.DUMMYFUNCTION("""COMPUTED_VALUE"""),"Ayesha Banerjee")</f>
        <v>Ayesha Banerjee</v>
      </c>
    </row>
    <row r="65">
      <c r="A65" s="5" t="s">
        <v>117</v>
      </c>
    </row>
    <row r="66">
      <c r="A66" s="5" t="s">
        <v>62</v>
      </c>
      <c r="B66" s="5">
        <v>20.0</v>
      </c>
    </row>
    <row r="67">
      <c r="A67" s="5" t="s">
        <v>118</v>
      </c>
      <c r="B67" s="5">
        <v>18.0</v>
      </c>
    </row>
    <row r="68">
      <c r="A68" s="5" t="s">
        <v>93</v>
      </c>
    </row>
    <row r="69">
      <c r="A69" s="5" t="s">
        <v>57</v>
      </c>
      <c r="B69" s="7" t="str">
        <f>IF(VLOOKUP("Maya Nair",'Student Score- Data'!A2:C36,3,FALSE)&gt;=20,IF(VLOOKUP("Maya Nair",'Student Score- Data'!A2:E36,5,FALSE)&gt;=18,"Pass","Fail"),"Fail")</f>
        <v>Fail</v>
      </c>
    </row>
    <row r="71">
      <c r="A71" s="5" t="s">
        <v>119</v>
      </c>
    </row>
    <row r="72">
      <c r="A72" s="5" t="s">
        <v>120</v>
      </c>
    </row>
    <row r="73">
      <c r="A73" s="5" t="s">
        <v>121</v>
      </c>
    </row>
    <row r="74">
      <c r="A74" s="5" t="s">
        <v>122</v>
      </c>
    </row>
    <row r="75">
      <c r="A75" s="6" t="s">
        <v>47</v>
      </c>
      <c r="B75" s="6" t="s">
        <v>123</v>
      </c>
      <c r="C75" s="6" t="s">
        <v>124</v>
      </c>
      <c r="D75" s="6" t="s">
        <v>111</v>
      </c>
    </row>
    <row r="76">
      <c r="A76" s="7" t="s">
        <v>7</v>
      </c>
      <c r="B76" s="7">
        <f>VLOOKUP($A76,'Student Score- Data'!$A$2:$D$36,4,FALSE)</f>
        <v>2</v>
      </c>
      <c r="C76" s="7">
        <f>VLOOKUP($A76,'Student Score- Data'!$A$2:$E$36,5,FALSE)</f>
        <v>20</v>
      </c>
      <c r="D76" s="7" t="str">
        <f t="shared" ref="D76:D82" si="2">A76&amp;" "&amp;IF(AND(B76&gt;15, C76&gt;20)," is good in both subjects",
    IF(B76&gt;15," is good only in Maths subject",
        IF( C76&gt;20, " is good only in Science subject",
            IF(AND(B76&lt;=15, C76&lt;=20)," is not good in any subject", "")
        )
    )
)</f>
        <v>Aarav Patel  is not good in any subject</v>
      </c>
    </row>
    <row r="77">
      <c r="A77" s="7" t="s">
        <v>24</v>
      </c>
      <c r="B77" s="7">
        <f>VLOOKUP($A77,'Student Score- Data'!$A$2:$D$36,4,FALSE)</f>
        <v>15</v>
      </c>
      <c r="C77" s="7">
        <f>VLOOKUP($A77,'Student Score- Data'!$A$2:$E$36,5,FALSE)</f>
        <v>22</v>
      </c>
      <c r="D77" s="7" t="str">
        <f t="shared" si="2"/>
        <v>Riya Kapoor  is good only in Science subject</v>
      </c>
    </row>
    <row r="78">
      <c r="A78" s="7" t="s">
        <v>27</v>
      </c>
      <c r="B78" s="7">
        <f>VLOOKUP($A78,'Student Score- Data'!$A$2:$D$36,4,FALSE)</f>
        <v>22</v>
      </c>
      <c r="C78" s="7">
        <f>VLOOKUP($A78,'Student Score- Data'!$A$2:$E$36,5,FALSE)</f>
        <v>19</v>
      </c>
      <c r="D78" s="7" t="str">
        <f t="shared" si="2"/>
        <v>Rishi Choudhury  is good only in Maths subject</v>
      </c>
    </row>
    <row r="79">
      <c r="A79" s="7" t="s">
        <v>12</v>
      </c>
      <c r="B79" s="7">
        <f>VLOOKUP($A79,'Student Score- Data'!$A$2:$D$36,4,FALSE)</f>
        <v>15</v>
      </c>
      <c r="C79" s="7">
        <f>VLOOKUP($A79,'Student Score- Data'!$A$2:$E$36,5,FALSE)</f>
        <v>25</v>
      </c>
      <c r="D79" s="7" t="str">
        <f t="shared" si="2"/>
        <v>Kavya Reddy  is good only in Science subject</v>
      </c>
    </row>
    <row r="80">
      <c r="A80" s="7" t="s">
        <v>15</v>
      </c>
      <c r="B80" s="7">
        <f>VLOOKUP($A80,'Student Score- Data'!$A$2:$D$36,4,FALSE)</f>
        <v>16</v>
      </c>
      <c r="C80" s="7">
        <f>VLOOKUP($A80,'Student Score- Data'!$A$2:$E$36,5,FALSE)</f>
        <v>23</v>
      </c>
      <c r="D80" s="7" t="str">
        <f t="shared" si="2"/>
        <v>Rohan Mehta  is good in both subjects</v>
      </c>
    </row>
    <row r="81">
      <c r="A81" s="7" t="s">
        <v>25</v>
      </c>
      <c r="B81" s="7">
        <f>VLOOKUP($A81,'Student Score- Data'!$A$2:$D$36,4,FALSE)</f>
        <v>5</v>
      </c>
      <c r="C81" s="7">
        <f>VLOOKUP($A81,'Student Score- Data'!$A$2:$E$36,5,FALSE)</f>
        <v>10</v>
      </c>
      <c r="D81" s="7" t="str">
        <f t="shared" si="2"/>
        <v>Abhinav Sharma  is not good in any subject</v>
      </c>
    </row>
    <row r="82">
      <c r="A82" s="7" t="s">
        <v>12</v>
      </c>
      <c r="B82" s="7">
        <f>VLOOKUP($A82,'Student Score- Data'!$A$2:$D$36,4,FALSE)</f>
        <v>15</v>
      </c>
      <c r="C82" s="7">
        <f>VLOOKUP($A82,'Student Score- Data'!$A$2:$E$36,5,FALSE)</f>
        <v>25</v>
      </c>
      <c r="D82" s="7" t="str">
        <f t="shared" si="2"/>
        <v>Kavya Reddy  is good only in Science subject</v>
      </c>
    </row>
    <row r="84">
      <c r="A84" s="5" t="s">
        <v>125</v>
      </c>
    </row>
    <row r="85">
      <c r="A85" s="5" t="s">
        <v>116</v>
      </c>
    </row>
    <row r="86">
      <c r="A86" s="5" t="s">
        <v>57</v>
      </c>
      <c r="B86" s="7" t="str">
        <f>IFERROR(__xludf.DUMMYFUNCTION("FILTER('Student Score- Data'!A2:A36,'Student Score- Data'!G2:G36=MAX('Student Score- Data'!G2:G36),'Student Score- Data'!E2:E36&gt;16)"),"Kavya Reddy")</f>
        <v>Kavya Reddy</v>
      </c>
    </row>
    <row r="87">
      <c r="B87" s="7" t="str">
        <f>IFERROR(__xludf.DUMMYFUNCTION("""COMPUTED_VALUE"""),"Ayesha Banerjee")</f>
        <v>Ayesha Banerjee</v>
      </c>
    </row>
    <row r="89">
      <c r="A89" s="5" t="s">
        <v>126</v>
      </c>
    </row>
    <row r="90">
      <c r="A90" s="5" t="s">
        <v>127</v>
      </c>
    </row>
    <row r="91">
      <c r="A91" s="5" t="s">
        <v>57</v>
      </c>
      <c r="B91" s="7" t="str">
        <f>IFERROR(__xludf.DUMMYFUNCTION("FILTER('Student Score- Data'!A2:A36,'Student Score- Data'!G2:G36=MINIFS('Student Score- Data'!G2:G36,'Student Score- Data'!B2:B36,""Male"",'Student Score- Data'!F2:F36,""&gt;10""))"),"Prateek Kapoor")</f>
        <v>Prateek Kapoor</v>
      </c>
    </row>
    <row r="93">
      <c r="A93" s="5" t="s">
        <v>128</v>
      </c>
    </row>
    <row r="94">
      <c r="A94" s="13" t="s">
        <v>129</v>
      </c>
    </row>
    <row r="95">
      <c r="A95" s="6" t="s">
        <v>47</v>
      </c>
      <c r="B95" s="6" t="s">
        <v>130</v>
      </c>
    </row>
    <row r="96">
      <c r="A96" s="7" t="s">
        <v>28</v>
      </c>
      <c r="B96" s="7" t="str">
        <f>IF(VLOOKUP($A96,'Student Score- Data'!$A$2:$G$36,7,FALSE)&gt;AVERAGE('Student Score- Data'!$G$2:$G$36),"Good","Needs Improvement")</f>
        <v>Needs Improvement</v>
      </c>
    </row>
    <row r="97">
      <c r="A97" s="7" t="s">
        <v>14</v>
      </c>
      <c r="B97" s="7" t="str">
        <f>IF(VLOOKUP($A97,'Student Score- Data'!$A$2:$G$36,7,FALSE)&gt;AVERAGE('Student Score- Data'!$G$2:$G$36),"Good","Needs Improvement")</f>
        <v>Good</v>
      </c>
    </row>
    <row r="98">
      <c r="A98" s="7" t="s">
        <v>29</v>
      </c>
      <c r="B98" s="7" t="str">
        <f>IF(VLOOKUP($A98,'Student Score- Data'!$A$2:$G$36,7,FALSE)&gt;AVERAGE('Student Score- Data'!$G$2:$G$36),"Good","Needs Improvement")</f>
        <v>Good</v>
      </c>
    </row>
    <row r="99">
      <c r="A99" s="7" t="s">
        <v>31</v>
      </c>
      <c r="B99" s="7" t="str">
        <f>IF(VLOOKUP($A99,'Student Score- Data'!$A$2:$G$36,7,FALSE)&gt;AVERAGE('Student Score- Data'!$G$2:$G$36),"Good","Needs Improvement")</f>
        <v>Needs Improvement</v>
      </c>
    </row>
  </sheetData>
  <drawing r:id="rId1"/>
</worksheet>
</file>