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rt&amp;Filter 1" sheetId="2" r:id="rId5"/>
    <sheet state="visible" name="Sort&amp;Filter 2" sheetId="3" r:id="rId6"/>
    <sheet state="visible" name="Sort&amp;Filter 3" sheetId="4" r:id="rId7"/>
    <sheet state="visible" name="Sort&amp;Filter 4" sheetId="5" r:id="rId8"/>
  </sheets>
  <definedNames/>
  <calcPr/>
</workbook>
</file>

<file path=xl/sharedStrings.xml><?xml version="1.0" encoding="utf-8"?>
<sst xmlns="http://schemas.openxmlformats.org/spreadsheetml/2006/main" count="123" uniqueCount="54">
  <si>
    <t>DATA TABLE</t>
  </si>
  <si>
    <t>Player Name</t>
  </si>
  <si>
    <t>Team</t>
  </si>
  <si>
    <t>Position</t>
  </si>
  <si>
    <t>Goals Scored</t>
  </si>
  <si>
    <t>Assists</t>
  </si>
  <si>
    <t>Total Shots</t>
  </si>
  <si>
    <t>Pass Accuracy %</t>
  </si>
  <si>
    <t>Tackles</t>
  </si>
  <si>
    <t>Aditya Sharma</t>
  </si>
  <si>
    <t>Maharashtra</t>
  </si>
  <si>
    <t>Forward</t>
  </si>
  <si>
    <t>Kabir Singh</t>
  </si>
  <si>
    <t>Gujarat</t>
  </si>
  <si>
    <t>Midfielder</t>
  </si>
  <si>
    <t>Aarav Kapoor</t>
  </si>
  <si>
    <t>Tamil Nadu</t>
  </si>
  <si>
    <t>Defender</t>
  </si>
  <si>
    <t>Diya Patel</t>
  </si>
  <si>
    <t>Uttar Pradesh</t>
  </si>
  <si>
    <t>Goalkeeper</t>
  </si>
  <si>
    <t>Riya Gupta</t>
  </si>
  <si>
    <t>Karnataka</t>
  </si>
  <si>
    <t>Oliver Thompson</t>
  </si>
  <si>
    <t>West Bengal</t>
  </si>
  <si>
    <t>Ishan Sharma</t>
  </si>
  <si>
    <t>Telangana</t>
  </si>
  <si>
    <t>Zara Khan</t>
  </si>
  <si>
    <t>Punjab</t>
  </si>
  <si>
    <t>Ananya Reddy</t>
  </si>
  <si>
    <t>Odisha</t>
  </si>
  <si>
    <t>Xavier White</t>
  </si>
  <si>
    <t>Haryana</t>
  </si>
  <si>
    <t>Santiago Rodriguez</t>
  </si>
  <si>
    <t>Delhi</t>
  </si>
  <si>
    <t>Mikhail Ivanov</t>
  </si>
  <si>
    <t>Kerala</t>
  </si>
  <si>
    <t>Ahmed Khan</t>
  </si>
  <si>
    <t>Rajasthan</t>
  </si>
  <si>
    <t>Liam O'Brien</t>
  </si>
  <si>
    <t>Bihar</t>
  </si>
  <si>
    <t>Bruno Santos</t>
  </si>
  <si>
    <t>Assam</t>
  </si>
  <si>
    <t>Aditya Roy</t>
  </si>
  <si>
    <t>Zahir Khan</t>
  </si>
  <si>
    <t>Kabir khan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</si>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</sst>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Söhne"/>
    </font>
    <font>
      <color theme="1"/>
      <name val="Söhne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</border>
    <border>
      <right style="thin">
        <color rgb="FFD9D9E3"/>
      </right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left" readingOrder="0"/>
    </xf>
    <xf borderId="2" fillId="0" fontId="2" numFmtId="3" xfId="0" applyAlignment="1" applyBorder="1" applyFont="1" applyNumberFormat="1">
      <alignment horizontal="right" readingOrder="0"/>
    </xf>
    <xf borderId="3" fillId="0" fontId="2" numFmtId="3" xfId="0" applyAlignment="1" applyBorder="1" applyFont="1" applyNumberFormat="1">
      <alignment horizontal="right"/>
    </xf>
    <xf borderId="0" fillId="0" fontId="3" numFmtId="3" xfId="0" applyAlignment="1" applyFont="1" applyNumberFormat="1">
      <alignment horizontal="right" readingOrder="0"/>
    </xf>
    <xf borderId="3" fillId="0" fontId="2" numFmtId="3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3" xfId="0" applyAlignment="1" applyBorder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6.63"/>
    <col customWidth="1" min="3" max="3" width="17.75"/>
    <col customWidth="1" min="7" max="7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5" t="s">
        <v>10</v>
      </c>
      <c r="C3" s="5" t="s">
        <v>11</v>
      </c>
      <c r="D3" s="6">
        <v>25.0</v>
      </c>
      <c r="E3" s="6">
        <v>12.0</v>
      </c>
      <c r="F3" s="6">
        <v>120.0</v>
      </c>
      <c r="G3" s="7">
        <v>85.0</v>
      </c>
      <c r="H3" s="8">
        <v>30.0</v>
      </c>
    </row>
    <row r="4">
      <c r="A4" s="5" t="s">
        <v>12</v>
      </c>
      <c r="B4" s="5" t="s">
        <v>13</v>
      </c>
      <c r="C4" s="5" t="s">
        <v>14</v>
      </c>
      <c r="D4" s="6">
        <v>15.0</v>
      </c>
      <c r="E4" s="6">
        <v>20.0</v>
      </c>
      <c r="F4" s="6">
        <v>90.0</v>
      </c>
      <c r="G4" s="7">
        <v>88.0</v>
      </c>
      <c r="H4" s="8">
        <v>45.0</v>
      </c>
    </row>
    <row r="5">
      <c r="A5" s="5" t="s">
        <v>15</v>
      </c>
      <c r="B5" s="5" t="s">
        <v>16</v>
      </c>
      <c r="C5" s="5" t="s">
        <v>17</v>
      </c>
      <c r="D5" s="6">
        <v>5.0</v>
      </c>
      <c r="E5" s="6">
        <v>8.0</v>
      </c>
      <c r="F5" s="6">
        <v>40.0</v>
      </c>
      <c r="G5" s="7">
        <v>92.0</v>
      </c>
      <c r="H5" s="8">
        <v>70.0</v>
      </c>
    </row>
    <row r="6">
      <c r="A6" s="5" t="s">
        <v>18</v>
      </c>
      <c r="B6" s="5" t="s">
        <v>19</v>
      </c>
      <c r="C6" s="5" t="s">
        <v>20</v>
      </c>
      <c r="D6" s="6">
        <v>2.0</v>
      </c>
      <c r="E6" s="6">
        <v>3.0</v>
      </c>
      <c r="F6" s="6">
        <v>5.0</v>
      </c>
      <c r="G6" s="7">
        <v>100.0</v>
      </c>
      <c r="H6" s="8">
        <v>10.0</v>
      </c>
    </row>
    <row r="7">
      <c r="A7" s="5" t="s">
        <v>21</v>
      </c>
      <c r="B7" s="5" t="s">
        <v>22</v>
      </c>
      <c r="C7" s="5" t="s">
        <v>11</v>
      </c>
      <c r="D7" s="6">
        <v>18.0</v>
      </c>
      <c r="E7" s="6">
        <v>10.0</v>
      </c>
      <c r="F7" s="6">
        <v>100.0</v>
      </c>
      <c r="G7" s="7">
        <v>82.0</v>
      </c>
      <c r="H7" s="8">
        <v>20.0</v>
      </c>
    </row>
    <row r="8">
      <c r="A8" s="5" t="s">
        <v>23</v>
      </c>
      <c r="B8" s="5" t="s">
        <v>24</v>
      </c>
      <c r="C8" s="5" t="s">
        <v>14</v>
      </c>
      <c r="D8" s="6">
        <v>12.0</v>
      </c>
      <c r="E8" s="6">
        <v>15.0</v>
      </c>
      <c r="F8" s="6">
        <v>80.0</v>
      </c>
      <c r="G8" s="7">
        <v>86.0</v>
      </c>
      <c r="H8" s="8">
        <v>40.0</v>
      </c>
    </row>
    <row r="9">
      <c r="A9" s="5" t="s">
        <v>25</v>
      </c>
      <c r="B9" s="5" t="s">
        <v>26</v>
      </c>
      <c r="C9" s="5" t="s">
        <v>14</v>
      </c>
      <c r="D9" s="6">
        <v>10.0</v>
      </c>
      <c r="E9" s="6">
        <v>18.0</v>
      </c>
      <c r="F9" s="6">
        <v>75.0</v>
      </c>
      <c r="G9" s="7">
        <v>90.0</v>
      </c>
      <c r="H9" s="8">
        <v>35.0</v>
      </c>
    </row>
    <row r="10">
      <c r="A10" s="5" t="s">
        <v>27</v>
      </c>
      <c r="B10" s="5" t="s">
        <v>28</v>
      </c>
      <c r="C10" s="5" t="s">
        <v>11</v>
      </c>
      <c r="D10" s="6">
        <v>20.0</v>
      </c>
      <c r="E10" s="6">
        <v>8.0</v>
      </c>
      <c r="F10" s="6">
        <v>95.0</v>
      </c>
      <c r="G10" s="7">
        <v>78.0</v>
      </c>
      <c r="H10" s="8">
        <v>25.0</v>
      </c>
    </row>
    <row r="11">
      <c r="A11" s="5" t="s">
        <v>29</v>
      </c>
      <c r="B11" s="5" t="s">
        <v>30</v>
      </c>
      <c r="C11" s="5" t="s">
        <v>17</v>
      </c>
      <c r="D11" s="6">
        <v>4.0</v>
      </c>
      <c r="E11" s="6">
        <v>3.0</v>
      </c>
      <c r="F11" s="6">
        <v>35.0</v>
      </c>
      <c r="G11" s="7">
        <v>91.0</v>
      </c>
      <c r="H11" s="8">
        <v>60.0</v>
      </c>
    </row>
    <row r="12">
      <c r="A12" s="5" t="s">
        <v>31</v>
      </c>
      <c r="B12" s="5" t="s">
        <v>32</v>
      </c>
      <c r="C12" s="5" t="s">
        <v>14</v>
      </c>
      <c r="D12" s="6">
        <v>8.0</v>
      </c>
      <c r="E12" s="6">
        <v>10.0</v>
      </c>
      <c r="F12" s="6">
        <v>65.0</v>
      </c>
      <c r="G12" s="7">
        <v>85.0</v>
      </c>
      <c r="H12" s="8">
        <v>55.0</v>
      </c>
    </row>
    <row r="13">
      <c r="A13" s="5" t="s">
        <v>33</v>
      </c>
      <c r="B13" s="5" t="s">
        <v>34</v>
      </c>
      <c r="C13" s="5" t="s">
        <v>11</v>
      </c>
      <c r="D13" s="6">
        <v>22.0</v>
      </c>
      <c r="E13" s="6">
        <v>15.0</v>
      </c>
      <c r="F13" s="6">
        <v>110.0</v>
      </c>
      <c r="G13" s="7">
        <v>80.0</v>
      </c>
      <c r="H13" s="8">
        <v>28.0</v>
      </c>
    </row>
    <row r="14">
      <c r="A14" s="5" t="s">
        <v>35</v>
      </c>
      <c r="B14" s="5" t="s">
        <v>36</v>
      </c>
      <c r="C14" s="5" t="s">
        <v>17</v>
      </c>
      <c r="D14" s="6">
        <v>3.0</v>
      </c>
      <c r="E14" s="6">
        <v>2.0</v>
      </c>
      <c r="F14" s="6">
        <v>25.0</v>
      </c>
      <c r="G14" s="7">
        <v>88.0</v>
      </c>
      <c r="H14" s="8">
        <v>65.0</v>
      </c>
    </row>
    <row r="15">
      <c r="A15" s="5" t="s">
        <v>37</v>
      </c>
      <c r="B15" s="5" t="s">
        <v>38</v>
      </c>
      <c r="C15" s="5" t="s">
        <v>20</v>
      </c>
      <c r="D15" s="6">
        <v>1.0</v>
      </c>
      <c r="E15" s="6">
        <v>2.0</v>
      </c>
      <c r="F15" s="6">
        <v>4.0</v>
      </c>
      <c r="G15" s="9">
        <v>90.0</v>
      </c>
      <c r="H15" s="8">
        <v>15.0</v>
      </c>
    </row>
    <row r="16">
      <c r="A16" s="5" t="s">
        <v>39</v>
      </c>
      <c r="B16" s="5" t="s">
        <v>40</v>
      </c>
      <c r="C16" s="5" t="s">
        <v>14</v>
      </c>
      <c r="D16" s="6">
        <v>6.0</v>
      </c>
      <c r="E16" s="6">
        <v>8.0</v>
      </c>
      <c r="F16" s="6">
        <v>50.0</v>
      </c>
      <c r="G16" s="7">
        <v>83.0</v>
      </c>
      <c r="H16" s="8">
        <v>48.0</v>
      </c>
    </row>
    <row r="17">
      <c r="A17" s="5" t="s">
        <v>41</v>
      </c>
      <c r="B17" s="5" t="s">
        <v>42</v>
      </c>
      <c r="C17" s="5" t="s">
        <v>11</v>
      </c>
      <c r="D17" s="6">
        <v>19.0</v>
      </c>
      <c r="E17" s="6">
        <v>9.0</v>
      </c>
      <c r="F17" s="6">
        <v>95.0</v>
      </c>
      <c r="G17" s="7">
        <v>79.0</v>
      </c>
      <c r="H17" s="8">
        <v>22.0</v>
      </c>
    </row>
    <row r="18">
      <c r="A18" s="10" t="s">
        <v>43</v>
      </c>
      <c r="B18" s="10" t="s">
        <v>10</v>
      </c>
      <c r="C18" s="10" t="s">
        <v>11</v>
      </c>
      <c r="D18" s="6">
        <v>25.0</v>
      </c>
      <c r="E18" s="6">
        <v>12.0</v>
      </c>
      <c r="F18" s="6">
        <v>120.0</v>
      </c>
      <c r="G18" s="7">
        <v>85.0</v>
      </c>
      <c r="H18" s="8">
        <v>30.0</v>
      </c>
    </row>
    <row r="19">
      <c r="A19" s="11" t="s">
        <v>44</v>
      </c>
      <c r="B19" s="11" t="s">
        <v>28</v>
      </c>
      <c r="C19" s="12" t="s">
        <v>11</v>
      </c>
      <c r="D19" s="13">
        <v>16.0</v>
      </c>
      <c r="E19" s="13">
        <v>10.0</v>
      </c>
      <c r="F19" s="13">
        <v>80.0</v>
      </c>
      <c r="G19" s="13">
        <v>82.0</v>
      </c>
      <c r="H19" s="14">
        <v>40.0</v>
      </c>
    </row>
    <row r="20">
      <c r="A20" s="10" t="s">
        <v>45</v>
      </c>
      <c r="B20" s="5" t="s">
        <v>40</v>
      </c>
      <c r="C20" s="10" t="s">
        <v>14</v>
      </c>
      <c r="D20" s="6">
        <v>15.0</v>
      </c>
      <c r="E20" s="8">
        <v>20.0</v>
      </c>
      <c r="F20" s="8">
        <v>90.0</v>
      </c>
      <c r="G20" s="7">
        <v>88.0</v>
      </c>
      <c r="H20" s="8">
        <v>45.0</v>
      </c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2"/>
      <c r="C1" s="2"/>
      <c r="D1" s="2"/>
      <c r="E1" s="2"/>
      <c r="G1" s="1" t="s">
        <v>47</v>
      </c>
      <c r="H1" s="2"/>
      <c r="I1" s="2"/>
      <c r="J1" s="2"/>
      <c r="K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3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>
      <c r="A3" s="16" t="str">
        <f>IFERROR(__xludf.DUMMYFUNCTION("SORT(FILTER(Data!A3:E20,Data!D3:D20&gt;=16),5,FALSE)"),"Santiago Rodriguez")</f>
        <v>Santiago Rodriguez</v>
      </c>
      <c r="B3" s="16" t="str">
        <f>IFERROR(__xludf.DUMMYFUNCTION("""COMPUTED_VALUE"""),"Delhi")</f>
        <v>Delhi</v>
      </c>
      <c r="C3" s="16" t="str">
        <f>IFERROR(__xludf.DUMMYFUNCTION("""COMPUTED_VALUE"""),"Forward")</f>
        <v>Forward</v>
      </c>
      <c r="D3" s="17">
        <f>IFERROR(__xludf.DUMMYFUNCTION("""COMPUTED_VALUE"""),22.0)</f>
        <v>22</v>
      </c>
      <c r="E3" s="17">
        <f>IFERROR(__xludf.DUMMYFUNCTION("""COMPUTED_VALUE"""),15.0)</f>
        <v>15</v>
      </c>
      <c r="G3" s="16" t="str">
        <f>IFERROR(__xludf.DUMMYFUNCTION("SORT(FILTER(Data!A3:E20,Data!E3:E20&gt;=10),5,FALSE)"),"Kabir Singh")</f>
        <v>Kabir Singh</v>
      </c>
      <c r="H3" s="16" t="str">
        <f>IFERROR(__xludf.DUMMYFUNCTION("""COMPUTED_VALUE"""),"Gujarat")</f>
        <v>Gujarat</v>
      </c>
      <c r="I3" s="16" t="str">
        <f>IFERROR(__xludf.DUMMYFUNCTION("""COMPUTED_VALUE"""),"Midfielder")</f>
        <v>Midfielder</v>
      </c>
      <c r="J3" s="17">
        <f>IFERROR(__xludf.DUMMYFUNCTION("""COMPUTED_VALUE"""),15.0)</f>
        <v>15</v>
      </c>
      <c r="K3" s="17">
        <f>IFERROR(__xludf.DUMMYFUNCTION("""COMPUTED_VALUE"""),20.0)</f>
        <v>20</v>
      </c>
    </row>
    <row r="4">
      <c r="A4" s="16" t="str">
        <f>IFERROR(__xludf.DUMMYFUNCTION("""COMPUTED_VALUE"""),"Aditya Sharma")</f>
        <v>Aditya Sharma</v>
      </c>
      <c r="B4" s="16" t="str">
        <f>IFERROR(__xludf.DUMMYFUNCTION("""COMPUTED_VALUE"""),"Maharashtra")</f>
        <v>Maharashtra</v>
      </c>
      <c r="C4" s="16" t="str">
        <f>IFERROR(__xludf.DUMMYFUNCTION("""COMPUTED_VALUE"""),"Forward")</f>
        <v>Forward</v>
      </c>
      <c r="D4" s="17">
        <f>IFERROR(__xludf.DUMMYFUNCTION("""COMPUTED_VALUE"""),25.0)</f>
        <v>25</v>
      </c>
      <c r="E4" s="17">
        <f>IFERROR(__xludf.DUMMYFUNCTION("""COMPUTED_VALUE"""),12.0)</f>
        <v>12</v>
      </c>
      <c r="G4" s="16" t="str">
        <f>IFERROR(__xludf.DUMMYFUNCTION("""COMPUTED_VALUE"""),"Kabir khan")</f>
        <v>Kabir khan</v>
      </c>
      <c r="H4" s="16" t="str">
        <f>IFERROR(__xludf.DUMMYFUNCTION("""COMPUTED_VALUE"""),"Bihar")</f>
        <v>Bihar</v>
      </c>
      <c r="I4" s="16" t="str">
        <f>IFERROR(__xludf.DUMMYFUNCTION("""COMPUTED_VALUE"""),"Midfielder")</f>
        <v>Midfielder</v>
      </c>
      <c r="J4" s="17">
        <f>IFERROR(__xludf.DUMMYFUNCTION("""COMPUTED_VALUE"""),15.0)</f>
        <v>15</v>
      </c>
      <c r="K4" s="17">
        <f>IFERROR(__xludf.DUMMYFUNCTION("""COMPUTED_VALUE"""),20.0)</f>
        <v>20</v>
      </c>
    </row>
    <row r="5">
      <c r="A5" s="16" t="str">
        <f>IFERROR(__xludf.DUMMYFUNCTION("""COMPUTED_VALUE"""),"Aditya Roy")</f>
        <v>Aditya Roy</v>
      </c>
      <c r="B5" s="16" t="str">
        <f>IFERROR(__xludf.DUMMYFUNCTION("""COMPUTED_VALUE"""),"Maharashtra")</f>
        <v>Maharashtra</v>
      </c>
      <c r="C5" s="16" t="str">
        <f>IFERROR(__xludf.DUMMYFUNCTION("""COMPUTED_VALUE"""),"Forward")</f>
        <v>Forward</v>
      </c>
      <c r="D5" s="17">
        <f>IFERROR(__xludf.DUMMYFUNCTION("""COMPUTED_VALUE"""),25.0)</f>
        <v>25</v>
      </c>
      <c r="E5" s="17">
        <f>IFERROR(__xludf.DUMMYFUNCTION("""COMPUTED_VALUE"""),12.0)</f>
        <v>12</v>
      </c>
      <c r="G5" s="16" t="str">
        <f>IFERROR(__xludf.DUMMYFUNCTION("""COMPUTED_VALUE"""),"Ishan Sharma")</f>
        <v>Ishan Sharma</v>
      </c>
      <c r="H5" s="16" t="str">
        <f>IFERROR(__xludf.DUMMYFUNCTION("""COMPUTED_VALUE"""),"Telangana")</f>
        <v>Telangana</v>
      </c>
      <c r="I5" s="16" t="str">
        <f>IFERROR(__xludf.DUMMYFUNCTION("""COMPUTED_VALUE"""),"Midfielder")</f>
        <v>Midfielder</v>
      </c>
      <c r="J5" s="17">
        <f>IFERROR(__xludf.DUMMYFUNCTION("""COMPUTED_VALUE"""),10.0)</f>
        <v>10</v>
      </c>
      <c r="K5" s="17">
        <f>IFERROR(__xludf.DUMMYFUNCTION("""COMPUTED_VALUE"""),18.0)</f>
        <v>18</v>
      </c>
    </row>
    <row r="6">
      <c r="A6" s="16" t="str">
        <f>IFERROR(__xludf.DUMMYFUNCTION("""COMPUTED_VALUE"""),"Riya Gupta")</f>
        <v>Riya Gupta</v>
      </c>
      <c r="B6" s="16" t="str">
        <f>IFERROR(__xludf.DUMMYFUNCTION("""COMPUTED_VALUE"""),"Karnataka")</f>
        <v>Karnataka</v>
      </c>
      <c r="C6" s="16" t="str">
        <f>IFERROR(__xludf.DUMMYFUNCTION("""COMPUTED_VALUE"""),"Forward")</f>
        <v>Forward</v>
      </c>
      <c r="D6" s="17">
        <f>IFERROR(__xludf.DUMMYFUNCTION("""COMPUTED_VALUE"""),18.0)</f>
        <v>18</v>
      </c>
      <c r="E6" s="17">
        <f>IFERROR(__xludf.DUMMYFUNCTION("""COMPUTED_VALUE"""),10.0)</f>
        <v>10</v>
      </c>
      <c r="G6" s="16" t="str">
        <f>IFERROR(__xludf.DUMMYFUNCTION("""COMPUTED_VALUE"""),"Oliver Thompson")</f>
        <v>Oliver Thompson</v>
      </c>
      <c r="H6" s="16" t="str">
        <f>IFERROR(__xludf.DUMMYFUNCTION("""COMPUTED_VALUE"""),"West Bengal")</f>
        <v>West Bengal</v>
      </c>
      <c r="I6" s="16" t="str">
        <f>IFERROR(__xludf.DUMMYFUNCTION("""COMPUTED_VALUE"""),"Midfielder")</f>
        <v>Midfielder</v>
      </c>
      <c r="J6" s="17">
        <f>IFERROR(__xludf.DUMMYFUNCTION("""COMPUTED_VALUE"""),12.0)</f>
        <v>12</v>
      </c>
      <c r="K6" s="17">
        <f>IFERROR(__xludf.DUMMYFUNCTION("""COMPUTED_VALUE"""),15.0)</f>
        <v>15</v>
      </c>
    </row>
    <row r="7">
      <c r="A7" s="16" t="str">
        <f>IFERROR(__xludf.DUMMYFUNCTION("""COMPUTED_VALUE"""),"Zahir Khan")</f>
        <v>Zahir Khan</v>
      </c>
      <c r="B7" s="16" t="str">
        <f>IFERROR(__xludf.DUMMYFUNCTION("""COMPUTED_VALUE"""),"Punjab")</f>
        <v>Punjab</v>
      </c>
      <c r="C7" s="16" t="str">
        <f>IFERROR(__xludf.DUMMYFUNCTION("""COMPUTED_VALUE"""),"Forward")</f>
        <v>Forward</v>
      </c>
      <c r="D7" s="17">
        <f>IFERROR(__xludf.DUMMYFUNCTION("""COMPUTED_VALUE"""),16.0)</f>
        <v>16</v>
      </c>
      <c r="E7" s="17">
        <f>IFERROR(__xludf.DUMMYFUNCTION("""COMPUTED_VALUE"""),10.0)</f>
        <v>10</v>
      </c>
      <c r="G7" s="16" t="str">
        <f>IFERROR(__xludf.DUMMYFUNCTION("""COMPUTED_VALUE"""),"Santiago Rodriguez")</f>
        <v>Santiago Rodriguez</v>
      </c>
      <c r="H7" s="16" t="str">
        <f>IFERROR(__xludf.DUMMYFUNCTION("""COMPUTED_VALUE"""),"Delhi")</f>
        <v>Delhi</v>
      </c>
      <c r="I7" s="16" t="str">
        <f>IFERROR(__xludf.DUMMYFUNCTION("""COMPUTED_VALUE"""),"Forward")</f>
        <v>Forward</v>
      </c>
      <c r="J7" s="17">
        <f>IFERROR(__xludf.DUMMYFUNCTION("""COMPUTED_VALUE"""),22.0)</f>
        <v>22</v>
      </c>
      <c r="K7" s="17">
        <f>IFERROR(__xludf.DUMMYFUNCTION("""COMPUTED_VALUE"""),15.0)</f>
        <v>15</v>
      </c>
    </row>
    <row r="8">
      <c r="A8" s="16" t="str">
        <f>IFERROR(__xludf.DUMMYFUNCTION("""COMPUTED_VALUE"""),"Bruno Santos")</f>
        <v>Bruno Santos</v>
      </c>
      <c r="B8" s="16" t="str">
        <f>IFERROR(__xludf.DUMMYFUNCTION("""COMPUTED_VALUE"""),"Assam")</f>
        <v>Assam</v>
      </c>
      <c r="C8" s="16" t="str">
        <f>IFERROR(__xludf.DUMMYFUNCTION("""COMPUTED_VALUE"""),"Forward")</f>
        <v>Forward</v>
      </c>
      <c r="D8" s="17">
        <f>IFERROR(__xludf.DUMMYFUNCTION("""COMPUTED_VALUE"""),19.0)</f>
        <v>19</v>
      </c>
      <c r="E8" s="17">
        <f>IFERROR(__xludf.DUMMYFUNCTION("""COMPUTED_VALUE"""),9.0)</f>
        <v>9</v>
      </c>
      <c r="G8" s="16" t="str">
        <f>IFERROR(__xludf.DUMMYFUNCTION("""COMPUTED_VALUE"""),"Aditya Sharma")</f>
        <v>Aditya Sharma</v>
      </c>
      <c r="H8" s="16" t="str">
        <f>IFERROR(__xludf.DUMMYFUNCTION("""COMPUTED_VALUE"""),"Maharashtra")</f>
        <v>Maharashtra</v>
      </c>
      <c r="I8" s="16" t="str">
        <f>IFERROR(__xludf.DUMMYFUNCTION("""COMPUTED_VALUE"""),"Forward")</f>
        <v>Forward</v>
      </c>
      <c r="J8" s="17">
        <f>IFERROR(__xludf.DUMMYFUNCTION("""COMPUTED_VALUE"""),25.0)</f>
        <v>25</v>
      </c>
      <c r="K8" s="17">
        <f>IFERROR(__xludf.DUMMYFUNCTION("""COMPUTED_VALUE"""),12.0)</f>
        <v>12</v>
      </c>
    </row>
    <row r="9">
      <c r="A9" s="16" t="str">
        <f>IFERROR(__xludf.DUMMYFUNCTION("""COMPUTED_VALUE"""),"Zara Khan")</f>
        <v>Zara Khan</v>
      </c>
      <c r="B9" s="16" t="str">
        <f>IFERROR(__xludf.DUMMYFUNCTION("""COMPUTED_VALUE"""),"Punjab")</f>
        <v>Punjab</v>
      </c>
      <c r="C9" s="16" t="str">
        <f>IFERROR(__xludf.DUMMYFUNCTION("""COMPUTED_VALUE"""),"Forward")</f>
        <v>Forward</v>
      </c>
      <c r="D9" s="17">
        <f>IFERROR(__xludf.DUMMYFUNCTION("""COMPUTED_VALUE"""),20.0)</f>
        <v>20</v>
      </c>
      <c r="E9" s="17">
        <f>IFERROR(__xludf.DUMMYFUNCTION("""COMPUTED_VALUE"""),8.0)</f>
        <v>8</v>
      </c>
      <c r="G9" s="16" t="str">
        <f>IFERROR(__xludf.DUMMYFUNCTION("""COMPUTED_VALUE"""),"Aditya Roy")</f>
        <v>Aditya Roy</v>
      </c>
      <c r="H9" s="16" t="str">
        <f>IFERROR(__xludf.DUMMYFUNCTION("""COMPUTED_VALUE"""),"Maharashtra")</f>
        <v>Maharashtra</v>
      </c>
      <c r="I9" s="16" t="str">
        <f>IFERROR(__xludf.DUMMYFUNCTION("""COMPUTED_VALUE"""),"Forward")</f>
        <v>Forward</v>
      </c>
      <c r="J9" s="17">
        <f>IFERROR(__xludf.DUMMYFUNCTION("""COMPUTED_VALUE"""),25.0)</f>
        <v>25</v>
      </c>
      <c r="K9" s="17">
        <f>IFERROR(__xludf.DUMMYFUNCTION("""COMPUTED_VALUE"""),12.0)</f>
        <v>12</v>
      </c>
    </row>
    <row r="10">
      <c r="G10" s="16" t="str">
        <f>IFERROR(__xludf.DUMMYFUNCTION("""COMPUTED_VALUE"""),"Riya Gupta")</f>
        <v>Riya Gupta</v>
      </c>
      <c r="H10" s="16" t="str">
        <f>IFERROR(__xludf.DUMMYFUNCTION("""COMPUTED_VALUE"""),"Karnataka")</f>
        <v>Karnataka</v>
      </c>
      <c r="I10" s="16" t="str">
        <f>IFERROR(__xludf.DUMMYFUNCTION("""COMPUTED_VALUE"""),"Forward")</f>
        <v>Forward</v>
      </c>
      <c r="J10" s="17">
        <f>IFERROR(__xludf.DUMMYFUNCTION("""COMPUTED_VALUE"""),18.0)</f>
        <v>18</v>
      </c>
      <c r="K10" s="17">
        <f>IFERROR(__xludf.DUMMYFUNCTION("""COMPUTED_VALUE"""),10.0)</f>
        <v>10</v>
      </c>
    </row>
    <row r="11">
      <c r="G11" s="16" t="str">
        <f>IFERROR(__xludf.DUMMYFUNCTION("""COMPUTED_VALUE"""),"Xavier White")</f>
        <v>Xavier White</v>
      </c>
      <c r="H11" s="16" t="str">
        <f>IFERROR(__xludf.DUMMYFUNCTION("""COMPUTED_VALUE"""),"Haryana")</f>
        <v>Haryana</v>
      </c>
      <c r="I11" s="16" t="str">
        <f>IFERROR(__xludf.DUMMYFUNCTION("""COMPUTED_VALUE"""),"Midfielder")</f>
        <v>Midfielder</v>
      </c>
      <c r="J11" s="17">
        <f>IFERROR(__xludf.DUMMYFUNCTION("""COMPUTED_VALUE"""),8.0)</f>
        <v>8</v>
      </c>
      <c r="K11" s="17">
        <f>IFERROR(__xludf.DUMMYFUNCTION("""COMPUTED_VALUE"""),10.0)</f>
        <v>10</v>
      </c>
    </row>
    <row r="12">
      <c r="G12" s="16" t="str">
        <f>IFERROR(__xludf.DUMMYFUNCTION("""COMPUTED_VALUE"""),"Zahir Khan")</f>
        <v>Zahir Khan</v>
      </c>
      <c r="H12" s="16" t="str">
        <f>IFERROR(__xludf.DUMMYFUNCTION("""COMPUTED_VALUE"""),"Punjab")</f>
        <v>Punjab</v>
      </c>
      <c r="I12" s="16" t="str">
        <f>IFERROR(__xludf.DUMMYFUNCTION("""COMPUTED_VALUE"""),"Forward")</f>
        <v>Forward</v>
      </c>
      <c r="J12" s="17">
        <f>IFERROR(__xludf.DUMMYFUNCTION("""COMPUTED_VALUE"""),16.0)</f>
        <v>16</v>
      </c>
      <c r="K12" s="17">
        <f>IFERROR(__xludf.DUMMYFUNCTION("""COMPUTED_VALUE"""),10.0)</f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2"/>
      <c r="C1" s="2"/>
      <c r="D1" s="2"/>
      <c r="E1" s="2"/>
      <c r="F1" s="2"/>
      <c r="H1" s="1" t="s">
        <v>49</v>
      </c>
      <c r="I1" s="2"/>
      <c r="J1" s="2"/>
      <c r="K1" s="2"/>
      <c r="L1" s="2"/>
      <c r="M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</row>
    <row r="3">
      <c r="A3" s="16" t="str">
        <f>IFERROR(__xludf.DUMMYFUNCTION("SORT(FILTER(Data!A3:F20,Data!F3:F20&gt;=80,Data!D3:D20&gt;=10),6,FALSE)"),"Aditya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E3" s="17">
        <f>IFERROR(__xludf.DUMMYFUNCTION("""COMPUTED_VALUE"""),12.0)</f>
        <v>12</v>
      </c>
      <c r="F3" s="17">
        <f>IFERROR(__xludf.DUMMYFUNCTION("""COMPUTED_VALUE"""),120.0)</f>
        <v>120</v>
      </c>
      <c r="H3" s="16" t="str">
        <f>IFERROR(__xludf.DUMMYFUNCTION("SORT(FILTER(Data!A3:F20,(Data!C3:C20=""Midfielder"")+(Data!C3:C20=""Defender""),Data!F3:F20&gt;=25),3,TRUE)"),"Aarav Kapoor")</f>
        <v>Aarav Kapoor</v>
      </c>
      <c r="I3" s="16" t="str">
        <f>IFERROR(__xludf.DUMMYFUNCTION("""COMPUTED_VALUE"""),"Tamil Nadu")</f>
        <v>Tamil Nadu</v>
      </c>
      <c r="J3" s="16" t="str">
        <f>IFERROR(__xludf.DUMMYFUNCTION("""COMPUTED_VALUE"""),"Defender")</f>
        <v>Defender</v>
      </c>
      <c r="K3" s="17">
        <f>IFERROR(__xludf.DUMMYFUNCTION("""COMPUTED_VALUE"""),5.0)</f>
        <v>5</v>
      </c>
      <c r="L3" s="17">
        <f>IFERROR(__xludf.DUMMYFUNCTION("""COMPUTED_VALUE"""),8.0)</f>
        <v>8</v>
      </c>
      <c r="M3" s="17">
        <f>IFERROR(__xludf.DUMMYFUNCTION("""COMPUTED_VALUE"""),40.0)</f>
        <v>40</v>
      </c>
    </row>
    <row r="4">
      <c r="A4" s="16" t="str">
        <f>IFERROR(__xludf.DUMMYFUNCTION("""COMPUTED_VALUE"""),"Aditya Roy")</f>
        <v>Aditya Roy</v>
      </c>
      <c r="B4" s="16" t="str">
        <f>IFERROR(__xludf.DUMMYFUNCTION("""COMPUTED_VALUE"""),"Maharashtra")</f>
        <v>Maharashtra</v>
      </c>
      <c r="C4" s="16" t="str">
        <f>IFERROR(__xludf.DUMMYFUNCTION("""COMPUTED_VALUE"""),"Forward")</f>
        <v>Forward</v>
      </c>
      <c r="D4" s="17">
        <f>IFERROR(__xludf.DUMMYFUNCTION("""COMPUTED_VALUE"""),25.0)</f>
        <v>25</v>
      </c>
      <c r="E4" s="17">
        <f>IFERROR(__xludf.DUMMYFUNCTION("""COMPUTED_VALUE"""),12.0)</f>
        <v>12</v>
      </c>
      <c r="F4" s="17">
        <f>IFERROR(__xludf.DUMMYFUNCTION("""COMPUTED_VALUE"""),120.0)</f>
        <v>120</v>
      </c>
      <c r="H4" s="16" t="str">
        <f>IFERROR(__xludf.DUMMYFUNCTION("""COMPUTED_VALUE"""),"Ananya Reddy")</f>
        <v>Ananya Reddy</v>
      </c>
      <c r="I4" s="16" t="str">
        <f>IFERROR(__xludf.DUMMYFUNCTION("""COMPUTED_VALUE"""),"Odisha")</f>
        <v>Odisha</v>
      </c>
      <c r="J4" s="16" t="str">
        <f>IFERROR(__xludf.DUMMYFUNCTION("""COMPUTED_VALUE"""),"Defender")</f>
        <v>Defender</v>
      </c>
      <c r="K4" s="17">
        <f>IFERROR(__xludf.DUMMYFUNCTION("""COMPUTED_VALUE"""),4.0)</f>
        <v>4</v>
      </c>
      <c r="L4" s="17">
        <f>IFERROR(__xludf.DUMMYFUNCTION("""COMPUTED_VALUE"""),3.0)</f>
        <v>3</v>
      </c>
      <c r="M4" s="17">
        <f>IFERROR(__xludf.DUMMYFUNCTION("""COMPUTED_VALUE"""),35.0)</f>
        <v>35</v>
      </c>
    </row>
    <row r="5">
      <c r="A5" s="16" t="str">
        <f>IFERROR(__xludf.DUMMYFUNCTION("""COMPUTED_VALUE"""),"Santiago Rodriguez")</f>
        <v>Santiago Rodriguez</v>
      </c>
      <c r="B5" s="16" t="str">
        <f>IFERROR(__xludf.DUMMYFUNCTION("""COMPUTED_VALUE"""),"Delhi")</f>
        <v>Delhi</v>
      </c>
      <c r="C5" s="16" t="str">
        <f>IFERROR(__xludf.DUMMYFUNCTION("""COMPUTED_VALUE"""),"Forward")</f>
        <v>Forward</v>
      </c>
      <c r="D5" s="17">
        <f>IFERROR(__xludf.DUMMYFUNCTION("""COMPUTED_VALUE"""),22.0)</f>
        <v>22</v>
      </c>
      <c r="E5" s="17">
        <f>IFERROR(__xludf.DUMMYFUNCTION("""COMPUTED_VALUE"""),15.0)</f>
        <v>15</v>
      </c>
      <c r="F5" s="17">
        <f>IFERROR(__xludf.DUMMYFUNCTION("""COMPUTED_VALUE"""),110.0)</f>
        <v>110</v>
      </c>
      <c r="H5" s="16" t="str">
        <f>IFERROR(__xludf.DUMMYFUNCTION("""COMPUTED_VALUE"""),"Mikhail Ivanov")</f>
        <v>Mikhail Ivanov</v>
      </c>
      <c r="I5" s="16" t="str">
        <f>IFERROR(__xludf.DUMMYFUNCTION("""COMPUTED_VALUE"""),"Kerala")</f>
        <v>Kerala</v>
      </c>
      <c r="J5" s="16" t="str">
        <f>IFERROR(__xludf.DUMMYFUNCTION("""COMPUTED_VALUE"""),"Defender")</f>
        <v>Defender</v>
      </c>
      <c r="K5" s="17">
        <f>IFERROR(__xludf.DUMMYFUNCTION("""COMPUTED_VALUE"""),3.0)</f>
        <v>3</v>
      </c>
      <c r="L5" s="17">
        <f>IFERROR(__xludf.DUMMYFUNCTION("""COMPUTED_VALUE"""),2.0)</f>
        <v>2</v>
      </c>
      <c r="M5" s="17">
        <f>IFERROR(__xludf.DUMMYFUNCTION("""COMPUTED_VALUE"""),25.0)</f>
        <v>25</v>
      </c>
    </row>
    <row r="6">
      <c r="A6" s="16" t="str">
        <f>IFERROR(__xludf.DUMMYFUNCTION("""COMPUTED_VALUE"""),"Riya Gupta")</f>
        <v>Riya Gupta</v>
      </c>
      <c r="B6" s="16" t="str">
        <f>IFERROR(__xludf.DUMMYFUNCTION("""COMPUTED_VALUE"""),"Karnataka")</f>
        <v>Karnataka</v>
      </c>
      <c r="C6" s="16" t="str">
        <f>IFERROR(__xludf.DUMMYFUNCTION("""COMPUTED_VALUE"""),"Forward")</f>
        <v>Forward</v>
      </c>
      <c r="D6" s="17">
        <f>IFERROR(__xludf.DUMMYFUNCTION("""COMPUTED_VALUE"""),18.0)</f>
        <v>18</v>
      </c>
      <c r="E6" s="17">
        <f>IFERROR(__xludf.DUMMYFUNCTION("""COMPUTED_VALUE"""),10.0)</f>
        <v>10</v>
      </c>
      <c r="F6" s="17">
        <f>IFERROR(__xludf.DUMMYFUNCTION("""COMPUTED_VALUE"""),100.0)</f>
        <v>100</v>
      </c>
      <c r="H6" s="16" t="str">
        <f>IFERROR(__xludf.DUMMYFUNCTION("""COMPUTED_VALUE"""),"Kabir Singh")</f>
        <v>Kabir Singh</v>
      </c>
      <c r="I6" s="16" t="str">
        <f>IFERROR(__xludf.DUMMYFUNCTION("""COMPUTED_VALUE"""),"Gujarat")</f>
        <v>Gujarat</v>
      </c>
      <c r="J6" s="16" t="str">
        <f>IFERROR(__xludf.DUMMYFUNCTION("""COMPUTED_VALUE"""),"Midfielder")</f>
        <v>Midfielder</v>
      </c>
      <c r="K6" s="17">
        <f>IFERROR(__xludf.DUMMYFUNCTION("""COMPUTED_VALUE"""),15.0)</f>
        <v>15</v>
      </c>
      <c r="L6" s="17">
        <f>IFERROR(__xludf.DUMMYFUNCTION("""COMPUTED_VALUE"""),20.0)</f>
        <v>20</v>
      </c>
      <c r="M6" s="17">
        <f>IFERROR(__xludf.DUMMYFUNCTION("""COMPUTED_VALUE"""),90.0)</f>
        <v>90</v>
      </c>
    </row>
    <row r="7">
      <c r="A7" s="16" t="str">
        <f>IFERROR(__xludf.DUMMYFUNCTION("""COMPUTED_VALUE"""),"Zara Khan")</f>
        <v>Zara Khan</v>
      </c>
      <c r="B7" s="16" t="str">
        <f>IFERROR(__xludf.DUMMYFUNCTION("""COMPUTED_VALUE"""),"Punjab")</f>
        <v>Punjab</v>
      </c>
      <c r="C7" s="16" t="str">
        <f>IFERROR(__xludf.DUMMYFUNCTION("""COMPUTED_VALUE"""),"Forward")</f>
        <v>Forward</v>
      </c>
      <c r="D7" s="17">
        <f>IFERROR(__xludf.DUMMYFUNCTION("""COMPUTED_VALUE"""),20.0)</f>
        <v>20</v>
      </c>
      <c r="E7" s="17">
        <f>IFERROR(__xludf.DUMMYFUNCTION("""COMPUTED_VALUE"""),8.0)</f>
        <v>8</v>
      </c>
      <c r="F7" s="17">
        <f>IFERROR(__xludf.DUMMYFUNCTION("""COMPUTED_VALUE"""),95.0)</f>
        <v>95</v>
      </c>
      <c r="H7" s="16" t="str">
        <f>IFERROR(__xludf.DUMMYFUNCTION("""COMPUTED_VALUE"""),"Oliver Thompson")</f>
        <v>Oliver Thompson</v>
      </c>
      <c r="I7" s="16" t="str">
        <f>IFERROR(__xludf.DUMMYFUNCTION("""COMPUTED_VALUE"""),"West Bengal")</f>
        <v>West Bengal</v>
      </c>
      <c r="J7" s="16" t="str">
        <f>IFERROR(__xludf.DUMMYFUNCTION("""COMPUTED_VALUE"""),"Midfielder")</f>
        <v>Midfielder</v>
      </c>
      <c r="K7" s="17">
        <f>IFERROR(__xludf.DUMMYFUNCTION("""COMPUTED_VALUE"""),12.0)</f>
        <v>12</v>
      </c>
      <c r="L7" s="17">
        <f>IFERROR(__xludf.DUMMYFUNCTION("""COMPUTED_VALUE"""),15.0)</f>
        <v>15</v>
      </c>
      <c r="M7" s="17">
        <f>IFERROR(__xludf.DUMMYFUNCTION("""COMPUTED_VALUE"""),80.0)</f>
        <v>80</v>
      </c>
    </row>
    <row r="8">
      <c r="A8" s="16" t="str">
        <f>IFERROR(__xludf.DUMMYFUNCTION("""COMPUTED_VALUE"""),"Bruno Santos")</f>
        <v>Bruno Santos</v>
      </c>
      <c r="B8" s="16" t="str">
        <f>IFERROR(__xludf.DUMMYFUNCTION("""COMPUTED_VALUE"""),"Assam")</f>
        <v>Assam</v>
      </c>
      <c r="C8" s="16" t="str">
        <f>IFERROR(__xludf.DUMMYFUNCTION("""COMPUTED_VALUE"""),"Forward")</f>
        <v>Forward</v>
      </c>
      <c r="D8" s="17">
        <f>IFERROR(__xludf.DUMMYFUNCTION("""COMPUTED_VALUE"""),19.0)</f>
        <v>19</v>
      </c>
      <c r="E8" s="17">
        <f>IFERROR(__xludf.DUMMYFUNCTION("""COMPUTED_VALUE"""),9.0)</f>
        <v>9</v>
      </c>
      <c r="F8" s="17">
        <f>IFERROR(__xludf.DUMMYFUNCTION("""COMPUTED_VALUE"""),95.0)</f>
        <v>95</v>
      </c>
      <c r="H8" s="16" t="str">
        <f>IFERROR(__xludf.DUMMYFUNCTION("""COMPUTED_VALUE"""),"Ishan Sharma")</f>
        <v>Ishan Sharma</v>
      </c>
      <c r="I8" s="16" t="str">
        <f>IFERROR(__xludf.DUMMYFUNCTION("""COMPUTED_VALUE"""),"Telangana")</f>
        <v>Telangana</v>
      </c>
      <c r="J8" s="16" t="str">
        <f>IFERROR(__xludf.DUMMYFUNCTION("""COMPUTED_VALUE"""),"Midfielder")</f>
        <v>Midfielder</v>
      </c>
      <c r="K8" s="17">
        <f>IFERROR(__xludf.DUMMYFUNCTION("""COMPUTED_VALUE"""),10.0)</f>
        <v>10</v>
      </c>
      <c r="L8" s="17">
        <f>IFERROR(__xludf.DUMMYFUNCTION("""COMPUTED_VALUE"""),18.0)</f>
        <v>18</v>
      </c>
      <c r="M8" s="17">
        <f>IFERROR(__xludf.DUMMYFUNCTION("""COMPUTED_VALUE"""),75.0)</f>
        <v>75</v>
      </c>
    </row>
    <row r="9">
      <c r="A9" s="16" t="str">
        <f>IFERROR(__xludf.DUMMYFUNCTION("""COMPUTED_VALUE"""),"Kabir Singh")</f>
        <v>Kabir Singh</v>
      </c>
      <c r="B9" s="16" t="str">
        <f>IFERROR(__xludf.DUMMYFUNCTION("""COMPUTED_VALUE"""),"Gujarat")</f>
        <v>Gujarat</v>
      </c>
      <c r="C9" s="16" t="str">
        <f>IFERROR(__xludf.DUMMYFUNCTION("""COMPUTED_VALUE"""),"Midfielder")</f>
        <v>Midfielder</v>
      </c>
      <c r="D9" s="17">
        <f>IFERROR(__xludf.DUMMYFUNCTION("""COMPUTED_VALUE"""),15.0)</f>
        <v>15</v>
      </c>
      <c r="E9" s="17">
        <f>IFERROR(__xludf.DUMMYFUNCTION("""COMPUTED_VALUE"""),20.0)</f>
        <v>20</v>
      </c>
      <c r="F9" s="17">
        <f>IFERROR(__xludf.DUMMYFUNCTION("""COMPUTED_VALUE"""),90.0)</f>
        <v>90</v>
      </c>
      <c r="H9" s="16" t="str">
        <f>IFERROR(__xludf.DUMMYFUNCTION("""COMPUTED_VALUE"""),"Xavier White")</f>
        <v>Xavier White</v>
      </c>
      <c r="I9" s="16" t="str">
        <f>IFERROR(__xludf.DUMMYFUNCTION("""COMPUTED_VALUE"""),"Haryana")</f>
        <v>Haryana</v>
      </c>
      <c r="J9" s="16" t="str">
        <f>IFERROR(__xludf.DUMMYFUNCTION("""COMPUTED_VALUE"""),"Midfielder")</f>
        <v>Midfielder</v>
      </c>
      <c r="K9" s="17">
        <f>IFERROR(__xludf.DUMMYFUNCTION("""COMPUTED_VALUE"""),8.0)</f>
        <v>8</v>
      </c>
      <c r="L9" s="17">
        <f>IFERROR(__xludf.DUMMYFUNCTION("""COMPUTED_VALUE"""),10.0)</f>
        <v>10</v>
      </c>
      <c r="M9" s="17">
        <f>IFERROR(__xludf.DUMMYFUNCTION("""COMPUTED_VALUE"""),65.0)</f>
        <v>65</v>
      </c>
    </row>
    <row r="10">
      <c r="A10" s="16" t="str">
        <f>IFERROR(__xludf.DUMMYFUNCTION("""COMPUTED_VALUE"""),"Kabir khan")</f>
        <v>Kabir khan</v>
      </c>
      <c r="B10" s="16" t="str">
        <f>IFERROR(__xludf.DUMMYFUNCTION("""COMPUTED_VALUE"""),"Bihar")</f>
        <v>Bihar</v>
      </c>
      <c r="C10" s="16" t="str">
        <f>IFERROR(__xludf.DUMMYFUNCTION("""COMPUTED_VALUE"""),"Midfielder")</f>
        <v>Midfielder</v>
      </c>
      <c r="D10" s="17">
        <f>IFERROR(__xludf.DUMMYFUNCTION("""COMPUTED_VALUE"""),15.0)</f>
        <v>15</v>
      </c>
      <c r="E10" s="17">
        <f>IFERROR(__xludf.DUMMYFUNCTION("""COMPUTED_VALUE"""),20.0)</f>
        <v>20</v>
      </c>
      <c r="F10" s="17">
        <f>IFERROR(__xludf.DUMMYFUNCTION("""COMPUTED_VALUE"""),90.0)</f>
        <v>90</v>
      </c>
      <c r="H10" s="16" t="str">
        <f>IFERROR(__xludf.DUMMYFUNCTION("""COMPUTED_VALUE"""),"Liam O'Brien")</f>
        <v>Liam O'Brien</v>
      </c>
      <c r="I10" s="16" t="str">
        <f>IFERROR(__xludf.DUMMYFUNCTION("""COMPUTED_VALUE"""),"Bihar")</f>
        <v>Bihar</v>
      </c>
      <c r="J10" s="16" t="str">
        <f>IFERROR(__xludf.DUMMYFUNCTION("""COMPUTED_VALUE"""),"Midfielder")</f>
        <v>Midfielder</v>
      </c>
      <c r="K10" s="17">
        <f>IFERROR(__xludf.DUMMYFUNCTION("""COMPUTED_VALUE"""),6.0)</f>
        <v>6</v>
      </c>
      <c r="L10" s="17">
        <f>IFERROR(__xludf.DUMMYFUNCTION("""COMPUTED_VALUE"""),8.0)</f>
        <v>8</v>
      </c>
      <c r="M10" s="17">
        <f>IFERROR(__xludf.DUMMYFUNCTION("""COMPUTED_VALUE"""),50.0)</f>
        <v>50</v>
      </c>
    </row>
    <row r="11">
      <c r="A11" s="16" t="str">
        <f>IFERROR(__xludf.DUMMYFUNCTION("""COMPUTED_VALUE"""),"Oliver Thompson")</f>
        <v>Oliver Thompson</v>
      </c>
      <c r="B11" s="16" t="str">
        <f>IFERROR(__xludf.DUMMYFUNCTION("""COMPUTED_VALUE"""),"West Bengal")</f>
        <v>West Bengal</v>
      </c>
      <c r="C11" s="16" t="str">
        <f>IFERROR(__xludf.DUMMYFUNCTION("""COMPUTED_VALUE"""),"Midfielder")</f>
        <v>Midfielder</v>
      </c>
      <c r="D11" s="17">
        <f>IFERROR(__xludf.DUMMYFUNCTION("""COMPUTED_VALUE"""),12.0)</f>
        <v>12</v>
      </c>
      <c r="E11" s="17">
        <f>IFERROR(__xludf.DUMMYFUNCTION("""COMPUTED_VALUE"""),15.0)</f>
        <v>15</v>
      </c>
      <c r="F11" s="17">
        <f>IFERROR(__xludf.DUMMYFUNCTION("""COMPUTED_VALUE"""),80.0)</f>
        <v>80</v>
      </c>
      <c r="H11" s="16" t="str">
        <f>IFERROR(__xludf.DUMMYFUNCTION("""COMPUTED_VALUE"""),"Kabir khan")</f>
        <v>Kabir khan</v>
      </c>
      <c r="I11" s="16" t="str">
        <f>IFERROR(__xludf.DUMMYFUNCTION("""COMPUTED_VALUE"""),"Bihar")</f>
        <v>Bihar</v>
      </c>
      <c r="J11" s="16" t="str">
        <f>IFERROR(__xludf.DUMMYFUNCTION("""COMPUTED_VALUE"""),"Midfielder")</f>
        <v>Midfielder</v>
      </c>
      <c r="K11" s="17">
        <f>IFERROR(__xludf.DUMMYFUNCTION("""COMPUTED_VALUE"""),15.0)</f>
        <v>15</v>
      </c>
      <c r="L11" s="17">
        <f>IFERROR(__xludf.DUMMYFUNCTION("""COMPUTED_VALUE"""),20.0)</f>
        <v>20</v>
      </c>
      <c r="M11" s="17">
        <f>IFERROR(__xludf.DUMMYFUNCTION("""COMPUTED_VALUE"""),90.0)</f>
        <v>90</v>
      </c>
    </row>
    <row r="12">
      <c r="A12" s="16" t="str">
        <f>IFERROR(__xludf.DUMMYFUNCTION("""COMPUTED_VALUE"""),"Zahir Khan")</f>
        <v>Zahir Khan</v>
      </c>
      <c r="B12" s="16" t="str">
        <f>IFERROR(__xludf.DUMMYFUNCTION("""COMPUTED_VALUE"""),"Punjab")</f>
        <v>Punjab</v>
      </c>
      <c r="C12" s="16" t="str">
        <f>IFERROR(__xludf.DUMMYFUNCTION("""COMPUTED_VALUE"""),"Forward")</f>
        <v>Forward</v>
      </c>
      <c r="D12" s="17">
        <f>IFERROR(__xludf.DUMMYFUNCTION("""COMPUTED_VALUE"""),16.0)</f>
        <v>16</v>
      </c>
      <c r="E12" s="17">
        <f>IFERROR(__xludf.DUMMYFUNCTION("""COMPUTED_VALUE"""),10.0)</f>
        <v>10</v>
      </c>
      <c r="F12" s="17">
        <f>IFERROR(__xludf.DUMMYFUNCTION("""COMPUTED_VALUE"""),80.0)</f>
        <v>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</v>
      </c>
      <c r="B1" s="2"/>
      <c r="C1" s="2"/>
      <c r="D1" s="2"/>
      <c r="E1" s="2"/>
      <c r="F1" s="2"/>
      <c r="G1" s="2"/>
      <c r="I1" s="1" t="s">
        <v>51</v>
      </c>
      <c r="J1" s="2"/>
      <c r="K1" s="2"/>
      <c r="L1" s="2"/>
      <c r="M1" s="2"/>
      <c r="N1" s="2"/>
      <c r="O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3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</row>
    <row r="3">
      <c r="A3" s="16" t="str">
        <f>IFERROR(__xludf.DUMMYFUNCTION("SORT(FILTER(Data!A3:G20,Data!D3:D20&gt;=18),7,FALSE)"),"Aditya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E3" s="17">
        <f>IFERROR(__xludf.DUMMYFUNCTION("""COMPUTED_VALUE"""),12.0)</f>
        <v>12</v>
      </c>
      <c r="F3" s="17">
        <f>IFERROR(__xludf.DUMMYFUNCTION("""COMPUTED_VALUE"""),120.0)</f>
        <v>120</v>
      </c>
      <c r="G3" s="17">
        <f>IFERROR(__xludf.DUMMYFUNCTION("""COMPUTED_VALUE"""),85.0)</f>
        <v>85</v>
      </c>
      <c r="I3" s="16" t="str">
        <f>IFERROR(__xludf.DUMMYFUNCTION("SORT(FILTER(Data!A3:G20,Data!G3:G20&gt;=82,Data!E3:E20&gt;=10),7,TRUE)"),"Riya Gupta")</f>
        <v>Riya Gupta</v>
      </c>
      <c r="J3" s="16" t="str">
        <f>IFERROR(__xludf.DUMMYFUNCTION("""COMPUTED_VALUE"""),"Karnataka")</f>
        <v>Karnataka</v>
      </c>
      <c r="K3" s="16" t="str">
        <f>IFERROR(__xludf.DUMMYFUNCTION("""COMPUTED_VALUE"""),"Forward")</f>
        <v>Forward</v>
      </c>
      <c r="L3" s="17">
        <f>IFERROR(__xludf.DUMMYFUNCTION("""COMPUTED_VALUE"""),18.0)</f>
        <v>18</v>
      </c>
      <c r="M3" s="17">
        <f>IFERROR(__xludf.DUMMYFUNCTION("""COMPUTED_VALUE"""),10.0)</f>
        <v>10</v>
      </c>
      <c r="N3" s="17">
        <f>IFERROR(__xludf.DUMMYFUNCTION("""COMPUTED_VALUE"""),100.0)</f>
        <v>100</v>
      </c>
      <c r="O3" s="17">
        <f>IFERROR(__xludf.DUMMYFUNCTION("""COMPUTED_VALUE"""),82.0)</f>
        <v>82</v>
      </c>
    </row>
    <row r="4">
      <c r="A4" s="16" t="str">
        <f>IFERROR(__xludf.DUMMYFUNCTION("""COMPUTED_VALUE"""),"Aditya Roy")</f>
        <v>Aditya Roy</v>
      </c>
      <c r="B4" s="16" t="str">
        <f>IFERROR(__xludf.DUMMYFUNCTION("""COMPUTED_VALUE"""),"Maharashtra")</f>
        <v>Maharashtra</v>
      </c>
      <c r="C4" s="16" t="str">
        <f>IFERROR(__xludf.DUMMYFUNCTION("""COMPUTED_VALUE"""),"Forward")</f>
        <v>Forward</v>
      </c>
      <c r="D4" s="17">
        <f>IFERROR(__xludf.DUMMYFUNCTION("""COMPUTED_VALUE"""),25.0)</f>
        <v>25</v>
      </c>
      <c r="E4" s="17">
        <f>IFERROR(__xludf.DUMMYFUNCTION("""COMPUTED_VALUE"""),12.0)</f>
        <v>12</v>
      </c>
      <c r="F4" s="17">
        <f>IFERROR(__xludf.DUMMYFUNCTION("""COMPUTED_VALUE"""),120.0)</f>
        <v>120</v>
      </c>
      <c r="G4" s="17">
        <f>IFERROR(__xludf.DUMMYFUNCTION("""COMPUTED_VALUE"""),85.0)</f>
        <v>85</v>
      </c>
      <c r="I4" s="16" t="str">
        <f>IFERROR(__xludf.DUMMYFUNCTION("""COMPUTED_VALUE"""),"Zahir Khan")</f>
        <v>Zahir Khan</v>
      </c>
      <c r="J4" s="16" t="str">
        <f>IFERROR(__xludf.DUMMYFUNCTION("""COMPUTED_VALUE"""),"Punjab")</f>
        <v>Punjab</v>
      </c>
      <c r="K4" s="16" t="str">
        <f>IFERROR(__xludf.DUMMYFUNCTION("""COMPUTED_VALUE"""),"Forward")</f>
        <v>Forward</v>
      </c>
      <c r="L4" s="17">
        <f>IFERROR(__xludf.DUMMYFUNCTION("""COMPUTED_VALUE"""),16.0)</f>
        <v>16</v>
      </c>
      <c r="M4" s="17">
        <f>IFERROR(__xludf.DUMMYFUNCTION("""COMPUTED_VALUE"""),10.0)</f>
        <v>10</v>
      </c>
      <c r="N4" s="17">
        <f>IFERROR(__xludf.DUMMYFUNCTION("""COMPUTED_VALUE"""),80.0)</f>
        <v>80</v>
      </c>
      <c r="O4" s="17">
        <f>IFERROR(__xludf.DUMMYFUNCTION("""COMPUTED_VALUE"""),82.0)</f>
        <v>82</v>
      </c>
    </row>
    <row r="5">
      <c r="A5" s="16" t="str">
        <f>IFERROR(__xludf.DUMMYFUNCTION("""COMPUTED_VALUE"""),"Riya Gupta")</f>
        <v>Riya Gupta</v>
      </c>
      <c r="B5" s="16" t="str">
        <f>IFERROR(__xludf.DUMMYFUNCTION("""COMPUTED_VALUE"""),"Karnataka")</f>
        <v>Karnataka</v>
      </c>
      <c r="C5" s="16" t="str">
        <f>IFERROR(__xludf.DUMMYFUNCTION("""COMPUTED_VALUE"""),"Forward")</f>
        <v>Forward</v>
      </c>
      <c r="D5" s="17">
        <f>IFERROR(__xludf.DUMMYFUNCTION("""COMPUTED_VALUE"""),18.0)</f>
        <v>18</v>
      </c>
      <c r="E5" s="17">
        <f>IFERROR(__xludf.DUMMYFUNCTION("""COMPUTED_VALUE"""),10.0)</f>
        <v>10</v>
      </c>
      <c r="F5" s="17">
        <f>IFERROR(__xludf.DUMMYFUNCTION("""COMPUTED_VALUE"""),100.0)</f>
        <v>100</v>
      </c>
      <c r="G5" s="17">
        <f>IFERROR(__xludf.DUMMYFUNCTION("""COMPUTED_VALUE"""),82.0)</f>
        <v>82</v>
      </c>
      <c r="I5" s="16" t="str">
        <f>IFERROR(__xludf.DUMMYFUNCTION("""COMPUTED_VALUE"""),"Aditya Sharma")</f>
        <v>Aditya Sharma</v>
      </c>
      <c r="J5" s="16" t="str">
        <f>IFERROR(__xludf.DUMMYFUNCTION("""COMPUTED_VALUE"""),"Maharashtra")</f>
        <v>Maharashtra</v>
      </c>
      <c r="K5" s="16" t="str">
        <f>IFERROR(__xludf.DUMMYFUNCTION("""COMPUTED_VALUE"""),"Forward")</f>
        <v>Forward</v>
      </c>
      <c r="L5" s="17">
        <f>IFERROR(__xludf.DUMMYFUNCTION("""COMPUTED_VALUE"""),25.0)</f>
        <v>25</v>
      </c>
      <c r="M5" s="17">
        <f>IFERROR(__xludf.DUMMYFUNCTION("""COMPUTED_VALUE"""),12.0)</f>
        <v>12</v>
      </c>
      <c r="N5" s="17">
        <f>IFERROR(__xludf.DUMMYFUNCTION("""COMPUTED_VALUE"""),120.0)</f>
        <v>120</v>
      </c>
      <c r="O5" s="17">
        <f>IFERROR(__xludf.DUMMYFUNCTION("""COMPUTED_VALUE"""),85.0)</f>
        <v>85</v>
      </c>
    </row>
    <row r="6">
      <c r="A6" s="16" t="str">
        <f>IFERROR(__xludf.DUMMYFUNCTION("""COMPUTED_VALUE"""),"Santiago Rodriguez")</f>
        <v>Santiago Rodriguez</v>
      </c>
      <c r="B6" s="16" t="str">
        <f>IFERROR(__xludf.DUMMYFUNCTION("""COMPUTED_VALUE"""),"Delhi")</f>
        <v>Delhi</v>
      </c>
      <c r="C6" s="16" t="str">
        <f>IFERROR(__xludf.DUMMYFUNCTION("""COMPUTED_VALUE"""),"Forward")</f>
        <v>Forward</v>
      </c>
      <c r="D6" s="17">
        <f>IFERROR(__xludf.DUMMYFUNCTION("""COMPUTED_VALUE"""),22.0)</f>
        <v>22</v>
      </c>
      <c r="E6" s="17">
        <f>IFERROR(__xludf.DUMMYFUNCTION("""COMPUTED_VALUE"""),15.0)</f>
        <v>15</v>
      </c>
      <c r="F6" s="17">
        <f>IFERROR(__xludf.DUMMYFUNCTION("""COMPUTED_VALUE"""),110.0)</f>
        <v>110</v>
      </c>
      <c r="G6" s="17">
        <f>IFERROR(__xludf.DUMMYFUNCTION("""COMPUTED_VALUE"""),80.0)</f>
        <v>80</v>
      </c>
      <c r="I6" s="16" t="str">
        <f>IFERROR(__xludf.DUMMYFUNCTION("""COMPUTED_VALUE"""),"Xavier White")</f>
        <v>Xavier White</v>
      </c>
      <c r="J6" s="16" t="str">
        <f>IFERROR(__xludf.DUMMYFUNCTION("""COMPUTED_VALUE"""),"Haryana")</f>
        <v>Haryana</v>
      </c>
      <c r="K6" s="16" t="str">
        <f>IFERROR(__xludf.DUMMYFUNCTION("""COMPUTED_VALUE"""),"Midfielder")</f>
        <v>Midfielder</v>
      </c>
      <c r="L6" s="17">
        <f>IFERROR(__xludf.DUMMYFUNCTION("""COMPUTED_VALUE"""),8.0)</f>
        <v>8</v>
      </c>
      <c r="M6" s="17">
        <f>IFERROR(__xludf.DUMMYFUNCTION("""COMPUTED_VALUE"""),10.0)</f>
        <v>10</v>
      </c>
      <c r="N6" s="17">
        <f>IFERROR(__xludf.DUMMYFUNCTION("""COMPUTED_VALUE"""),65.0)</f>
        <v>65</v>
      </c>
      <c r="O6" s="17">
        <f>IFERROR(__xludf.DUMMYFUNCTION("""COMPUTED_VALUE"""),85.0)</f>
        <v>85</v>
      </c>
    </row>
    <row r="7">
      <c r="A7" s="16" t="str">
        <f>IFERROR(__xludf.DUMMYFUNCTION("""COMPUTED_VALUE"""),"Bruno Santos")</f>
        <v>Bruno Santos</v>
      </c>
      <c r="B7" s="16" t="str">
        <f>IFERROR(__xludf.DUMMYFUNCTION("""COMPUTED_VALUE"""),"Assam")</f>
        <v>Assam</v>
      </c>
      <c r="C7" s="16" t="str">
        <f>IFERROR(__xludf.DUMMYFUNCTION("""COMPUTED_VALUE"""),"Forward")</f>
        <v>Forward</v>
      </c>
      <c r="D7" s="17">
        <f>IFERROR(__xludf.DUMMYFUNCTION("""COMPUTED_VALUE"""),19.0)</f>
        <v>19</v>
      </c>
      <c r="E7" s="17">
        <f>IFERROR(__xludf.DUMMYFUNCTION("""COMPUTED_VALUE"""),9.0)</f>
        <v>9</v>
      </c>
      <c r="F7" s="17">
        <f>IFERROR(__xludf.DUMMYFUNCTION("""COMPUTED_VALUE"""),95.0)</f>
        <v>95</v>
      </c>
      <c r="G7" s="17">
        <f>IFERROR(__xludf.DUMMYFUNCTION("""COMPUTED_VALUE"""),79.0)</f>
        <v>79</v>
      </c>
      <c r="I7" s="16" t="str">
        <f>IFERROR(__xludf.DUMMYFUNCTION("""COMPUTED_VALUE"""),"Aditya Roy")</f>
        <v>Aditya Roy</v>
      </c>
      <c r="J7" s="16" t="str">
        <f>IFERROR(__xludf.DUMMYFUNCTION("""COMPUTED_VALUE"""),"Maharashtra")</f>
        <v>Maharashtra</v>
      </c>
      <c r="K7" s="16" t="str">
        <f>IFERROR(__xludf.DUMMYFUNCTION("""COMPUTED_VALUE"""),"Forward")</f>
        <v>Forward</v>
      </c>
      <c r="L7" s="17">
        <f>IFERROR(__xludf.DUMMYFUNCTION("""COMPUTED_VALUE"""),25.0)</f>
        <v>25</v>
      </c>
      <c r="M7" s="17">
        <f>IFERROR(__xludf.DUMMYFUNCTION("""COMPUTED_VALUE"""),12.0)</f>
        <v>12</v>
      </c>
      <c r="N7" s="17">
        <f>IFERROR(__xludf.DUMMYFUNCTION("""COMPUTED_VALUE"""),120.0)</f>
        <v>120</v>
      </c>
      <c r="O7" s="17">
        <f>IFERROR(__xludf.DUMMYFUNCTION("""COMPUTED_VALUE"""),85.0)</f>
        <v>85</v>
      </c>
    </row>
    <row r="8">
      <c r="A8" s="16" t="str">
        <f>IFERROR(__xludf.DUMMYFUNCTION("""COMPUTED_VALUE"""),"Zara Khan")</f>
        <v>Zara Khan</v>
      </c>
      <c r="B8" s="16" t="str">
        <f>IFERROR(__xludf.DUMMYFUNCTION("""COMPUTED_VALUE"""),"Punjab")</f>
        <v>Punjab</v>
      </c>
      <c r="C8" s="16" t="str">
        <f>IFERROR(__xludf.DUMMYFUNCTION("""COMPUTED_VALUE"""),"Forward")</f>
        <v>Forward</v>
      </c>
      <c r="D8" s="17">
        <f>IFERROR(__xludf.DUMMYFUNCTION("""COMPUTED_VALUE"""),20.0)</f>
        <v>20</v>
      </c>
      <c r="E8" s="17">
        <f>IFERROR(__xludf.DUMMYFUNCTION("""COMPUTED_VALUE"""),8.0)</f>
        <v>8</v>
      </c>
      <c r="F8" s="17">
        <f>IFERROR(__xludf.DUMMYFUNCTION("""COMPUTED_VALUE"""),95.0)</f>
        <v>95</v>
      </c>
      <c r="G8" s="17">
        <f>IFERROR(__xludf.DUMMYFUNCTION("""COMPUTED_VALUE"""),78.0)</f>
        <v>78</v>
      </c>
      <c r="I8" s="16" t="str">
        <f>IFERROR(__xludf.DUMMYFUNCTION("""COMPUTED_VALUE"""),"Oliver Thompson")</f>
        <v>Oliver Thompson</v>
      </c>
      <c r="J8" s="16" t="str">
        <f>IFERROR(__xludf.DUMMYFUNCTION("""COMPUTED_VALUE"""),"West Bengal")</f>
        <v>West Bengal</v>
      </c>
      <c r="K8" s="16" t="str">
        <f>IFERROR(__xludf.DUMMYFUNCTION("""COMPUTED_VALUE"""),"Midfielder")</f>
        <v>Midfielder</v>
      </c>
      <c r="L8" s="17">
        <f>IFERROR(__xludf.DUMMYFUNCTION("""COMPUTED_VALUE"""),12.0)</f>
        <v>12</v>
      </c>
      <c r="M8" s="17">
        <f>IFERROR(__xludf.DUMMYFUNCTION("""COMPUTED_VALUE"""),15.0)</f>
        <v>15</v>
      </c>
      <c r="N8" s="17">
        <f>IFERROR(__xludf.DUMMYFUNCTION("""COMPUTED_VALUE"""),80.0)</f>
        <v>80</v>
      </c>
      <c r="O8" s="17">
        <f>IFERROR(__xludf.DUMMYFUNCTION("""COMPUTED_VALUE"""),86.0)</f>
        <v>86</v>
      </c>
    </row>
    <row r="9">
      <c r="I9" s="16" t="str">
        <f>IFERROR(__xludf.DUMMYFUNCTION("""COMPUTED_VALUE"""),"Kabir Singh")</f>
        <v>Kabir Singh</v>
      </c>
      <c r="J9" s="16" t="str">
        <f>IFERROR(__xludf.DUMMYFUNCTION("""COMPUTED_VALUE"""),"Gujarat")</f>
        <v>Gujarat</v>
      </c>
      <c r="K9" s="16" t="str">
        <f>IFERROR(__xludf.DUMMYFUNCTION("""COMPUTED_VALUE"""),"Midfielder")</f>
        <v>Midfielder</v>
      </c>
      <c r="L9" s="17">
        <f>IFERROR(__xludf.DUMMYFUNCTION("""COMPUTED_VALUE"""),15.0)</f>
        <v>15</v>
      </c>
      <c r="M9" s="17">
        <f>IFERROR(__xludf.DUMMYFUNCTION("""COMPUTED_VALUE"""),20.0)</f>
        <v>20</v>
      </c>
      <c r="N9" s="17">
        <f>IFERROR(__xludf.DUMMYFUNCTION("""COMPUTED_VALUE"""),90.0)</f>
        <v>90</v>
      </c>
      <c r="O9" s="17">
        <f>IFERROR(__xludf.DUMMYFUNCTION("""COMPUTED_VALUE"""),88.0)</f>
        <v>88</v>
      </c>
    </row>
    <row r="10">
      <c r="I10" s="16" t="str">
        <f>IFERROR(__xludf.DUMMYFUNCTION("""COMPUTED_VALUE"""),"Kabir khan")</f>
        <v>Kabir khan</v>
      </c>
      <c r="J10" s="16" t="str">
        <f>IFERROR(__xludf.DUMMYFUNCTION("""COMPUTED_VALUE"""),"Bihar")</f>
        <v>Bihar</v>
      </c>
      <c r="K10" s="16" t="str">
        <f>IFERROR(__xludf.DUMMYFUNCTION("""COMPUTED_VALUE"""),"Midfielder")</f>
        <v>Midfielder</v>
      </c>
      <c r="L10" s="17">
        <f>IFERROR(__xludf.DUMMYFUNCTION("""COMPUTED_VALUE"""),15.0)</f>
        <v>15</v>
      </c>
      <c r="M10" s="17">
        <f>IFERROR(__xludf.DUMMYFUNCTION("""COMPUTED_VALUE"""),20.0)</f>
        <v>20</v>
      </c>
      <c r="N10" s="17">
        <f>IFERROR(__xludf.DUMMYFUNCTION("""COMPUTED_VALUE"""),90.0)</f>
        <v>90</v>
      </c>
      <c r="O10" s="17">
        <f>IFERROR(__xludf.DUMMYFUNCTION("""COMPUTED_VALUE"""),88.0)</f>
        <v>88</v>
      </c>
    </row>
    <row r="11">
      <c r="I11" s="16" t="str">
        <f>IFERROR(__xludf.DUMMYFUNCTION("""COMPUTED_VALUE"""),"Ishan Sharma")</f>
        <v>Ishan Sharma</v>
      </c>
      <c r="J11" s="16" t="str">
        <f>IFERROR(__xludf.DUMMYFUNCTION("""COMPUTED_VALUE"""),"Telangana")</f>
        <v>Telangana</v>
      </c>
      <c r="K11" s="16" t="str">
        <f>IFERROR(__xludf.DUMMYFUNCTION("""COMPUTED_VALUE"""),"Midfielder")</f>
        <v>Midfielder</v>
      </c>
      <c r="L11" s="17">
        <f>IFERROR(__xludf.DUMMYFUNCTION("""COMPUTED_VALUE"""),10.0)</f>
        <v>10</v>
      </c>
      <c r="M11" s="17">
        <f>IFERROR(__xludf.DUMMYFUNCTION("""COMPUTED_VALUE"""),18.0)</f>
        <v>18</v>
      </c>
      <c r="N11" s="17">
        <f>IFERROR(__xludf.DUMMYFUNCTION("""COMPUTED_VALUE"""),75.0)</f>
        <v>75</v>
      </c>
      <c r="O11" s="17">
        <f>IFERROR(__xludf.DUMMYFUNCTION("""COMPUTED_VALUE"""),90.0)</f>
        <v>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2"/>
      <c r="C1" s="2"/>
      <c r="D1" s="2"/>
      <c r="E1" s="2"/>
      <c r="F1" s="2"/>
      <c r="G1" s="2"/>
      <c r="H1" s="2"/>
      <c r="J1" s="1" t="s">
        <v>53</v>
      </c>
      <c r="K1" s="2"/>
      <c r="L1" s="2"/>
      <c r="M1" s="2"/>
      <c r="N1" s="2"/>
      <c r="O1" s="2"/>
      <c r="P1" s="2"/>
      <c r="Q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J2" s="3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</row>
    <row r="3">
      <c r="A3" s="16" t="str">
        <f>IFERROR(__xludf.DUMMYFUNCTION("SORT(FILTER(Data!A3:H20,Data!G3:G20&gt;=85,Data!H3:H20&gt;=48),8,FALSE)"),"Aarav Kapoor")</f>
        <v>Aarav Kapoor</v>
      </c>
      <c r="B3" s="16" t="str">
        <f>IFERROR(__xludf.DUMMYFUNCTION("""COMPUTED_VALUE"""),"Tamil Nadu")</f>
        <v>Tamil Nadu</v>
      </c>
      <c r="C3" s="16" t="str">
        <f>IFERROR(__xludf.DUMMYFUNCTION("""COMPUTED_VALUE"""),"Defender")</f>
        <v>Defender</v>
      </c>
      <c r="D3" s="17">
        <f>IFERROR(__xludf.DUMMYFUNCTION("""COMPUTED_VALUE"""),5.0)</f>
        <v>5</v>
      </c>
      <c r="E3" s="17">
        <f>IFERROR(__xludf.DUMMYFUNCTION("""COMPUTED_VALUE"""),8.0)</f>
        <v>8</v>
      </c>
      <c r="F3" s="17">
        <f>IFERROR(__xludf.DUMMYFUNCTION("""COMPUTED_VALUE"""),40.0)</f>
        <v>40</v>
      </c>
      <c r="G3" s="17">
        <f>IFERROR(__xludf.DUMMYFUNCTION("""COMPUTED_VALUE"""),92.0)</f>
        <v>92</v>
      </c>
      <c r="H3" s="17">
        <f>IFERROR(__xludf.DUMMYFUNCTION("""COMPUTED_VALUE"""),70.0)</f>
        <v>70</v>
      </c>
      <c r="J3" s="16" t="str">
        <f>IFERROR(__xludf.DUMMYFUNCTION("SORT(FILTER(Data!A3:H20,Data!C3:C20=""Defender"",Data!D3:D20&lt;=18,Data!H3:H20&gt;=55),4,TRUE)"),"Mikhail Ivanov")</f>
        <v>Mikhail Ivanov</v>
      </c>
      <c r="K3" s="16" t="str">
        <f>IFERROR(__xludf.DUMMYFUNCTION("""COMPUTED_VALUE"""),"Kerala")</f>
        <v>Kerala</v>
      </c>
      <c r="L3" s="16" t="str">
        <f>IFERROR(__xludf.DUMMYFUNCTION("""COMPUTED_VALUE"""),"Defender")</f>
        <v>Defender</v>
      </c>
      <c r="M3" s="17">
        <f>IFERROR(__xludf.DUMMYFUNCTION("""COMPUTED_VALUE"""),3.0)</f>
        <v>3</v>
      </c>
      <c r="N3" s="17">
        <f>IFERROR(__xludf.DUMMYFUNCTION("""COMPUTED_VALUE"""),2.0)</f>
        <v>2</v>
      </c>
      <c r="O3" s="17">
        <f>IFERROR(__xludf.DUMMYFUNCTION("""COMPUTED_VALUE"""),25.0)</f>
        <v>25</v>
      </c>
      <c r="P3" s="17">
        <f>IFERROR(__xludf.DUMMYFUNCTION("""COMPUTED_VALUE"""),88.0)</f>
        <v>88</v>
      </c>
      <c r="Q3" s="17">
        <f>IFERROR(__xludf.DUMMYFUNCTION("""COMPUTED_VALUE"""),65.0)</f>
        <v>65</v>
      </c>
    </row>
    <row r="4">
      <c r="A4" s="16" t="str">
        <f>IFERROR(__xludf.DUMMYFUNCTION("""COMPUTED_VALUE"""),"Mikhail Ivanov")</f>
        <v>Mikhail Ivanov</v>
      </c>
      <c r="B4" s="16" t="str">
        <f>IFERROR(__xludf.DUMMYFUNCTION("""COMPUTED_VALUE"""),"Kerala")</f>
        <v>Kerala</v>
      </c>
      <c r="C4" s="16" t="str">
        <f>IFERROR(__xludf.DUMMYFUNCTION("""COMPUTED_VALUE"""),"Defender")</f>
        <v>Defender</v>
      </c>
      <c r="D4" s="17">
        <f>IFERROR(__xludf.DUMMYFUNCTION("""COMPUTED_VALUE"""),3.0)</f>
        <v>3</v>
      </c>
      <c r="E4" s="17">
        <f>IFERROR(__xludf.DUMMYFUNCTION("""COMPUTED_VALUE"""),2.0)</f>
        <v>2</v>
      </c>
      <c r="F4" s="17">
        <f>IFERROR(__xludf.DUMMYFUNCTION("""COMPUTED_VALUE"""),25.0)</f>
        <v>25</v>
      </c>
      <c r="G4" s="17">
        <f>IFERROR(__xludf.DUMMYFUNCTION("""COMPUTED_VALUE"""),88.0)</f>
        <v>88</v>
      </c>
      <c r="H4" s="17">
        <f>IFERROR(__xludf.DUMMYFUNCTION("""COMPUTED_VALUE"""),65.0)</f>
        <v>65</v>
      </c>
      <c r="J4" s="16" t="str">
        <f>IFERROR(__xludf.DUMMYFUNCTION("""COMPUTED_VALUE"""),"Ananya Reddy")</f>
        <v>Ananya Reddy</v>
      </c>
      <c r="K4" s="16" t="str">
        <f>IFERROR(__xludf.DUMMYFUNCTION("""COMPUTED_VALUE"""),"Odisha")</f>
        <v>Odisha</v>
      </c>
      <c r="L4" s="16" t="str">
        <f>IFERROR(__xludf.DUMMYFUNCTION("""COMPUTED_VALUE"""),"Defender")</f>
        <v>Defender</v>
      </c>
      <c r="M4" s="17">
        <f>IFERROR(__xludf.DUMMYFUNCTION("""COMPUTED_VALUE"""),4.0)</f>
        <v>4</v>
      </c>
      <c r="N4" s="17">
        <f>IFERROR(__xludf.DUMMYFUNCTION("""COMPUTED_VALUE"""),3.0)</f>
        <v>3</v>
      </c>
      <c r="O4" s="17">
        <f>IFERROR(__xludf.DUMMYFUNCTION("""COMPUTED_VALUE"""),35.0)</f>
        <v>35</v>
      </c>
      <c r="P4" s="17">
        <f>IFERROR(__xludf.DUMMYFUNCTION("""COMPUTED_VALUE"""),91.0)</f>
        <v>91</v>
      </c>
      <c r="Q4" s="17">
        <f>IFERROR(__xludf.DUMMYFUNCTION("""COMPUTED_VALUE"""),60.0)</f>
        <v>60</v>
      </c>
    </row>
    <row r="5">
      <c r="A5" s="16" t="str">
        <f>IFERROR(__xludf.DUMMYFUNCTION("""COMPUTED_VALUE"""),"Ananya Reddy")</f>
        <v>Ananya Reddy</v>
      </c>
      <c r="B5" s="16" t="str">
        <f>IFERROR(__xludf.DUMMYFUNCTION("""COMPUTED_VALUE"""),"Odisha")</f>
        <v>Odisha</v>
      </c>
      <c r="C5" s="16" t="str">
        <f>IFERROR(__xludf.DUMMYFUNCTION("""COMPUTED_VALUE"""),"Defender")</f>
        <v>Defender</v>
      </c>
      <c r="D5" s="17">
        <f>IFERROR(__xludf.DUMMYFUNCTION("""COMPUTED_VALUE"""),4.0)</f>
        <v>4</v>
      </c>
      <c r="E5" s="17">
        <f>IFERROR(__xludf.DUMMYFUNCTION("""COMPUTED_VALUE"""),3.0)</f>
        <v>3</v>
      </c>
      <c r="F5" s="17">
        <f>IFERROR(__xludf.DUMMYFUNCTION("""COMPUTED_VALUE"""),35.0)</f>
        <v>35</v>
      </c>
      <c r="G5" s="17">
        <f>IFERROR(__xludf.DUMMYFUNCTION("""COMPUTED_VALUE"""),91.0)</f>
        <v>91</v>
      </c>
      <c r="H5" s="17">
        <f>IFERROR(__xludf.DUMMYFUNCTION("""COMPUTED_VALUE"""),60.0)</f>
        <v>60</v>
      </c>
      <c r="J5" s="16" t="str">
        <f>IFERROR(__xludf.DUMMYFUNCTION("""COMPUTED_VALUE"""),"Aarav Kapoor")</f>
        <v>Aarav Kapoor</v>
      </c>
      <c r="K5" s="16" t="str">
        <f>IFERROR(__xludf.DUMMYFUNCTION("""COMPUTED_VALUE"""),"Tamil Nadu")</f>
        <v>Tamil Nadu</v>
      </c>
      <c r="L5" s="16" t="str">
        <f>IFERROR(__xludf.DUMMYFUNCTION("""COMPUTED_VALUE"""),"Defender")</f>
        <v>Defender</v>
      </c>
      <c r="M5" s="17">
        <f>IFERROR(__xludf.DUMMYFUNCTION("""COMPUTED_VALUE"""),5.0)</f>
        <v>5</v>
      </c>
      <c r="N5" s="17">
        <f>IFERROR(__xludf.DUMMYFUNCTION("""COMPUTED_VALUE"""),8.0)</f>
        <v>8</v>
      </c>
      <c r="O5" s="17">
        <f>IFERROR(__xludf.DUMMYFUNCTION("""COMPUTED_VALUE"""),40.0)</f>
        <v>40</v>
      </c>
      <c r="P5" s="17">
        <f>IFERROR(__xludf.DUMMYFUNCTION("""COMPUTED_VALUE"""),92.0)</f>
        <v>92</v>
      </c>
      <c r="Q5" s="17">
        <f>IFERROR(__xludf.DUMMYFUNCTION("""COMPUTED_VALUE"""),70.0)</f>
        <v>70</v>
      </c>
    </row>
    <row r="6">
      <c r="A6" s="16" t="str">
        <f>IFERROR(__xludf.DUMMYFUNCTION("""COMPUTED_VALUE"""),"Xavier White")</f>
        <v>Xavier White</v>
      </c>
      <c r="B6" s="16" t="str">
        <f>IFERROR(__xludf.DUMMYFUNCTION("""COMPUTED_VALUE"""),"Haryana")</f>
        <v>Haryana</v>
      </c>
      <c r="C6" s="16" t="str">
        <f>IFERROR(__xludf.DUMMYFUNCTION("""COMPUTED_VALUE"""),"Midfielder")</f>
        <v>Midfielder</v>
      </c>
      <c r="D6" s="17">
        <f>IFERROR(__xludf.DUMMYFUNCTION("""COMPUTED_VALUE"""),8.0)</f>
        <v>8</v>
      </c>
      <c r="E6" s="17">
        <f>IFERROR(__xludf.DUMMYFUNCTION("""COMPUTED_VALUE"""),10.0)</f>
        <v>10</v>
      </c>
      <c r="F6" s="17">
        <f>IFERROR(__xludf.DUMMYFUNCTION("""COMPUTED_VALUE"""),65.0)</f>
        <v>65</v>
      </c>
      <c r="G6" s="17">
        <f>IFERROR(__xludf.DUMMYFUNCTION("""COMPUTED_VALUE"""),85.0)</f>
        <v>85</v>
      </c>
      <c r="H6" s="17">
        <f>IFERROR(__xludf.DUMMYFUNCTION("""COMPUTED_VALUE"""),55.0)</f>
        <v>55</v>
      </c>
    </row>
  </sheetData>
  <drawing r:id="rId1"/>
</worksheet>
</file>