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-Data" sheetId="1" r:id="rId4"/>
    <sheet state="visible" name="Task 2- Questions" sheetId="2" r:id="rId5"/>
    <sheet state="visible" name="Task 3- Questions" sheetId="3" r:id="rId6"/>
  </sheets>
  <definedNames/>
  <calcPr/>
</workbook>
</file>

<file path=xl/sharedStrings.xml><?xml version="1.0" encoding="utf-8"?>
<sst xmlns="http://schemas.openxmlformats.org/spreadsheetml/2006/main" count="609" uniqueCount="212">
  <si>
    <t>Month</t>
  </si>
  <si>
    <t>Order ID</t>
  </si>
  <si>
    <t>Sales Manager</t>
  </si>
  <si>
    <t>Saleperson</t>
  </si>
  <si>
    <t>State</t>
  </si>
  <si>
    <t>City</t>
  </si>
  <si>
    <t>Region</t>
  </si>
  <si>
    <t>Ship Mode</t>
  </si>
  <si>
    <t>Segment</t>
  </si>
  <si>
    <t>Cost</t>
  </si>
  <si>
    <t>Sales</t>
  </si>
  <si>
    <t>Profit</t>
  </si>
  <si>
    <t>January</t>
  </si>
  <si>
    <t>IN-252157</t>
  </si>
  <si>
    <t>Kabir Khan</t>
  </si>
  <si>
    <t>Kriti Banerjee</t>
  </si>
  <si>
    <t>Maharashtra</t>
  </si>
  <si>
    <t>Mumbai</t>
  </si>
  <si>
    <t>West</t>
  </si>
  <si>
    <t>Air</t>
  </si>
  <si>
    <t>Consumer</t>
  </si>
  <si>
    <t>February</t>
  </si>
  <si>
    <t>IN-152158</t>
  </si>
  <si>
    <t>Raj Sharma</t>
  </si>
  <si>
    <t>Deepika Reddy</t>
  </si>
  <si>
    <t>Delhi</t>
  </si>
  <si>
    <t>New Delhi</t>
  </si>
  <si>
    <t>North</t>
  </si>
  <si>
    <t>Road</t>
  </si>
  <si>
    <t>Corporate</t>
  </si>
  <si>
    <t>March</t>
  </si>
  <si>
    <t>IN-138691</t>
  </si>
  <si>
    <t>Karan Singhania</t>
  </si>
  <si>
    <t>Karnataka</t>
  </si>
  <si>
    <t>Bengaluru</t>
  </si>
  <si>
    <t>South</t>
  </si>
  <si>
    <t>Rail</t>
  </si>
  <si>
    <t>Home Office</t>
  </si>
  <si>
    <t>April</t>
  </si>
  <si>
    <t>IN-108970</t>
  </si>
  <si>
    <t>Abhay Singh</t>
  </si>
  <si>
    <t>Tanvi Gupta</t>
  </si>
  <si>
    <t>Tamil Nadu</t>
  </si>
  <si>
    <t>Chennai</t>
  </si>
  <si>
    <t>Small Business</t>
  </si>
  <si>
    <t>May</t>
  </si>
  <si>
    <t>IN-108971</t>
  </si>
  <si>
    <t>Pooja Chatterjee</t>
  </si>
  <si>
    <t>Uttar Pradesh</t>
  </si>
  <si>
    <t>Lucknow</t>
  </si>
  <si>
    <t>June</t>
  </si>
  <si>
    <t>IN-115818</t>
  </si>
  <si>
    <t>Meera Joshi</t>
  </si>
  <si>
    <t>Telangana</t>
  </si>
  <si>
    <t>Hyderabad</t>
  </si>
  <si>
    <t>July</t>
  </si>
  <si>
    <t>IN-115819</t>
  </si>
  <si>
    <t>Kerala</t>
  </si>
  <si>
    <t>Kochi</t>
  </si>
  <si>
    <t>August</t>
  </si>
  <si>
    <t>IN-115820</t>
  </si>
  <si>
    <t>Punjab</t>
  </si>
  <si>
    <t>Chandigarh</t>
  </si>
  <si>
    <t>September</t>
  </si>
  <si>
    <t>IN-115821</t>
  </si>
  <si>
    <t>West Bengal</t>
  </si>
  <si>
    <t>Kolkata</t>
  </si>
  <si>
    <t>East</t>
  </si>
  <si>
    <t>October</t>
  </si>
  <si>
    <t>IN-115822</t>
  </si>
  <si>
    <t>Gujarat</t>
  </si>
  <si>
    <t>Ahmedabad</t>
  </si>
  <si>
    <t>November</t>
  </si>
  <si>
    <t>IN-115823</t>
  </si>
  <si>
    <t>Siya Sinha</t>
  </si>
  <si>
    <t>Neha Desai</t>
  </si>
  <si>
    <t>Madhya Pradesh</t>
  </si>
  <si>
    <t>Indore</t>
  </si>
  <si>
    <t>Central</t>
  </si>
  <si>
    <t>December</t>
  </si>
  <si>
    <t>IN-115824</t>
  </si>
  <si>
    <t>Haryana</t>
  </si>
  <si>
    <t>Gurgaon</t>
  </si>
  <si>
    <t>IN-114425</t>
  </si>
  <si>
    <t>Akshay Kumar</t>
  </si>
  <si>
    <t>Rajasthan</t>
  </si>
  <si>
    <t>Jaipur</t>
  </si>
  <si>
    <t>IN-161403</t>
  </si>
  <si>
    <t>Rahul Verma</t>
  </si>
  <si>
    <t>Odisha</t>
  </si>
  <si>
    <t>Bhubaneswar</t>
  </si>
  <si>
    <t>IN-118998</t>
  </si>
  <si>
    <t>Agra</t>
  </si>
  <si>
    <t>IN-118999</t>
  </si>
  <si>
    <t>Rahul Khanna</t>
  </si>
  <si>
    <t>Pune</t>
  </si>
  <si>
    <t>IN-105910</t>
  </si>
  <si>
    <t>Rajesh Kapoor</t>
  </si>
  <si>
    <t>Coimbatore</t>
  </si>
  <si>
    <t>IN-167182</t>
  </si>
  <si>
    <t>Mysore</t>
  </si>
  <si>
    <t>IN-143355</t>
  </si>
  <si>
    <t>Rishi Shah</t>
  </si>
  <si>
    <t>Noida</t>
  </si>
  <si>
    <t>IN-143356</t>
  </si>
  <si>
    <t>Warangal</t>
  </si>
  <si>
    <t>IN-143357</t>
  </si>
  <si>
    <t>Thiruvananthapuram</t>
  </si>
  <si>
    <t>IN-137352</t>
  </si>
  <si>
    <t>Ludhiana</t>
  </si>
  <si>
    <t>IN-137353</t>
  </si>
  <si>
    <t>Aishwarya Patel</t>
  </si>
  <si>
    <t>Siliguri</t>
  </si>
  <si>
    <t>IN-156933</t>
  </si>
  <si>
    <t>Anjali Mehra</t>
  </si>
  <si>
    <t>IN-106345</t>
  </si>
  <si>
    <t>Siddharth Rao</t>
  </si>
  <si>
    <t>IN-121781</t>
  </si>
  <si>
    <t>IN-121782</t>
  </si>
  <si>
    <t>IN-150658</t>
  </si>
  <si>
    <t>IN-150659</t>
  </si>
  <si>
    <t>Natasha Kapoor</t>
  </si>
  <si>
    <t>IN-150660</t>
  </si>
  <si>
    <t>IN-150661</t>
  </si>
  <si>
    <t>IN-150662</t>
  </si>
  <si>
    <t>IN-150663</t>
  </si>
  <si>
    <t>IN-150664</t>
  </si>
  <si>
    <t>IN-107762</t>
  </si>
  <si>
    <t>IN-117626</t>
  </si>
  <si>
    <t>IN-117627</t>
  </si>
  <si>
    <t>IN-117453</t>
  </si>
  <si>
    <t>Dev Patel</t>
  </si>
  <si>
    <t>IN-117454</t>
  </si>
  <si>
    <t>IN-117455</t>
  </si>
  <si>
    <t>IN-117456</t>
  </si>
  <si>
    <t>IN-121041</t>
  </si>
  <si>
    <t>IN-101386</t>
  </si>
  <si>
    <t>IN-139663</t>
  </si>
  <si>
    <t>IN-118300</t>
  </si>
  <si>
    <t>IN-118301</t>
  </si>
  <si>
    <t>IN-146750</t>
  </si>
  <si>
    <t>IN-169242</t>
  </si>
  <si>
    <t>IN-169243</t>
  </si>
  <si>
    <t>Surat</t>
  </si>
  <si>
    <t>IN-115792</t>
  </si>
  <si>
    <t>Bhopal</t>
  </si>
  <si>
    <t>IN-115793</t>
  </si>
  <si>
    <t>Priya Roy</t>
  </si>
  <si>
    <t>Udaipur</t>
  </si>
  <si>
    <t>IN-115794</t>
  </si>
  <si>
    <t>Nagpur</t>
  </si>
  <si>
    <t>IN-115795</t>
  </si>
  <si>
    <t>Karimnagar</t>
  </si>
  <si>
    <t>IN-105870</t>
  </si>
  <si>
    <t>Vivek Mishra</t>
  </si>
  <si>
    <t>Hubballi-Dharwad</t>
  </si>
  <si>
    <t>IN-105871</t>
  </si>
  <si>
    <t>Salem</t>
  </si>
  <si>
    <t>IN-111738</t>
  </si>
  <si>
    <t>Varanasi</t>
  </si>
  <si>
    <t>Q1.What is the highest sales among the orders from the Delhi state in the North region within the dataset?</t>
  </si>
  <si>
    <t>Answer:</t>
  </si>
  <si>
    <t>2. How much sales has been generated by Abhay Singh in total?</t>
  </si>
  <si>
    <t>3.What is the Sales Manager's name for Order ID 'IN-152158'?</t>
  </si>
  <si>
    <t>4. If the Sales Manager is Kabir Khan, the Month is January, and the State is Maharashtra, who is the Salesperson?</t>
  </si>
  <si>
    <t>5.What is the average Sales Price for orders placed in the 'North' region?</t>
  </si>
  <si>
    <t>6.What is the maximum Sales value for orders shipped via 'Air' in the 'South' region?</t>
  </si>
  <si>
    <t>7. What is the highest Cost Price of orders that come under Corporate segment in March month?</t>
  </si>
  <si>
    <t>8.What is the lowest Cost among orders placed in the 'Road' ship mode in June month?</t>
  </si>
  <si>
    <t>9.If the State is 'Uttar Pradesh', what is the Saleperson's name for Order ID 'IN-108971'?</t>
  </si>
  <si>
    <t>10. Using Order ID 'IN-115818', find the Segment.</t>
  </si>
  <si>
    <t>11.What is the average Sales for orders placed by 'Raj Sharma' as Sales Manager?</t>
  </si>
  <si>
    <t>12.Using Order ID 'IN-115820', find the Ship Mode.</t>
  </si>
  <si>
    <t>13.What is the maximum Sales value among orders placed in the 'Consumer' Segment?</t>
  </si>
  <si>
    <t>14.What is the minimum Cost among orders shipped via 'Rail' in "New Delhi" city?</t>
  </si>
  <si>
    <t>15.What is the average Cost of orders placed in the 'North' region by Salesperson "Kriti Banerjee"?</t>
  </si>
  <si>
    <t>Q16- Find the maximum sales that was made in "North" region and in the city of "New Delhi".</t>
  </si>
  <si>
    <t>Q17- Find the maximum sales value of sales head "Raj Sharma" if the segment is "Small Business" and Region is "North".</t>
  </si>
  <si>
    <t>Q18. Calculate the total Sales for orders placed in the "South" region and in which the ship mode in "Rail"</t>
  </si>
  <si>
    <t>Answer-</t>
  </si>
  <si>
    <t>Q1. If the Sales Manager for Order ID 'IN-152158' is Raj Sharma, write "Yes" else write "Not".</t>
  </si>
  <si>
    <t>Use nested if and vlookup functions.</t>
  </si>
  <si>
    <t>Q2. Sort the Sales column in descending order and retrieve the top 5 sales values.</t>
  </si>
  <si>
    <t>Use nested array_constrain and sort functions.</t>
  </si>
  <si>
    <t>Q3.If the total sales of Maharashtra exceed 50000, the answer will be "Yes"; otherwise, it will be "No".</t>
  </si>
  <si>
    <t>Use nested if and sumifs functions.</t>
  </si>
  <si>
    <t>Q4. Determine the Saleperson for Order ID 'IN-138691' and find the maximum Sales value for orders handled by this Saleperson.</t>
  </si>
  <si>
    <t>Use Nested Maxifs and Vlookup to solve this question.</t>
  </si>
  <si>
    <t>Q5. Calculate the total Sales for all orders from the Region whose city is "New Delhi".</t>
  </si>
  <si>
    <t>Use nested sumifs and vlookup to answer this question.</t>
  </si>
  <si>
    <t xml:space="preserve">Q6- Which ship mode has taken the highest number of orders amongst the ones listed below. </t>
  </si>
  <si>
    <t>Fill the below table to answer this question using the following condition</t>
  </si>
  <si>
    <t>If count of orders is maximum then "Max", else "-".</t>
  </si>
  <si>
    <t>Count of orders</t>
  </si>
  <si>
    <t>Answer</t>
  </si>
  <si>
    <t>Q7- Calculate the total sales of the segment in which Order ID "IN-108971" was made.</t>
  </si>
  <si>
    <t>Use nested sumifs and vlookup to solve this question.</t>
  </si>
  <si>
    <t>Q8- Bring the top 3 highest profit generating salespersons.</t>
  </si>
  <si>
    <t xml:space="preserve">Answer- </t>
  </si>
  <si>
    <t>Q9- Minimum profit in the "Sales Details- Data" sheet was generated by which salesperson?</t>
  </si>
  <si>
    <t>Use nested filter and min functions to solve this question.</t>
  </si>
  <si>
    <t>Q10. Find the maximum value of sales from the State in which Order ID "IN-115818" was made.</t>
  </si>
  <si>
    <t>Use nested maxifs and vlookup to solve this question.</t>
  </si>
  <si>
    <t>Q11- Bring the top 3 sales managers based on their sales made in the "Consumer" segment.</t>
  </si>
  <si>
    <t>Use nested array_constrain, sort and filter functions.</t>
  </si>
  <si>
    <t>Q12- Categorise the below salespersons as "Best", "Average", "Worst" based on the conditions.</t>
  </si>
  <si>
    <t>If total sales is equal to maximum total sales from the list given below then "Best" else</t>
  </si>
  <si>
    <t>check if the total sales is equal to minimum total sales from the list given below, then "Worst", else "Average".</t>
  </si>
  <si>
    <t>Salesperson</t>
  </si>
  <si>
    <t>Total Sales</t>
  </si>
  <si>
    <t>Q13- For the below list of Salespersons, bring the segment in which they generated the highest profit.</t>
  </si>
  <si>
    <t>Use nested filter and maxifs functions.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</si>
</sst>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0.0"/>
      <color rgb="FF000000"/>
      <name val="Arial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Söhne"/>
    </font>
    <font>
      <sz val="10.0"/>
      <color rgb="FF0F0F0F"/>
      <name val="Söhne"/>
    </font>
    <font>
      <color rgb="FF0F0F0F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3" fontId="3" numFmtId="0" xfId="0" applyAlignment="1" applyFill="1" applyFont="1">
      <alignment horizontal="left" readingOrder="0"/>
    </xf>
    <xf borderId="0" fillId="3" fontId="4" numFmtId="0" xfId="0" applyFont="1"/>
    <xf borderId="0" fillId="3" fontId="5" numFmtId="0" xfId="0" applyAlignment="1" applyFont="1">
      <alignment readingOrder="0"/>
    </xf>
    <xf borderId="1" fillId="3" fontId="4" numFmtId="0" xfId="0" applyBorder="1" applyFont="1"/>
    <xf borderId="0" fillId="3" fontId="4" numFmtId="0" xfId="0" applyAlignment="1" applyFont="1">
      <alignment readingOrder="0"/>
    </xf>
    <xf borderId="0" fillId="3" fontId="6" numFmtId="0" xfId="0" applyAlignment="1" applyFont="1">
      <alignment readingOrder="0"/>
    </xf>
    <xf borderId="1" fillId="3" fontId="4" numFmtId="1" xfId="0" applyBorder="1" applyFont="1" applyNumberFormat="1"/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Font="1"/>
    <xf borderId="1" fillId="0" fontId="7" numFmtId="0" xfId="0" applyAlignment="1" applyBorder="1" applyFont="1">
      <alignment readingOrder="0"/>
    </xf>
    <xf borderId="1" fillId="0" fontId="4" numFmtId="0" xfId="0" applyBorder="1" applyFont="1"/>
    <xf borderId="0" fillId="0" fontId="8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1" fillId="0" fontId="9" numFmtId="0" xfId="0" applyBorder="1" applyFont="1"/>
    <xf borderId="0" fillId="0" fontId="5" numFmtId="0" xfId="0" applyAlignment="1" applyFont="1">
      <alignment readingOrder="0"/>
    </xf>
    <xf borderId="0" fillId="3" fontId="2" numFmtId="0" xfId="0" applyAlignment="1" applyFont="1">
      <alignment readingOrder="0" vertical="bottom"/>
    </xf>
    <xf borderId="0" fillId="3" fontId="1" numFmtId="0" xfId="0" applyAlignment="1" applyFont="1">
      <alignment readingOrder="0" vertical="bottom"/>
    </xf>
    <xf borderId="2" fillId="2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6">
        <v>21000.0</v>
      </c>
      <c r="K2" s="6">
        <v>31500.0</v>
      </c>
      <c r="L2" s="7">
        <f t="shared" ref="L2:L57" si="1">K2-J2</f>
        <v>10500</v>
      </c>
    </row>
    <row r="3">
      <c r="A3" s="4" t="s">
        <v>21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6">
        <v>12000.0</v>
      </c>
      <c r="K3" s="6">
        <v>13800.0</v>
      </c>
      <c r="L3" s="7">
        <f t="shared" si="1"/>
        <v>1800</v>
      </c>
    </row>
    <row r="4">
      <c r="A4" s="4" t="s">
        <v>30</v>
      </c>
      <c r="B4" s="5" t="s">
        <v>31</v>
      </c>
      <c r="C4" s="5" t="s">
        <v>23</v>
      </c>
      <c r="D4" s="5" t="s">
        <v>32</v>
      </c>
      <c r="E4" s="5" t="s">
        <v>33</v>
      </c>
      <c r="F4" s="5" t="s">
        <v>34</v>
      </c>
      <c r="G4" s="5" t="s">
        <v>35</v>
      </c>
      <c r="H4" s="5" t="s">
        <v>36</v>
      </c>
      <c r="I4" s="5" t="s">
        <v>37</v>
      </c>
      <c r="J4" s="6">
        <v>14000.0</v>
      </c>
      <c r="K4" s="6">
        <v>16100.0</v>
      </c>
      <c r="L4" s="7">
        <f t="shared" si="1"/>
        <v>2100</v>
      </c>
    </row>
    <row r="5">
      <c r="A5" s="4" t="s">
        <v>38</v>
      </c>
      <c r="B5" s="5" t="s">
        <v>39</v>
      </c>
      <c r="C5" s="5" t="s">
        <v>40</v>
      </c>
      <c r="D5" s="5" t="s">
        <v>41</v>
      </c>
      <c r="E5" s="5" t="s">
        <v>42</v>
      </c>
      <c r="F5" s="5" t="s">
        <v>43</v>
      </c>
      <c r="G5" s="5" t="s">
        <v>35</v>
      </c>
      <c r="H5" s="5" t="s">
        <v>19</v>
      </c>
      <c r="I5" s="5" t="s">
        <v>44</v>
      </c>
      <c r="J5" s="6">
        <v>30000.0</v>
      </c>
      <c r="K5" s="6">
        <v>39000.0</v>
      </c>
      <c r="L5" s="7">
        <f t="shared" si="1"/>
        <v>9000</v>
      </c>
    </row>
    <row r="6">
      <c r="A6" s="4" t="s">
        <v>45</v>
      </c>
      <c r="B6" s="5" t="s">
        <v>46</v>
      </c>
      <c r="C6" s="5" t="s">
        <v>14</v>
      </c>
      <c r="D6" s="5" t="s">
        <v>47</v>
      </c>
      <c r="E6" s="5" t="s">
        <v>48</v>
      </c>
      <c r="F6" s="5" t="s">
        <v>49</v>
      </c>
      <c r="G6" s="5" t="s">
        <v>27</v>
      </c>
      <c r="H6" s="5" t="s">
        <v>28</v>
      </c>
      <c r="I6" s="5" t="s">
        <v>20</v>
      </c>
      <c r="J6" s="6">
        <v>22000.0</v>
      </c>
      <c r="K6" s="6">
        <v>33000.0</v>
      </c>
      <c r="L6" s="7">
        <f t="shared" si="1"/>
        <v>11000</v>
      </c>
    </row>
    <row r="7">
      <c r="A7" s="4" t="s">
        <v>50</v>
      </c>
      <c r="B7" s="5" t="s">
        <v>51</v>
      </c>
      <c r="C7" s="5" t="s">
        <v>40</v>
      </c>
      <c r="D7" s="5" t="s">
        <v>52</v>
      </c>
      <c r="E7" s="5" t="s">
        <v>53</v>
      </c>
      <c r="F7" s="5" t="s">
        <v>54</v>
      </c>
      <c r="G7" s="5" t="s">
        <v>35</v>
      </c>
      <c r="H7" s="5" t="s">
        <v>36</v>
      </c>
      <c r="I7" s="5" t="s">
        <v>29</v>
      </c>
      <c r="J7" s="6">
        <v>23000.0</v>
      </c>
      <c r="K7" s="6">
        <v>29900.0</v>
      </c>
      <c r="L7" s="7">
        <f t="shared" si="1"/>
        <v>6900</v>
      </c>
    </row>
    <row r="8">
      <c r="A8" s="4" t="s">
        <v>55</v>
      </c>
      <c r="B8" s="5" t="s">
        <v>56</v>
      </c>
      <c r="C8" s="5" t="s">
        <v>14</v>
      </c>
      <c r="D8" s="5" t="s">
        <v>15</v>
      </c>
      <c r="E8" s="5" t="s">
        <v>57</v>
      </c>
      <c r="F8" s="5" t="s">
        <v>58</v>
      </c>
      <c r="G8" s="5" t="s">
        <v>35</v>
      </c>
      <c r="H8" s="5" t="s">
        <v>19</v>
      </c>
      <c r="I8" s="5" t="s">
        <v>37</v>
      </c>
      <c r="J8" s="6">
        <v>28000.0</v>
      </c>
      <c r="K8" s="6">
        <v>33600.0</v>
      </c>
      <c r="L8" s="7">
        <f t="shared" si="1"/>
        <v>5600</v>
      </c>
    </row>
    <row r="9">
      <c r="A9" s="4" t="s">
        <v>59</v>
      </c>
      <c r="B9" s="5" t="s">
        <v>60</v>
      </c>
      <c r="C9" s="5" t="s">
        <v>23</v>
      </c>
      <c r="D9" s="5" t="s">
        <v>32</v>
      </c>
      <c r="E9" s="5" t="s">
        <v>61</v>
      </c>
      <c r="F9" s="5" t="s">
        <v>62</v>
      </c>
      <c r="G9" s="5" t="s">
        <v>27</v>
      </c>
      <c r="H9" s="5" t="s">
        <v>28</v>
      </c>
      <c r="I9" s="5" t="s">
        <v>44</v>
      </c>
      <c r="J9" s="6">
        <v>15000.0</v>
      </c>
      <c r="K9" s="6">
        <v>18750.0</v>
      </c>
      <c r="L9" s="7">
        <f t="shared" si="1"/>
        <v>3750</v>
      </c>
    </row>
    <row r="10">
      <c r="A10" s="4" t="s">
        <v>63</v>
      </c>
      <c r="B10" s="5" t="s">
        <v>64</v>
      </c>
      <c r="C10" s="5" t="s">
        <v>40</v>
      </c>
      <c r="D10" s="5" t="s">
        <v>52</v>
      </c>
      <c r="E10" s="5" t="s">
        <v>65</v>
      </c>
      <c r="F10" s="5" t="s">
        <v>66</v>
      </c>
      <c r="G10" s="5" t="s">
        <v>67</v>
      </c>
      <c r="H10" s="5" t="s">
        <v>36</v>
      </c>
      <c r="I10" s="5" t="s">
        <v>20</v>
      </c>
      <c r="J10" s="6">
        <v>27000.0</v>
      </c>
      <c r="K10" s="6">
        <v>33750.0</v>
      </c>
      <c r="L10" s="7">
        <f t="shared" si="1"/>
        <v>6750</v>
      </c>
    </row>
    <row r="11">
      <c r="A11" s="4" t="s">
        <v>68</v>
      </c>
      <c r="B11" s="5" t="s">
        <v>69</v>
      </c>
      <c r="C11" s="5" t="s">
        <v>40</v>
      </c>
      <c r="D11" s="5" t="s">
        <v>41</v>
      </c>
      <c r="E11" s="5" t="s">
        <v>70</v>
      </c>
      <c r="F11" s="5" t="s">
        <v>71</v>
      </c>
      <c r="G11" s="5" t="s">
        <v>18</v>
      </c>
      <c r="H11" s="5" t="s">
        <v>19</v>
      </c>
      <c r="I11" s="5" t="s">
        <v>29</v>
      </c>
      <c r="J11" s="6">
        <v>3000.0</v>
      </c>
      <c r="K11" s="6">
        <v>3750.0</v>
      </c>
      <c r="L11" s="7">
        <f t="shared" si="1"/>
        <v>750</v>
      </c>
    </row>
    <row r="12">
      <c r="A12" s="4" t="s">
        <v>72</v>
      </c>
      <c r="B12" s="5" t="s">
        <v>73</v>
      </c>
      <c r="C12" s="5" t="s">
        <v>74</v>
      </c>
      <c r="D12" s="5" t="s">
        <v>75</v>
      </c>
      <c r="E12" s="5" t="s">
        <v>76</v>
      </c>
      <c r="F12" s="5" t="s">
        <v>77</v>
      </c>
      <c r="G12" s="5" t="s">
        <v>78</v>
      </c>
      <c r="H12" s="5" t="s">
        <v>28</v>
      </c>
      <c r="I12" s="5" t="s">
        <v>37</v>
      </c>
      <c r="J12" s="6">
        <v>41000.0</v>
      </c>
      <c r="K12" s="6">
        <v>47150.0</v>
      </c>
      <c r="L12" s="7">
        <f t="shared" si="1"/>
        <v>6150</v>
      </c>
    </row>
    <row r="13">
      <c r="A13" s="4" t="s">
        <v>79</v>
      </c>
      <c r="B13" s="5" t="s">
        <v>80</v>
      </c>
      <c r="C13" s="5" t="s">
        <v>23</v>
      </c>
      <c r="D13" s="5" t="s">
        <v>32</v>
      </c>
      <c r="E13" s="5" t="s">
        <v>81</v>
      </c>
      <c r="F13" s="5" t="s">
        <v>82</v>
      </c>
      <c r="G13" s="5" t="s">
        <v>27</v>
      </c>
      <c r="H13" s="5" t="s">
        <v>36</v>
      </c>
      <c r="I13" s="5" t="s">
        <v>44</v>
      </c>
      <c r="J13" s="6">
        <v>47000.0</v>
      </c>
      <c r="K13" s="6">
        <v>61100.0</v>
      </c>
      <c r="L13" s="7">
        <f t="shared" si="1"/>
        <v>14100</v>
      </c>
    </row>
    <row r="14">
      <c r="A14" s="4" t="s">
        <v>12</v>
      </c>
      <c r="B14" s="5" t="s">
        <v>83</v>
      </c>
      <c r="C14" s="5" t="s">
        <v>40</v>
      </c>
      <c r="D14" s="5" t="s">
        <v>84</v>
      </c>
      <c r="E14" s="5" t="s">
        <v>85</v>
      </c>
      <c r="F14" s="5" t="s">
        <v>86</v>
      </c>
      <c r="G14" s="5" t="s">
        <v>27</v>
      </c>
      <c r="H14" s="5" t="s">
        <v>19</v>
      </c>
      <c r="I14" s="5" t="s">
        <v>20</v>
      </c>
      <c r="J14" s="6">
        <v>50000.0</v>
      </c>
      <c r="K14" s="6">
        <v>62500.0</v>
      </c>
      <c r="L14" s="7">
        <f t="shared" si="1"/>
        <v>12500</v>
      </c>
    </row>
    <row r="15">
      <c r="A15" s="4" t="s">
        <v>21</v>
      </c>
      <c r="B15" s="5" t="s">
        <v>87</v>
      </c>
      <c r="C15" s="5" t="s">
        <v>14</v>
      </c>
      <c r="D15" s="5" t="s">
        <v>88</v>
      </c>
      <c r="E15" s="5" t="s">
        <v>89</v>
      </c>
      <c r="F15" s="5" t="s">
        <v>90</v>
      </c>
      <c r="G15" s="5" t="s">
        <v>67</v>
      </c>
      <c r="H15" s="5" t="s">
        <v>28</v>
      </c>
      <c r="I15" s="5" t="s">
        <v>29</v>
      </c>
      <c r="J15" s="6">
        <v>33000.0</v>
      </c>
      <c r="K15" s="6">
        <v>42900.0</v>
      </c>
      <c r="L15" s="7">
        <f t="shared" si="1"/>
        <v>9900</v>
      </c>
    </row>
    <row r="16">
      <c r="A16" s="4" t="s">
        <v>30</v>
      </c>
      <c r="B16" s="5" t="s">
        <v>91</v>
      </c>
      <c r="C16" s="5" t="s">
        <v>14</v>
      </c>
      <c r="D16" s="5" t="s">
        <v>15</v>
      </c>
      <c r="E16" s="5" t="s">
        <v>48</v>
      </c>
      <c r="F16" s="5" t="s">
        <v>92</v>
      </c>
      <c r="G16" s="5" t="s">
        <v>27</v>
      </c>
      <c r="H16" s="5" t="s">
        <v>36</v>
      </c>
      <c r="I16" s="5" t="s">
        <v>37</v>
      </c>
      <c r="J16" s="6">
        <v>25000.0</v>
      </c>
      <c r="K16" s="6">
        <v>31250.0</v>
      </c>
      <c r="L16" s="7">
        <f t="shared" si="1"/>
        <v>6250</v>
      </c>
    </row>
    <row r="17">
      <c r="A17" s="4" t="s">
        <v>38</v>
      </c>
      <c r="B17" s="5" t="s">
        <v>93</v>
      </c>
      <c r="C17" s="5" t="s">
        <v>23</v>
      </c>
      <c r="D17" s="5" t="s">
        <v>94</v>
      </c>
      <c r="E17" s="5" t="s">
        <v>16</v>
      </c>
      <c r="F17" s="5" t="s">
        <v>95</v>
      </c>
      <c r="G17" s="5" t="s">
        <v>18</v>
      </c>
      <c r="H17" s="5" t="s">
        <v>19</v>
      </c>
      <c r="I17" s="5" t="s">
        <v>44</v>
      </c>
      <c r="J17" s="6">
        <v>26000.0</v>
      </c>
      <c r="K17" s="6">
        <v>32500.0</v>
      </c>
      <c r="L17" s="7">
        <f t="shared" si="1"/>
        <v>6500</v>
      </c>
    </row>
    <row r="18">
      <c r="A18" s="4" t="s">
        <v>45</v>
      </c>
      <c r="B18" s="5" t="s">
        <v>96</v>
      </c>
      <c r="C18" s="5" t="s">
        <v>74</v>
      </c>
      <c r="D18" s="5" t="s">
        <v>97</v>
      </c>
      <c r="E18" s="5" t="s">
        <v>42</v>
      </c>
      <c r="F18" s="5" t="s">
        <v>98</v>
      </c>
      <c r="G18" s="5" t="s">
        <v>35</v>
      </c>
      <c r="H18" s="5" t="s">
        <v>28</v>
      </c>
      <c r="I18" s="5" t="s">
        <v>20</v>
      </c>
      <c r="J18" s="6">
        <v>28000.0</v>
      </c>
      <c r="K18" s="6">
        <v>30800.0</v>
      </c>
      <c r="L18" s="7">
        <f t="shared" si="1"/>
        <v>2800</v>
      </c>
    </row>
    <row r="19">
      <c r="A19" s="4" t="s">
        <v>50</v>
      </c>
      <c r="B19" s="5" t="s">
        <v>99</v>
      </c>
      <c r="C19" s="5" t="s">
        <v>74</v>
      </c>
      <c r="D19" s="5" t="s">
        <v>97</v>
      </c>
      <c r="E19" s="5" t="s">
        <v>33</v>
      </c>
      <c r="F19" s="5" t="s">
        <v>100</v>
      </c>
      <c r="G19" s="5" t="s">
        <v>35</v>
      </c>
      <c r="H19" s="5" t="s">
        <v>36</v>
      </c>
      <c r="I19" s="5" t="s">
        <v>29</v>
      </c>
      <c r="J19" s="6">
        <v>45000.0</v>
      </c>
      <c r="K19" s="6">
        <v>54000.0</v>
      </c>
      <c r="L19" s="7">
        <f t="shared" si="1"/>
        <v>9000</v>
      </c>
    </row>
    <row r="20">
      <c r="A20" s="4" t="s">
        <v>55</v>
      </c>
      <c r="B20" s="5" t="s">
        <v>101</v>
      </c>
      <c r="C20" s="5" t="s">
        <v>14</v>
      </c>
      <c r="D20" s="5" t="s">
        <v>102</v>
      </c>
      <c r="E20" s="5" t="s">
        <v>25</v>
      </c>
      <c r="F20" s="5" t="s">
        <v>103</v>
      </c>
      <c r="G20" s="5" t="s">
        <v>27</v>
      </c>
      <c r="H20" s="5" t="s">
        <v>19</v>
      </c>
      <c r="I20" s="5" t="s">
        <v>37</v>
      </c>
      <c r="J20" s="6">
        <v>7000.0</v>
      </c>
      <c r="K20" s="6">
        <v>10500.0</v>
      </c>
      <c r="L20" s="7">
        <f t="shared" si="1"/>
        <v>3500</v>
      </c>
    </row>
    <row r="21">
      <c r="A21" s="4" t="s">
        <v>59</v>
      </c>
      <c r="B21" s="5" t="s">
        <v>104</v>
      </c>
      <c r="C21" s="5" t="s">
        <v>14</v>
      </c>
      <c r="D21" s="5" t="s">
        <v>88</v>
      </c>
      <c r="E21" s="5" t="s">
        <v>53</v>
      </c>
      <c r="F21" s="5" t="s">
        <v>105</v>
      </c>
      <c r="G21" s="5" t="s">
        <v>35</v>
      </c>
      <c r="H21" s="5" t="s">
        <v>28</v>
      </c>
      <c r="I21" s="5" t="s">
        <v>44</v>
      </c>
      <c r="J21" s="6">
        <v>31000.0</v>
      </c>
      <c r="K21" s="6">
        <v>34100.0</v>
      </c>
      <c r="L21" s="7">
        <f t="shared" si="1"/>
        <v>3100</v>
      </c>
    </row>
    <row r="22">
      <c r="A22" s="4" t="s">
        <v>63</v>
      </c>
      <c r="B22" s="5" t="s">
        <v>106</v>
      </c>
      <c r="C22" s="5" t="s">
        <v>14</v>
      </c>
      <c r="D22" s="5" t="s">
        <v>47</v>
      </c>
      <c r="E22" s="5" t="s">
        <v>57</v>
      </c>
      <c r="F22" s="5" t="s">
        <v>107</v>
      </c>
      <c r="G22" s="5" t="s">
        <v>35</v>
      </c>
      <c r="H22" s="5" t="s">
        <v>36</v>
      </c>
      <c r="I22" s="5" t="s">
        <v>20</v>
      </c>
      <c r="J22" s="6">
        <v>11000.0</v>
      </c>
      <c r="K22" s="6">
        <v>13200.0</v>
      </c>
      <c r="L22" s="7">
        <f t="shared" si="1"/>
        <v>2200</v>
      </c>
    </row>
    <row r="23">
      <c r="A23" s="4" t="s">
        <v>68</v>
      </c>
      <c r="B23" s="5" t="s">
        <v>108</v>
      </c>
      <c r="C23" s="5" t="s">
        <v>40</v>
      </c>
      <c r="D23" s="5" t="s">
        <v>84</v>
      </c>
      <c r="E23" s="5" t="s">
        <v>61</v>
      </c>
      <c r="F23" s="5" t="s">
        <v>109</v>
      </c>
      <c r="G23" s="5" t="s">
        <v>27</v>
      </c>
      <c r="H23" s="5" t="s">
        <v>19</v>
      </c>
      <c r="I23" s="5" t="s">
        <v>29</v>
      </c>
      <c r="J23" s="6">
        <v>22000.0</v>
      </c>
      <c r="K23" s="6">
        <v>26400.0</v>
      </c>
      <c r="L23" s="7">
        <f t="shared" si="1"/>
        <v>4400</v>
      </c>
    </row>
    <row r="24">
      <c r="A24" s="4" t="s">
        <v>72</v>
      </c>
      <c r="B24" s="5" t="s">
        <v>110</v>
      </c>
      <c r="C24" s="5" t="s">
        <v>74</v>
      </c>
      <c r="D24" s="5" t="s">
        <v>111</v>
      </c>
      <c r="E24" s="5" t="s">
        <v>65</v>
      </c>
      <c r="F24" s="5" t="s">
        <v>112</v>
      </c>
      <c r="G24" s="5" t="s">
        <v>67</v>
      </c>
      <c r="H24" s="5" t="s">
        <v>28</v>
      </c>
      <c r="I24" s="5" t="s">
        <v>37</v>
      </c>
      <c r="J24" s="6">
        <v>2000.0</v>
      </c>
      <c r="K24" s="6">
        <v>2500.0</v>
      </c>
      <c r="L24" s="7">
        <f t="shared" si="1"/>
        <v>500</v>
      </c>
    </row>
    <row r="25">
      <c r="A25" s="4" t="s">
        <v>79</v>
      </c>
      <c r="B25" s="5" t="s">
        <v>113</v>
      </c>
      <c r="C25" s="5" t="s">
        <v>23</v>
      </c>
      <c r="D25" s="5" t="s">
        <v>114</v>
      </c>
      <c r="E25" s="5" t="s">
        <v>53</v>
      </c>
      <c r="F25" s="5" t="s">
        <v>54</v>
      </c>
      <c r="G25" s="5" t="s">
        <v>35</v>
      </c>
      <c r="H25" s="5" t="s">
        <v>19</v>
      </c>
      <c r="I25" s="5" t="s">
        <v>20</v>
      </c>
      <c r="J25" s="6">
        <v>44000.0</v>
      </c>
      <c r="K25" s="6">
        <v>57200.0</v>
      </c>
      <c r="L25" s="7">
        <f t="shared" si="1"/>
        <v>13200</v>
      </c>
    </row>
    <row r="26">
      <c r="A26" s="4" t="s">
        <v>72</v>
      </c>
      <c r="B26" s="5" t="s">
        <v>115</v>
      </c>
      <c r="C26" s="5" t="s">
        <v>74</v>
      </c>
      <c r="D26" s="5" t="s">
        <v>116</v>
      </c>
      <c r="E26" s="5" t="s">
        <v>42</v>
      </c>
      <c r="F26" s="5" t="s">
        <v>43</v>
      </c>
      <c r="G26" s="5" t="s">
        <v>35</v>
      </c>
      <c r="H26" s="5" t="s">
        <v>28</v>
      </c>
      <c r="I26" s="5" t="s">
        <v>29</v>
      </c>
      <c r="J26" s="6">
        <v>14000.0</v>
      </c>
      <c r="K26" s="6">
        <v>16100.0</v>
      </c>
      <c r="L26" s="7">
        <f t="shared" si="1"/>
        <v>2100</v>
      </c>
    </row>
    <row r="27">
      <c r="A27" s="4" t="s">
        <v>68</v>
      </c>
      <c r="B27" s="5" t="s">
        <v>117</v>
      </c>
      <c r="C27" s="5" t="s">
        <v>14</v>
      </c>
      <c r="D27" s="5" t="s">
        <v>15</v>
      </c>
      <c r="E27" s="5" t="s">
        <v>16</v>
      </c>
      <c r="F27" s="5" t="s">
        <v>95</v>
      </c>
      <c r="G27" s="5" t="s">
        <v>18</v>
      </c>
      <c r="H27" s="5" t="s">
        <v>36</v>
      </c>
      <c r="I27" s="5" t="s">
        <v>37</v>
      </c>
      <c r="J27" s="6">
        <v>19000.0</v>
      </c>
      <c r="K27" s="6">
        <v>21850.0</v>
      </c>
      <c r="L27" s="7">
        <f t="shared" si="1"/>
        <v>2850</v>
      </c>
    </row>
    <row r="28">
      <c r="A28" s="4" t="s">
        <v>63</v>
      </c>
      <c r="B28" s="5" t="s">
        <v>118</v>
      </c>
      <c r="C28" s="5" t="s">
        <v>74</v>
      </c>
      <c r="D28" s="5" t="s">
        <v>75</v>
      </c>
      <c r="E28" s="5" t="s">
        <v>48</v>
      </c>
      <c r="F28" s="5" t="s">
        <v>103</v>
      </c>
      <c r="G28" s="5" t="s">
        <v>27</v>
      </c>
      <c r="H28" s="5" t="s">
        <v>19</v>
      </c>
      <c r="I28" s="5" t="s">
        <v>44</v>
      </c>
      <c r="J28" s="6">
        <v>16000.0</v>
      </c>
      <c r="K28" s="6">
        <v>18400.0</v>
      </c>
      <c r="L28" s="7">
        <f t="shared" si="1"/>
        <v>2400</v>
      </c>
    </row>
    <row r="29">
      <c r="A29" s="4" t="s">
        <v>59</v>
      </c>
      <c r="B29" s="5" t="s">
        <v>119</v>
      </c>
      <c r="C29" s="5" t="s">
        <v>74</v>
      </c>
      <c r="D29" s="5" t="s">
        <v>97</v>
      </c>
      <c r="E29" s="5" t="s">
        <v>33</v>
      </c>
      <c r="F29" s="5" t="s">
        <v>34</v>
      </c>
      <c r="G29" s="5" t="s">
        <v>35</v>
      </c>
      <c r="H29" s="5" t="s">
        <v>28</v>
      </c>
      <c r="I29" s="5" t="s">
        <v>20</v>
      </c>
      <c r="J29" s="6">
        <v>11000.0</v>
      </c>
      <c r="K29" s="6">
        <v>12100.0</v>
      </c>
      <c r="L29" s="7">
        <f t="shared" si="1"/>
        <v>1100</v>
      </c>
    </row>
    <row r="30">
      <c r="A30" s="4" t="s">
        <v>55</v>
      </c>
      <c r="B30" s="5" t="s">
        <v>120</v>
      </c>
      <c r="C30" s="5" t="s">
        <v>40</v>
      </c>
      <c r="D30" s="5" t="s">
        <v>121</v>
      </c>
      <c r="E30" s="5" t="s">
        <v>25</v>
      </c>
      <c r="F30" s="5" t="s">
        <v>26</v>
      </c>
      <c r="G30" s="5" t="s">
        <v>27</v>
      </c>
      <c r="H30" s="5" t="s">
        <v>36</v>
      </c>
      <c r="I30" s="5" t="s">
        <v>29</v>
      </c>
      <c r="J30" s="6">
        <v>18000.0</v>
      </c>
      <c r="K30" s="6">
        <v>21600.0</v>
      </c>
      <c r="L30" s="7">
        <f t="shared" si="1"/>
        <v>3600</v>
      </c>
    </row>
    <row r="31">
      <c r="A31" s="4" t="s">
        <v>50</v>
      </c>
      <c r="B31" s="5" t="s">
        <v>122</v>
      </c>
      <c r="C31" s="5" t="s">
        <v>23</v>
      </c>
      <c r="D31" s="5" t="s">
        <v>24</v>
      </c>
      <c r="E31" s="5" t="s">
        <v>65</v>
      </c>
      <c r="F31" s="5" t="s">
        <v>66</v>
      </c>
      <c r="G31" s="5" t="s">
        <v>67</v>
      </c>
      <c r="H31" s="5" t="s">
        <v>19</v>
      </c>
      <c r="I31" s="5" t="s">
        <v>37</v>
      </c>
      <c r="J31" s="6">
        <v>8000.0</v>
      </c>
      <c r="K31" s="6">
        <v>12000.0</v>
      </c>
      <c r="L31" s="7">
        <f t="shared" si="1"/>
        <v>4000</v>
      </c>
    </row>
    <row r="32">
      <c r="A32" s="4" t="s">
        <v>45</v>
      </c>
      <c r="B32" s="5" t="s">
        <v>123</v>
      </c>
      <c r="C32" s="5" t="s">
        <v>14</v>
      </c>
      <c r="D32" s="5" t="s">
        <v>102</v>
      </c>
      <c r="E32" s="5" t="s">
        <v>61</v>
      </c>
      <c r="F32" s="5" t="s">
        <v>62</v>
      </c>
      <c r="G32" s="5" t="s">
        <v>27</v>
      </c>
      <c r="H32" s="5" t="s">
        <v>28</v>
      </c>
      <c r="I32" s="5" t="s">
        <v>44</v>
      </c>
      <c r="J32" s="6">
        <v>4000.0</v>
      </c>
      <c r="K32" s="6">
        <v>4400.0</v>
      </c>
      <c r="L32" s="7">
        <f t="shared" si="1"/>
        <v>400</v>
      </c>
    </row>
    <row r="33">
      <c r="A33" s="4" t="s">
        <v>38</v>
      </c>
      <c r="B33" s="5" t="s">
        <v>124</v>
      </c>
      <c r="C33" s="5" t="s">
        <v>23</v>
      </c>
      <c r="D33" s="5" t="s">
        <v>114</v>
      </c>
      <c r="E33" s="5" t="s">
        <v>70</v>
      </c>
      <c r="F33" s="5" t="s">
        <v>71</v>
      </c>
      <c r="G33" s="5" t="s">
        <v>18</v>
      </c>
      <c r="H33" s="5" t="s">
        <v>36</v>
      </c>
      <c r="I33" s="5" t="s">
        <v>20</v>
      </c>
      <c r="J33" s="6">
        <v>2000.0</v>
      </c>
      <c r="K33" s="6">
        <v>2400.0</v>
      </c>
      <c r="L33" s="7">
        <f t="shared" si="1"/>
        <v>400</v>
      </c>
    </row>
    <row r="34">
      <c r="A34" s="4" t="s">
        <v>30</v>
      </c>
      <c r="B34" s="5" t="s">
        <v>125</v>
      </c>
      <c r="C34" s="5" t="s">
        <v>74</v>
      </c>
      <c r="D34" s="5" t="s">
        <v>97</v>
      </c>
      <c r="E34" s="5" t="s">
        <v>57</v>
      </c>
      <c r="F34" s="5" t="s">
        <v>58</v>
      </c>
      <c r="G34" s="5" t="s">
        <v>35</v>
      </c>
      <c r="H34" s="5" t="s">
        <v>19</v>
      </c>
      <c r="I34" s="5" t="s">
        <v>29</v>
      </c>
      <c r="J34" s="6">
        <v>27000.0</v>
      </c>
      <c r="K34" s="6">
        <v>32400.0</v>
      </c>
      <c r="L34" s="7">
        <f t="shared" si="1"/>
        <v>5400</v>
      </c>
    </row>
    <row r="35">
      <c r="A35" s="4" t="s">
        <v>21</v>
      </c>
      <c r="B35" s="5" t="s">
        <v>126</v>
      </c>
      <c r="C35" s="5" t="s">
        <v>23</v>
      </c>
      <c r="D35" s="5" t="s">
        <v>24</v>
      </c>
      <c r="E35" s="5" t="s">
        <v>85</v>
      </c>
      <c r="F35" s="5" t="s">
        <v>86</v>
      </c>
      <c r="G35" s="5" t="s">
        <v>27</v>
      </c>
      <c r="H35" s="5" t="s">
        <v>28</v>
      </c>
      <c r="I35" s="5" t="s">
        <v>37</v>
      </c>
      <c r="J35" s="6">
        <v>30000.0</v>
      </c>
      <c r="K35" s="6">
        <v>45000.0</v>
      </c>
      <c r="L35" s="7">
        <f t="shared" si="1"/>
        <v>15000</v>
      </c>
    </row>
    <row r="36">
      <c r="A36" s="4" t="s">
        <v>12</v>
      </c>
      <c r="B36" s="5" t="s">
        <v>127</v>
      </c>
      <c r="C36" s="5" t="s">
        <v>40</v>
      </c>
      <c r="D36" s="5" t="s">
        <v>84</v>
      </c>
      <c r="E36" s="5" t="s">
        <v>89</v>
      </c>
      <c r="F36" s="5" t="s">
        <v>90</v>
      </c>
      <c r="G36" s="5" t="s">
        <v>67</v>
      </c>
      <c r="H36" s="5" t="s">
        <v>36</v>
      </c>
      <c r="I36" s="5" t="s">
        <v>44</v>
      </c>
      <c r="J36" s="6">
        <v>37000.0</v>
      </c>
      <c r="K36" s="6">
        <v>46250.0</v>
      </c>
      <c r="L36" s="7">
        <f t="shared" si="1"/>
        <v>9250</v>
      </c>
    </row>
    <row r="37">
      <c r="A37" s="4" t="s">
        <v>79</v>
      </c>
      <c r="B37" s="5" t="s">
        <v>128</v>
      </c>
      <c r="C37" s="5" t="s">
        <v>14</v>
      </c>
      <c r="D37" s="5" t="s">
        <v>47</v>
      </c>
      <c r="E37" s="5" t="s">
        <v>76</v>
      </c>
      <c r="F37" s="5" t="s">
        <v>77</v>
      </c>
      <c r="G37" s="5" t="s">
        <v>78</v>
      </c>
      <c r="H37" s="5" t="s">
        <v>19</v>
      </c>
      <c r="I37" s="5" t="s">
        <v>20</v>
      </c>
      <c r="J37" s="6">
        <v>31000.0</v>
      </c>
      <c r="K37" s="6">
        <v>35650.0</v>
      </c>
      <c r="L37" s="7">
        <f t="shared" si="1"/>
        <v>4650</v>
      </c>
    </row>
    <row r="38">
      <c r="A38" s="4" t="s">
        <v>72</v>
      </c>
      <c r="B38" s="5" t="s">
        <v>129</v>
      </c>
      <c r="C38" s="5" t="s">
        <v>14</v>
      </c>
      <c r="D38" s="5" t="s">
        <v>15</v>
      </c>
      <c r="E38" s="5" t="s">
        <v>53</v>
      </c>
      <c r="F38" s="5" t="s">
        <v>105</v>
      </c>
      <c r="G38" s="5" t="s">
        <v>27</v>
      </c>
      <c r="H38" s="5" t="s">
        <v>28</v>
      </c>
      <c r="I38" s="5" t="s">
        <v>29</v>
      </c>
      <c r="J38" s="6">
        <v>44000.0</v>
      </c>
      <c r="K38" s="6">
        <v>52800.0</v>
      </c>
      <c r="L38" s="7">
        <f t="shared" si="1"/>
        <v>8800</v>
      </c>
    </row>
    <row r="39">
      <c r="A39" s="4" t="s">
        <v>68</v>
      </c>
      <c r="B39" s="5" t="s">
        <v>130</v>
      </c>
      <c r="C39" s="5" t="s">
        <v>14</v>
      </c>
      <c r="D39" s="5" t="s">
        <v>131</v>
      </c>
      <c r="E39" s="5" t="s">
        <v>48</v>
      </c>
      <c r="F39" s="5" t="s">
        <v>92</v>
      </c>
      <c r="G39" s="5" t="s">
        <v>18</v>
      </c>
      <c r="H39" s="5" t="s">
        <v>36</v>
      </c>
      <c r="I39" s="5" t="s">
        <v>37</v>
      </c>
      <c r="J39" s="6">
        <v>25000.0</v>
      </c>
      <c r="K39" s="6">
        <v>37500.0</v>
      </c>
      <c r="L39" s="7">
        <f t="shared" si="1"/>
        <v>12500</v>
      </c>
    </row>
    <row r="40">
      <c r="A40" s="4" t="s">
        <v>63</v>
      </c>
      <c r="B40" s="5" t="s">
        <v>132</v>
      </c>
      <c r="C40" s="5" t="s">
        <v>40</v>
      </c>
      <c r="D40" s="5" t="s">
        <v>84</v>
      </c>
      <c r="E40" s="5" t="s">
        <v>81</v>
      </c>
      <c r="F40" s="5" t="s">
        <v>82</v>
      </c>
      <c r="G40" s="5" t="s">
        <v>27</v>
      </c>
      <c r="H40" s="5" t="s">
        <v>19</v>
      </c>
      <c r="I40" s="5" t="s">
        <v>44</v>
      </c>
      <c r="J40" s="6">
        <v>11000.0</v>
      </c>
      <c r="K40" s="6">
        <v>12100.0</v>
      </c>
      <c r="L40" s="7">
        <f t="shared" si="1"/>
        <v>1100</v>
      </c>
    </row>
    <row r="41">
      <c r="A41" s="4" t="s">
        <v>59</v>
      </c>
      <c r="B41" s="5" t="s">
        <v>133</v>
      </c>
      <c r="C41" s="5" t="s">
        <v>74</v>
      </c>
      <c r="D41" s="5" t="s">
        <v>97</v>
      </c>
      <c r="E41" s="5" t="s">
        <v>53</v>
      </c>
      <c r="F41" s="5" t="s">
        <v>105</v>
      </c>
      <c r="G41" s="5" t="s">
        <v>35</v>
      </c>
      <c r="H41" s="5" t="s">
        <v>28</v>
      </c>
      <c r="I41" s="5" t="s">
        <v>20</v>
      </c>
      <c r="J41" s="6">
        <v>8000.0</v>
      </c>
      <c r="K41" s="6">
        <v>8800.0</v>
      </c>
      <c r="L41" s="7">
        <f t="shared" si="1"/>
        <v>800</v>
      </c>
    </row>
    <row r="42">
      <c r="A42" s="4" t="s">
        <v>55</v>
      </c>
      <c r="B42" s="5" t="s">
        <v>134</v>
      </c>
      <c r="C42" s="5" t="s">
        <v>40</v>
      </c>
      <c r="D42" s="5" t="s">
        <v>41</v>
      </c>
      <c r="E42" s="5" t="s">
        <v>48</v>
      </c>
      <c r="F42" s="5" t="s">
        <v>92</v>
      </c>
      <c r="G42" s="5" t="s">
        <v>27</v>
      </c>
      <c r="H42" s="5" t="s">
        <v>36</v>
      </c>
      <c r="I42" s="5" t="s">
        <v>29</v>
      </c>
      <c r="J42" s="6">
        <v>25000.0</v>
      </c>
      <c r="K42" s="6">
        <v>27500.0</v>
      </c>
      <c r="L42" s="7">
        <f t="shared" si="1"/>
        <v>2500</v>
      </c>
    </row>
    <row r="43">
      <c r="A43" s="4" t="s">
        <v>50</v>
      </c>
      <c r="B43" s="5" t="s">
        <v>135</v>
      </c>
      <c r="C43" s="5" t="s">
        <v>40</v>
      </c>
      <c r="D43" s="5" t="s">
        <v>41</v>
      </c>
      <c r="E43" s="5" t="s">
        <v>33</v>
      </c>
      <c r="F43" s="5" t="s">
        <v>100</v>
      </c>
      <c r="G43" s="5" t="s">
        <v>35</v>
      </c>
      <c r="H43" s="5" t="s">
        <v>19</v>
      </c>
      <c r="I43" s="5" t="s">
        <v>37</v>
      </c>
      <c r="J43" s="6">
        <v>33000.0</v>
      </c>
      <c r="K43" s="6">
        <v>49500.0</v>
      </c>
      <c r="L43" s="7">
        <f t="shared" si="1"/>
        <v>16500</v>
      </c>
    </row>
    <row r="44">
      <c r="A44" s="4" t="s">
        <v>45</v>
      </c>
      <c r="B44" s="5" t="s">
        <v>136</v>
      </c>
      <c r="C44" s="5" t="s">
        <v>23</v>
      </c>
      <c r="D44" s="5" t="s">
        <v>32</v>
      </c>
      <c r="E44" s="5" t="s">
        <v>16</v>
      </c>
      <c r="F44" s="5" t="s">
        <v>17</v>
      </c>
      <c r="G44" s="5" t="s">
        <v>18</v>
      </c>
      <c r="H44" s="5" t="s">
        <v>28</v>
      </c>
      <c r="I44" s="5" t="s">
        <v>44</v>
      </c>
      <c r="J44" s="6">
        <v>33000.0</v>
      </c>
      <c r="K44" s="6">
        <v>39600.0</v>
      </c>
      <c r="L44" s="7">
        <f t="shared" si="1"/>
        <v>6600</v>
      </c>
    </row>
    <row r="45">
      <c r="A45" s="4" t="s">
        <v>38</v>
      </c>
      <c r="B45" s="5" t="s">
        <v>137</v>
      </c>
      <c r="C45" s="5" t="s">
        <v>14</v>
      </c>
      <c r="D45" s="5" t="s">
        <v>88</v>
      </c>
      <c r="E45" s="5" t="s">
        <v>42</v>
      </c>
      <c r="F45" s="5" t="s">
        <v>98</v>
      </c>
      <c r="G45" s="5" t="s">
        <v>35</v>
      </c>
      <c r="H45" s="5" t="s">
        <v>36</v>
      </c>
      <c r="I45" s="5" t="s">
        <v>20</v>
      </c>
      <c r="J45" s="6">
        <v>45000.0</v>
      </c>
      <c r="K45" s="6">
        <v>51750.0</v>
      </c>
      <c r="L45" s="7">
        <f t="shared" si="1"/>
        <v>6750</v>
      </c>
    </row>
    <row r="46">
      <c r="A46" s="4" t="s">
        <v>12</v>
      </c>
      <c r="B46" s="5" t="s">
        <v>138</v>
      </c>
      <c r="C46" s="5" t="s">
        <v>40</v>
      </c>
      <c r="D46" s="5" t="s">
        <v>121</v>
      </c>
      <c r="E46" s="5" t="s">
        <v>25</v>
      </c>
      <c r="F46" s="5" t="s">
        <v>103</v>
      </c>
      <c r="G46" s="5" t="s">
        <v>27</v>
      </c>
      <c r="H46" s="5" t="s">
        <v>19</v>
      </c>
      <c r="I46" s="5" t="s">
        <v>29</v>
      </c>
      <c r="J46" s="6">
        <v>45000.0</v>
      </c>
      <c r="K46" s="6">
        <v>54000.0</v>
      </c>
      <c r="L46" s="7">
        <f t="shared" si="1"/>
        <v>9000</v>
      </c>
    </row>
    <row r="47">
      <c r="A47" s="4" t="s">
        <v>21</v>
      </c>
      <c r="B47" s="5" t="s">
        <v>139</v>
      </c>
      <c r="C47" s="5" t="s">
        <v>14</v>
      </c>
      <c r="D47" s="5" t="s">
        <v>47</v>
      </c>
      <c r="E47" s="5" t="s">
        <v>65</v>
      </c>
      <c r="F47" s="5" t="s">
        <v>112</v>
      </c>
      <c r="G47" s="5" t="s">
        <v>67</v>
      </c>
      <c r="H47" s="5" t="s">
        <v>28</v>
      </c>
      <c r="I47" s="5" t="s">
        <v>37</v>
      </c>
      <c r="J47" s="6">
        <v>19000.0</v>
      </c>
      <c r="K47" s="6">
        <v>21850.0</v>
      </c>
      <c r="L47" s="7">
        <f t="shared" si="1"/>
        <v>2850</v>
      </c>
    </row>
    <row r="48">
      <c r="A48" s="4" t="s">
        <v>12</v>
      </c>
      <c r="B48" s="5" t="s">
        <v>140</v>
      </c>
      <c r="C48" s="5" t="s">
        <v>14</v>
      </c>
      <c r="D48" s="5" t="s">
        <v>131</v>
      </c>
      <c r="E48" s="5" t="s">
        <v>61</v>
      </c>
      <c r="F48" s="5" t="s">
        <v>109</v>
      </c>
      <c r="G48" s="5" t="s">
        <v>27</v>
      </c>
      <c r="H48" s="5" t="s">
        <v>36</v>
      </c>
      <c r="I48" s="5" t="s">
        <v>44</v>
      </c>
      <c r="J48" s="6">
        <v>14000.0</v>
      </c>
      <c r="K48" s="6">
        <v>15400.0</v>
      </c>
      <c r="L48" s="7">
        <f t="shared" si="1"/>
        <v>1400</v>
      </c>
    </row>
    <row r="49">
      <c r="A49" s="4" t="s">
        <v>21</v>
      </c>
      <c r="B49" s="5" t="s">
        <v>141</v>
      </c>
      <c r="C49" s="5" t="s">
        <v>40</v>
      </c>
      <c r="D49" s="5" t="s">
        <v>84</v>
      </c>
      <c r="E49" s="5" t="s">
        <v>57</v>
      </c>
      <c r="F49" s="5" t="s">
        <v>107</v>
      </c>
      <c r="G49" s="5" t="s">
        <v>35</v>
      </c>
      <c r="H49" s="5" t="s">
        <v>19</v>
      </c>
      <c r="I49" s="5" t="s">
        <v>20</v>
      </c>
      <c r="J49" s="6">
        <v>19000.0</v>
      </c>
      <c r="K49" s="6">
        <v>20900.0</v>
      </c>
      <c r="L49" s="7">
        <f t="shared" si="1"/>
        <v>1900</v>
      </c>
    </row>
    <row r="50">
      <c r="A50" s="4" t="s">
        <v>30</v>
      </c>
      <c r="B50" s="5" t="s">
        <v>142</v>
      </c>
      <c r="C50" s="5" t="s">
        <v>74</v>
      </c>
      <c r="D50" s="5" t="s">
        <v>116</v>
      </c>
      <c r="E50" s="5" t="s">
        <v>70</v>
      </c>
      <c r="F50" s="5" t="s">
        <v>143</v>
      </c>
      <c r="G50" s="5" t="s">
        <v>18</v>
      </c>
      <c r="H50" s="5" t="s">
        <v>28</v>
      </c>
      <c r="I50" s="5" t="s">
        <v>29</v>
      </c>
      <c r="J50" s="6">
        <v>23000.0</v>
      </c>
      <c r="K50" s="6">
        <v>34500.0</v>
      </c>
      <c r="L50" s="7">
        <f t="shared" si="1"/>
        <v>11500</v>
      </c>
    </row>
    <row r="51">
      <c r="A51" s="4" t="s">
        <v>38</v>
      </c>
      <c r="B51" s="5" t="s">
        <v>144</v>
      </c>
      <c r="C51" s="5" t="s">
        <v>23</v>
      </c>
      <c r="D51" s="5" t="s">
        <v>114</v>
      </c>
      <c r="E51" s="5" t="s">
        <v>76</v>
      </c>
      <c r="F51" s="5" t="s">
        <v>145</v>
      </c>
      <c r="G51" s="5" t="s">
        <v>78</v>
      </c>
      <c r="H51" s="5" t="s">
        <v>36</v>
      </c>
      <c r="I51" s="5" t="s">
        <v>37</v>
      </c>
      <c r="J51" s="6">
        <v>17000.0</v>
      </c>
      <c r="K51" s="6">
        <v>25500.0</v>
      </c>
      <c r="L51" s="7">
        <f t="shared" si="1"/>
        <v>8500</v>
      </c>
    </row>
    <row r="52">
      <c r="A52" s="4" t="s">
        <v>45</v>
      </c>
      <c r="B52" s="5" t="s">
        <v>146</v>
      </c>
      <c r="C52" s="5" t="s">
        <v>23</v>
      </c>
      <c r="D52" s="5" t="s">
        <v>147</v>
      </c>
      <c r="E52" s="5" t="s">
        <v>85</v>
      </c>
      <c r="F52" s="5" t="s">
        <v>148</v>
      </c>
      <c r="G52" s="5" t="s">
        <v>27</v>
      </c>
      <c r="H52" s="5" t="s">
        <v>19</v>
      </c>
      <c r="I52" s="5" t="s">
        <v>44</v>
      </c>
      <c r="J52" s="6">
        <v>12000.0</v>
      </c>
      <c r="K52" s="6">
        <v>14400.0</v>
      </c>
      <c r="L52" s="7">
        <f t="shared" si="1"/>
        <v>2400</v>
      </c>
    </row>
    <row r="53">
      <c r="A53" s="4" t="s">
        <v>50</v>
      </c>
      <c r="B53" s="5" t="s">
        <v>149</v>
      </c>
      <c r="C53" s="5" t="s">
        <v>40</v>
      </c>
      <c r="D53" s="5" t="s">
        <v>121</v>
      </c>
      <c r="E53" s="5" t="s">
        <v>16</v>
      </c>
      <c r="F53" s="5" t="s">
        <v>150</v>
      </c>
      <c r="G53" s="5" t="s">
        <v>18</v>
      </c>
      <c r="H53" s="5" t="s">
        <v>28</v>
      </c>
      <c r="I53" s="5" t="s">
        <v>20</v>
      </c>
      <c r="J53" s="6">
        <v>16000.0</v>
      </c>
      <c r="K53" s="6">
        <v>19200.0</v>
      </c>
      <c r="L53" s="7">
        <f t="shared" si="1"/>
        <v>3200</v>
      </c>
    </row>
    <row r="54">
      <c r="A54" s="4" t="s">
        <v>55</v>
      </c>
      <c r="B54" s="5" t="s">
        <v>151</v>
      </c>
      <c r="C54" s="5" t="s">
        <v>23</v>
      </c>
      <c r="D54" s="5" t="s">
        <v>94</v>
      </c>
      <c r="E54" s="5" t="s">
        <v>53</v>
      </c>
      <c r="F54" s="5" t="s">
        <v>152</v>
      </c>
      <c r="G54" s="5" t="s">
        <v>35</v>
      </c>
      <c r="H54" s="5" t="s">
        <v>28</v>
      </c>
      <c r="I54" s="5" t="s">
        <v>29</v>
      </c>
      <c r="J54" s="6">
        <v>15000.0</v>
      </c>
      <c r="K54" s="6">
        <v>18750.0</v>
      </c>
      <c r="L54" s="7">
        <f t="shared" si="1"/>
        <v>3750</v>
      </c>
    </row>
    <row r="55">
      <c r="A55" s="4" t="s">
        <v>59</v>
      </c>
      <c r="B55" s="5" t="s">
        <v>153</v>
      </c>
      <c r="C55" s="5" t="s">
        <v>40</v>
      </c>
      <c r="D55" s="5" t="s">
        <v>154</v>
      </c>
      <c r="E55" s="5" t="s">
        <v>33</v>
      </c>
      <c r="F55" s="5" t="s">
        <v>155</v>
      </c>
      <c r="G55" s="5" t="s">
        <v>35</v>
      </c>
      <c r="H55" s="5" t="s">
        <v>36</v>
      </c>
      <c r="I55" s="5" t="s">
        <v>37</v>
      </c>
      <c r="J55" s="6">
        <v>42000.0</v>
      </c>
      <c r="K55" s="6">
        <v>54600.0</v>
      </c>
      <c r="L55" s="7">
        <f t="shared" si="1"/>
        <v>12600</v>
      </c>
    </row>
    <row r="56">
      <c r="A56" s="4" t="s">
        <v>63</v>
      </c>
      <c r="B56" s="5" t="s">
        <v>156</v>
      </c>
      <c r="C56" s="5" t="s">
        <v>74</v>
      </c>
      <c r="D56" s="5" t="s">
        <v>75</v>
      </c>
      <c r="E56" s="5" t="s">
        <v>42</v>
      </c>
      <c r="F56" s="5" t="s">
        <v>157</v>
      </c>
      <c r="G56" s="5" t="s">
        <v>35</v>
      </c>
      <c r="H56" s="5" t="s">
        <v>19</v>
      </c>
      <c r="I56" s="5" t="s">
        <v>44</v>
      </c>
      <c r="J56" s="6">
        <v>21000.0</v>
      </c>
      <c r="K56" s="6">
        <v>26250.0</v>
      </c>
      <c r="L56" s="7">
        <f t="shared" si="1"/>
        <v>5250</v>
      </c>
    </row>
    <row r="57">
      <c r="A57" s="4" t="s">
        <v>68</v>
      </c>
      <c r="B57" s="5" t="s">
        <v>158</v>
      </c>
      <c r="C57" s="5" t="s">
        <v>40</v>
      </c>
      <c r="D57" s="5" t="s">
        <v>84</v>
      </c>
      <c r="E57" s="5" t="s">
        <v>48</v>
      </c>
      <c r="F57" s="5" t="s">
        <v>159</v>
      </c>
      <c r="G57" s="5" t="s">
        <v>27</v>
      </c>
      <c r="H57" s="5" t="s">
        <v>28</v>
      </c>
      <c r="I57" s="5" t="s">
        <v>20</v>
      </c>
      <c r="J57" s="6">
        <v>8000.0</v>
      </c>
      <c r="K57" s="6">
        <v>10400.0</v>
      </c>
      <c r="L57" s="7">
        <f t="shared" si="1"/>
        <v>2400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13"/>
  </cols>
  <sheetData>
    <row r="1">
      <c r="A1" s="8" t="s">
        <v>160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161</v>
      </c>
      <c r="B2" s="11">
        <f>MAXIFS('Sales-Data'!K2:K57,'Sales-Data'!E2:E57,"Delhi",'Sales-Data'!G2:G57,"North")</f>
        <v>54000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2" t="s">
        <v>162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 t="s">
        <v>161</v>
      </c>
      <c r="B5" s="11">
        <f>SUMIFS('Sales-Data'!K2:K57,'Sales-Data'!C2:C57,"Abhay Singh")</f>
        <v>511350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/>
      <c r="B6" s="9"/>
      <c r="C6" s="9"/>
      <c r="D6" s="9"/>
      <c r="E6" s="9"/>
      <c r="F6" s="9"/>
      <c r="G6" s="13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8" t="s">
        <v>163</v>
      </c>
      <c r="B7" s="9"/>
      <c r="C7" s="9"/>
      <c r="D7" s="9"/>
      <c r="E7" s="9"/>
      <c r="F7" s="9"/>
      <c r="G7" s="13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 t="s">
        <v>161</v>
      </c>
      <c r="B8" s="11" t="str">
        <f>IFERROR(__xludf.DUMMYFUNCTION("FILTER('Sales-Data'!C2:C57,'Sales-Data'!B2:B57=""IN-152158"")"),"Raj Sharma")</f>
        <v>Raj Sharma</v>
      </c>
      <c r="C8" s="9"/>
      <c r="D8" s="9"/>
      <c r="E8" s="9"/>
      <c r="F8" s="9"/>
      <c r="G8" s="13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9"/>
      <c r="C9" s="9"/>
      <c r="D9" s="9"/>
      <c r="E9" s="9"/>
      <c r="F9" s="9"/>
      <c r="G9" s="13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8" t="s">
        <v>164</v>
      </c>
      <c r="B10" s="9"/>
      <c r="C10" s="9"/>
      <c r="D10" s="9"/>
      <c r="E10" s="9"/>
      <c r="F10" s="9"/>
      <c r="G10" s="13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 t="s">
        <v>161</v>
      </c>
      <c r="B11" s="11" t="str">
        <f>IFERROR(__xludf.DUMMYFUNCTION("FILTER('Sales-Data'!D2:D57,'Sales-Data'!C2:C57=""Kabir Khan"",'Sales-Data'!A2:A57=""January"",'Sales-Data'!E2:E57=""Maharashtra"")"),"Kriti Banerjee")</f>
        <v>Kriti Banerjee</v>
      </c>
      <c r="C11" s="9"/>
      <c r="D11" s="9"/>
      <c r="E11" s="9"/>
      <c r="F11" s="9"/>
      <c r="G11" s="13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13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8" t="s">
        <v>165</v>
      </c>
      <c r="B13" s="9"/>
      <c r="C13" s="9"/>
      <c r="D13" s="9"/>
      <c r="E13" s="9"/>
      <c r="F13" s="9"/>
      <c r="G13" s="13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0" t="s">
        <v>161</v>
      </c>
      <c r="B14" s="11">
        <f>AVERAGEIFS('Sales-Data'!K2:K57,'Sales-Data'!G2:G57,"North")</f>
        <v>28068.42105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3" t="s">
        <v>166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0" t="s">
        <v>161</v>
      </c>
      <c r="B17" s="11">
        <f>MAXIFS('Sales-Data'!K2:K57,'Sales-Data'!H2:H57,"Air",'Sales-Data'!G2:G57,"South")</f>
        <v>57200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3" t="s">
        <v>167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0" t="s">
        <v>161</v>
      </c>
      <c r="B20" s="11">
        <f>MAXIFS('Sales-Data'!J2:J57,'Sales-Data'!I2:I57,"Corporate",'Sales-Data'!A2:A57,"March")</f>
        <v>27000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3" t="s">
        <v>168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0" t="s">
        <v>161</v>
      </c>
      <c r="B23" s="11">
        <f>MINIFS('Sales-Data'!J2:J57,'Sales-Data'!H2:H57,"Road",'Sales-Data'!A2:A57,"June")</f>
        <v>16000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3" t="s">
        <v>169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0" t="s">
        <v>161</v>
      </c>
      <c r="B26" s="11" t="str">
        <f>IFERROR(__xludf.DUMMYFUNCTION("FILTER('Sales-Data'!D2:D57,'Sales-Data'!E2:E57=""Uttar Pradesh"",'Sales-Data'!B2:B57=""IN-108971"")"),"Pooja Chatterjee")</f>
        <v>Pooja Chatterjee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3" t="s">
        <v>170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0" t="s">
        <v>161</v>
      </c>
      <c r="B29" s="11" t="str">
        <f>VLOOKUP("IN-115818",'Sales-Data'!B2:I57,8,FALSE)</f>
        <v>Corporate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3" t="s">
        <v>171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0" t="s">
        <v>161</v>
      </c>
      <c r="B32" s="14">
        <f>AVERAGEIFS('Sales-Data'!K2:K57,'Sales-Data'!C2:C57,"Raj Sharma")</f>
        <v>27469.23077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3" t="s">
        <v>172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0" t="s">
        <v>161</v>
      </c>
      <c r="B35" s="14" t="str">
        <f>VLOOKUP("IN-115820",'Sales-Data'!B2:H57,7,FALSE)</f>
        <v>Road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3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3" t="s">
        <v>173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0" t="s">
        <v>161</v>
      </c>
      <c r="B38" s="14">
        <f>MAXIFS('Sales-Data'!K2:K57,'Sales-Data'!I2:I57,"Consumer")</f>
        <v>62500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3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3" t="s">
        <v>174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0" t="s">
        <v>161</v>
      </c>
      <c r="B41" s="14">
        <f>MINIFS('Sales-Data'!J2:J57,'Sales-Data'!H2:H57,"Rail",'Sales-Data'!F2:F57,"New Delhi")</f>
        <v>18000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3" t="s">
        <v>175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0" t="s">
        <v>161</v>
      </c>
      <c r="B44" s="14">
        <f>AVERAGEIFS('Sales-Data'!J2:J57,'Sales-Data'!D2:D57,"Kriti Banerjee",'Sales-Data'!G2:G57,"North")</f>
        <v>34500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5" t="s">
        <v>176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0" t="s">
        <v>161</v>
      </c>
      <c r="B47" s="11">
        <f>MAXIFS('Sales-Data'!K2:K57,'Sales-Data'!G2:G57,"North",'Sales-Data'!F2:F57,"New Delhi")</f>
        <v>21600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2" t="s">
        <v>177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0" t="s">
        <v>161</v>
      </c>
      <c r="B50" s="11">
        <f>MAXIFS('Sales-Data'!K2:K57,'Sales-Data'!G2:G57,"North",'Sales-Data'!C2:C57,"Raj Sharma",'Sales-Data'!I2:I57,"Small Business")</f>
        <v>61100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6" t="s">
        <v>178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0" t="s">
        <v>179</v>
      </c>
      <c r="B53" s="11">
        <f>SUMIFS('Sales-Data'!K2:K57,'Sales-Data'!G2:G57,"South",'Sales-Data'!H2:H57,"Rail")</f>
        <v>219550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3.5"/>
  </cols>
  <sheetData>
    <row r="1">
      <c r="A1" s="16" t="s">
        <v>180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2" t="s">
        <v>181</v>
      </c>
      <c r="B2" s="16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0" t="s">
        <v>161</v>
      </c>
      <c r="B3" s="18" t="str">
        <f>IF(VLOOKUP("IN-152158",'Sales-Data'!B2:C57,2,FALSE)="Raj Sharma","Yes","No")</f>
        <v>Yes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6"/>
      <c r="B4" s="17"/>
      <c r="C4" s="15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6" t="s">
        <v>182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2" t="s">
        <v>183</v>
      </c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0" t="s">
        <v>161</v>
      </c>
      <c r="B7" s="18">
        <f t="array" ref="B7:B11">SORT('Sales-Data'!K2:K57,1,FALSE)</f>
        <v>62500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6"/>
      <c r="B8" s="19">
        <v>61100.0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6"/>
      <c r="B9" s="19">
        <v>57200.0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6"/>
      <c r="B10" s="19">
        <v>54600.0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6"/>
      <c r="B11" s="19">
        <v>54000.0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6" t="s">
        <v>184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2" t="s">
        <v>185</v>
      </c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0" t="s">
        <v>161</v>
      </c>
      <c r="B15" s="18" t="str">
        <f>IF(SUMIFS('Sales-Data'!K2:K57,'Sales-Data'!E2:E57,"Maharashtra")&gt;50000,"Yes","No")</f>
        <v>Yes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6" t="s">
        <v>186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2" t="s">
        <v>187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0" t="s">
        <v>161</v>
      </c>
      <c r="B19" s="19">
        <f>MAXIFS('Sales-Data'!K2:K57,'Sales-Data'!D2:D57,VLOOKUP("IN-138691",'Sales-Data'!B2:D57,3,FALSE))</f>
        <v>61100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0" t="s">
        <v>188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21" t="s">
        <v>189</v>
      </c>
      <c r="B22" s="17"/>
      <c r="C22" s="17"/>
      <c r="D22" s="17"/>
      <c r="E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0" t="s">
        <v>161</v>
      </c>
      <c r="B23" s="19">
        <f>SUMIFS('Sales-Data'!K2:K57,'Sales-Data'!G2:G57,VLOOKUP("New Delhi",'Sales-Data'!F2:G57,2,FALSE))</f>
        <v>533300</v>
      </c>
      <c r="C23" s="17"/>
      <c r="D23" s="17"/>
      <c r="E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5" t="s">
        <v>190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2" t="s">
        <v>191</v>
      </c>
      <c r="B26" s="17"/>
      <c r="C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22" t="s">
        <v>192</v>
      </c>
      <c r="B27" s="17"/>
      <c r="C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2" t="s">
        <v>7</v>
      </c>
      <c r="B28" s="2" t="s">
        <v>193</v>
      </c>
      <c r="C28" s="2" t="s">
        <v>194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5" t="s">
        <v>19</v>
      </c>
      <c r="B29" s="19">
        <f>COUNTIF('Sales-Data'!H$2:H$57,A29)</f>
        <v>19</v>
      </c>
      <c r="C29" s="19" t="str">
        <f t="shared" ref="C29:C31" si="1">IF(B29=MAX(B$29:B$31),"Max","-")</f>
        <v>-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5" t="s">
        <v>28</v>
      </c>
      <c r="B30" s="19">
        <f>COUNTIF('Sales-Data'!H$2:H$57,A30)</f>
        <v>20</v>
      </c>
      <c r="C30" s="19" t="str">
        <f t="shared" si="1"/>
        <v>Max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5" t="s">
        <v>36</v>
      </c>
      <c r="B31" s="19">
        <f>COUNTIF('Sales-Data'!H$2:H$57,A31)</f>
        <v>17</v>
      </c>
      <c r="C31" s="19" t="str">
        <f t="shared" si="1"/>
        <v>-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5" t="s">
        <v>195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2" t="s">
        <v>196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0" t="s">
        <v>161</v>
      </c>
      <c r="B35" s="19">
        <f>SUMIFS('Sales-Data'!K2:K57,'Sales-Data'!I2:I57,VLOOKUP("IN-108971",'Sales-Data'!B2:I57,8,FALSE))</f>
        <v>423150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22" t="s">
        <v>197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2" t="s">
        <v>183</v>
      </c>
      <c r="B38" s="17"/>
      <c r="C38" s="17"/>
      <c r="D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23" t="s">
        <v>198</v>
      </c>
      <c r="B39" s="19" t="str">
        <f t="array" ref="B39:B41">SORT('Sales-Data'!D2:L57,9,FALSE)</f>
        <v>Tanvi Gupta</v>
      </c>
      <c r="C39" s="17"/>
      <c r="D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B40" s="24" t="s">
        <v>24</v>
      </c>
      <c r="C40" s="17"/>
      <c r="D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6"/>
      <c r="B41" s="19" t="s">
        <v>32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22" t="s">
        <v>199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22" t="s">
        <v>200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23" t="s">
        <v>179</v>
      </c>
      <c r="B45" s="19" t="str">
        <f>IFERROR(__xludf.DUMMYFUNCTION("FILTER('Sales-Data'!D$2:D$57,'Sales-Data'!L$2:L$57=MIN('Sales-Data'!L$2:L$57))"),"Rishi Shah")</f>
        <v>Rishi Shah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B46" s="19" t="str">
        <f>IFERROR(__xludf.DUMMYFUNCTION("""COMPUTED_VALUE"""),"Anjali Mehra")</f>
        <v>Anjali Mehra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6" t="s">
        <v>201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2" t="s">
        <v>202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0" t="s">
        <v>161</v>
      </c>
      <c r="B50" s="19">
        <f>MAXIFS('Sales-Data'!K2:K57,'Sales-Data'!E2:E57,VLOOKUP("IN-115818",'Sales-Data'!B2:E57,4,FALSE))</f>
        <v>57200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5" t="s">
        <v>203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2" t="s">
        <v>204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25" t="s">
        <v>179</v>
      </c>
      <c r="B54" s="19" t="str">
        <f>IFERROR(__xludf.DUMMYFUNCTION("ARRAY_CONSTRAIN(SORT(FILTER('Sales-Data'!C2:K57,'Sales-Data'!I2:I57=""Consumer""),9,FALSE),3,1)"),"Abhay Singh")</f>
        <v>Abhay Singh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9" t="str">
        <f>IFERROR(__xludf.DUMMYFUNCTION("""COMPUTED_VALUE"""),"Raj Sharma")</f>
        <v>Raj Sharma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9" t="str">
        <f>IFERROR(__xludf.DUMMYFUNCTION("""COMPUTED_VALUE"""),"Kabir Khan")</f>
        <v>Kabir Khan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5" t="s">
        <v>205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22" t="s">
        <v>206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22" t="s">
        <v>207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2" t="s">
        <v>208</v>
      </c>
      <c r="B61" s="2" t="s">
        <v>209</v>
      </c>
      <c r="C61" s="2" t="s">
        <v>194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24" t="s">
        <v>47</v>
      </c>
      <c r="B62" s="24">
        <f>SUMIFS('Sales-Data'!K$2:K$57,'Sales-Data'!D$2:D$57,$A62)</f>
        <v>103700</v>
      </c>
      <c r="C62" s="19" t="str">
        <f t="shared" ref="C62:C64" si="2">IF(B62=MAX(B$62:B$64),"Best",IF(B62=MIN(B$62:B$64),"Worst","Average"))</f>
        <v>Best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9" t="s">
        <v>52</v>
      </c>
      <c r="B63" s="24">
        <f>SUMIFS('Sales-Data'!K$2:K$57,'Sales-Data'!D$2:D$57,$A63)</f>
        <v>63650</v>
      </c>
      <c r="C63" s="19" t="str">
        <f t="shared" si="2"/>
        <v>Worst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9" t="s">
        <v>75</v>
      </c>
      <c r="B64" s="24">
        <f>SUMIFS('Sales-Data'!K$2:K$57,'Sales-Data'!D$2:D$57,$A64)</f>
        <v>91800</v>
      </c>
      <c r="C64" s="19" t="str">
        <f t="shared" si="2"/>
        <v>Average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22" t="s">
        <v>210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26" t="s">
        <v>211</v>
      </c>
      <c r="B67" s="27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2" t="s">
        <v>208</v>
      </c>
      <c r="B68" s="28" t="s">
        <v>194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9" t="s">
        <v>154</v>
      </c>
      <c r="B69" s="19" t="str">
        <f>IFERROR(__xludf.DUMMYFUNCTION("FILTER('Sales-Data'!I$2:I$57,'Sales-Data'!L$2:L$57=MAXIFS('Sales-Data'!L$2:L$57,'Sales-Data'!D$2:D$57,$A69))"),"Home Office")</f>
        <v>Home Office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9" t="s">
        <v>88</v>
      </c>
      <c r="B70" s="19" t="str">
        <f>IFERROR(__xludf.DUMMYFUNCTION("FILTER('Sales-Data'!I$2:I$57,'Sales-Data'!L$2:L$57=MAXIFS('Sales-Data'!L$2:L$57,'Sales-Data'!D$2:D$57,$A70))"),"Corporate")</f>
        <v>Corporate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9" t="s">
        <v>114</v>
      </c>
      <c r="B71" s="19" t="str">
        <f>IFERROR(__xludf.DUMMYFUNCTION("FILTER('Sales-Data'!I$2:I$57,'Sales-Data'!L$2:L$57=MAXIFS('Sales-Data'!L$2:L$57,'Sales-Data'!D$2:D$57,$A71))"),"Consumer")</f>
        <v>Consumer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</row>
    <row r="1009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</row>
    <row r="1010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</row>
    <row r="1011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</row>
    <row r="1012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</row>
    <row r="1013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</row>
    <row r="1014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</row>
    <row r="1015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</row>
    <row r="101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</row>
    <row r="1017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</row>
    <row r="1018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</row>
    <row r="1019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</row>
    <row r="1020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</row>
    <row r="1021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</row>
    <row r="1022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</row>
    <row r="1023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</row>
    <row r="1024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</row>
    <row r="1025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</row>
    <row r="102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</row>
  </sheetData>
  <drawing r:id="rId1"/>
</worksheet>
</file>