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obile- Data" sheetId="1" r:id="rId4"/>
    <sheet state="visible" name="Task 2-Questions" sheetId="2" r:id="rId5"/>
    <sheet state="visible" name="Task 3-Questions" sheetId="3" r:id="rId6"/>
  </sheets>
  <definedNames/>
  <calcPr/>
</workbook>
</file>

<file path=xl/sharedStrings.xml><?xml version="1.0" encoding="utf-8"?>
<sst xmlns="http://schemas.openxmlformats.org/spreadsheetml/2006/main" count="306" uniqueCount="147">
  <si>
    <t>Car Names</t>
  </si>
  <si>
    <t>Company</t>
  </si>
  <si>
    <t>Mileage</t>
  </si>
  <si>
    <t>Seats</t>
  </si>
  <si>
    <t>Engine Power (in hp)</t>
  </si>
  <si>
    <t>Fuel type</t>
  </si>
  <si>
    <t>Fuel Type (Cleaned)</t>
  </si>
  <si>
    <t>Alto</t>
  </si>
  <si>
    <t>Maruti Suzuki</t>
  </si>
  <si>
    <t>CNG</t>
  </si>
  <si>
    <t>Grand i10</t>
  </si>
  <si>
    <t>Hyundai</t>
  </si>
  <si>
    <t>Petrol/Diesel</t>
  </si>
  <si>
    <t>Tiago</t>
  </si>
  <si>
    <t>Tata</t>
  </si>
  <si>
    <t>Amaze</t>
  </si>
  <si>
    <t>Honda</t>
  </si>
  <si>
    <t>Figo</t>
  </si>
  <si>
    <t>Ford</t>
  </si>
  <si>
    <t>XUV300</t>
  </si>
  <si>
    <t>Mahindra</t>
  </si>
  <si>
    <t>Kwid</t>
  </si>
  <si>
    <t>Renault</t>
  </si>
  <si>
    <t>Petrol</t>
  </si>
  <si>
    <t>Polo</t>
  </si>
  <si>
    <t>Volkswagen</t>
  </si>
  <si>
    <t>Magnite</t>
  </si>
  <si>
    <t>Nissan</t>
  </si>
  <si>
    <t>Seltos</t>
  </si>
  <si>
    <t>Kia</t>
  </si>
  <si>
    <t>Baleno</t>
  </si>
  <si>
    <t>Petrol/CNG</t>
  </si>
  <si>
    <t>Venue</t>
  </si>
  <si>
    <t>Nexon</t>
  </si>
  <si>
    <t>EcoSport</t>
  </si>
  <si>
    <t>Thar</t>
  </si>
  <si>
    <t>City</t>
  </si>
  <si>
    <t>Swift</t>
  </si>
  <si>
    <t>Duster</t>
  </si>
  <si>
    <t>Vento</t>
  </si>
  <si>
    <t>Sonet</t>
  </si>
  <si>
    <t>Fortuner</t>
  </si>
  <si>
    <t>Toyota</t>
  </si>
  <si>
    <t>Creta</t>
  </si>
  <si>
    <t>Harrier</t>
  </si>
  <si>
    <t>Diesel</t>
  </si>
  <si>
    <t>Aspire</t>
  </si>
  <si>
    <t>Bolero</t>
  </si>
  <si>
    <t>Wagon R</t>
  </si>
  <si>
    <t>Jazz</t>
  </si>
  <si>
    <t>Kicks</t>
  </si>
  <si>
    <t>Carnival</t>
  </si>
  <si>
    <t>TRoc</t>
  </si>
  <si>
    <t>Dzire</t>
  </si>
  <si>
    <t>Verna</t>
  </si>
  <si>
    <t>Tigor</t>
  </si>
  <si>
    <t>Endeavour</t>
  </si>
  <si>
    <t>Scorpio</t>
  </si>
  <si>
    <t>Triber</t>
  </si>
  <si>
    <t>Soul</t>
  </si>
  <si>
    <t>Innova Crysta</t>
  </si>
  <si>
    <t>Ignis</t>
  </si>
  <si>
    <t>WRV</t>
  </si>
  <si>
    <t>Tiguan</t>
  </si>
  <si>
    <t>Sunny</t>
  </si>
  <si>
    <t>Altroz</t>
  </si>
  <si>
    <t>Freestyle</t>
  </si>
  <si>
    <t>Marazzo</t>
  </si>
  <si>
    <t>Ertiga</t>
  </si>
  <si>
    <t>CRV</t>
  </si>
  <si>
    <t>Captur</t>
  </si>
  <si>
    <t>Rio</t>
  </si>
  <si>
    <t>Q1- What is the average mileage in Maruti Suzuki petrol type cars?</t>
  </si>
  <si>
    <t>Answer-</t>
  </si>
  <si>
    <t>Q2- What is the maximum engine power of Maruti Suzuki's 5-seater CNG cars</t>
  </si>
  <si>
    <t>Q3- What is the average engine power in Ford Diesel type cars?</t>
  </si>
  <si>
    <t>Q4- Calculate the number of Tata cars whose engine power (in hp) is greater than 100.</t>
  </si>
  <si>
    <t>Q5- What is the minimum mileage in Honda diesel-type cars?</t>
  </si>
  <si>
    <t>Q6- Name the cars that are made by Mahindra with a mileage below 18.</t>
  </si>
  <si>
    <t>Q7- What is the minimum engine power (in hp) of Kia 5 seater cars?</t>
  </si>
  <si>
    <t>Q8- Calculate the maximum engine power (in hp) for listed companies.</t>
  </si>
  <si>
    <t>Q9- Name the cars which have a petrol engine and an engine power greater than 100.</t>
  </si>
  <si>
    <t>Q10- How many 5-seater cars have a diesel fuel type?</t>
  </si>
  <si>
    <t>Q11- How many cars have mileage greater than or equal to 20 and engine power (in hp) greater than or equal to 100?</t>
  </si>
  <si>
    <t>Q12- Calculate average of engine power for 7 seater cars whose mileage is greater than 18.</t>
  </si>
  <si>
    <t>Q13- What is the maximum mileage among 8-seater cars with an engine power greater than or equal to 200?</t>
  </si>
  <si>
    <t>Q14- Categorise the cars listed below as "Powerful", "Average" and "Weak" based on the following conditions</t>
  </si>
  <si>
    <t>Engine Power &gt;=</t>
  </si>
  <si>
    <t>Powerful</t>
  </si>
  <si>
    <t>Average</t>
  </si>
  <si>
    <t>Engine Power &lt;</t>
  </si>
  <si>
    <t>Weak</t>
  </si>
  <si>
    <t>Use Vlookup and Nested If to fill the below table</t>
  </si>
  <si>
    <t xml:space="preserve">Engine Power </t>
  </si>
  <si>
    <t>Category</t>
  </si>
  <si>
    <t>Q15- Assist a customer in deciding whether to buy a car or leave.</t>
  </si>
  <si>
    <t xml:space="preserve">If the mileage of a car is greater than or equal to 20 then he will "Buy" else "Leave" </t>
  </si>
  <si>
    <t>Use Vlookup and If to fill the below table</t>
  </si>
  <si>
    <t>Decision</t>
  </si>
  <si>
    <t>Q16- For the cars listed below, categorise them as "High Mileage", "Medium Mileage" and "Low Mileage" based on given conditions.</t>
  </si>
  <si>
    <t>Mileage &gt;=</t>
  </si>
  <si>
    <t>High Mileage</t>
  </si>
  <si>
    <t>Medium Mileage</t>
  </si>
  <si>
    <t>Mileage &lt;</t>
  </si>
  <si>
    <t>Low Mileage</t>
  </si>
  <si>
    <t>Use vlookup and nest If function to fill the below table.</t>
  </si>
  <si>
    <t>Answer</t>
  </si>
  <si>
    <t>Q17- Identify cars with an engine power between 100 and 110 and categorize as "Moderate Power", else categorise them as "Others".</t>
  </si>
  <si>
    <t>Engine power</t>
  </si>
  <si>
    <t>Q18- Find the maximum engine power among cars that run on Diesel and are from the company "Nissan"</t>
  </si>
  <si>
    <t xml:space="preserve">Answer- </t>
  </si>
  <si>
    <t>Q19- Find the minimum mileage among the cars that were manufactured by "Ford" and are 5 seaters.</t>
  </si>
  <si>
    <t>Q20- Sum the engine power of cars manufactured by Hyundai that have more than 4 seats.</t>
  </si>
  <si>
    <t>Q1- How many cars have mileage that is more than the average mileage of all the cars?</t>
  </si>
  <si>
    <t>Use nested count, filter and average functions to solve this question.</t>
  </si>
  <si>
    <t>Q2- What are the names of those cars that have highest mileage?</t>
  </si>
  <si>
    <t>Use nested filter and max functions.</t>
  </si>
  <si>
    <t>Q3- Provide a list of cars that are 5-seaters, use CNG as fuel, and have a mileage equal to or greater than 16. Sort these car names in alphabetical order.</t>
  </si>
  <si>
    <t>Use nested sort and filter functions.</t>
  </si>
  <si>
    <t>Q4- If the mileage of the listed car is greater than the average mileage of all the cars then it is "Yes" else "No"</t>
  </si>
  <si>
    <t>Use nested if, vlookup and average to fill the below table</t>
  </si>
  <si>
    <t>Yes/No</t>
  </si>
  <si>
    <t>Q5- Which car has the highest mileage among those with a petrol fuel type?</t>
  </si>
  <si>
    <t>Use nested filter and maxifs to solve this question.</t>
  </si>
  <si>
    <t>Q6- Riya wants to purchase a car from the company "Hyundai" and wants the car which has the highest engine power.</t>
  </si>
  <si>
    <t>Which is the best car for Riya? Use nested filter and maxifs functions.</t>
  </si>
  <si>
    <t>Q7- Ayush wants to purchase a car but is confused about the company that he should purchase from. He wants to buy from the company with the highest average mileage.</t>
  </si>
  <si>
    <t>From the table find out which company has the best average mileage.</t>
  </si>
  <si>
    <t>If average mileage is maximum then "Best" else "-".</t>
  </si>
  <si>
    <t>Average Mileage</t>
  </si>
  <si>
    <t>Q8- Which car has the highest engine power and also falls in the highest mileage range?</t>
  </si>
  <si>
    <t>Use nested filter, maxifs and max functions to solve this question.</t>
  </si>
  <si>
    <t>Q9- What is the fuel type of the car that has the highest engine power?</t>
  </si>
  <si>
    <t>Use vlookup and max functions.</t>
  </si>
  <si>
    <t>Q10- If the fuel type of the Grand i10 is Diesel, display "Diesel Car," otherwise, display "Other Car".</t>
  </si>
  <si>
    <t>Use nested vlookup and If functions to answer this question.</t>
  </si>
  <si>
    <t>Q11- Find the companies with the highest mileage among Petrol cars.</t>
  </si>
  <si>
    <t>Use nested filter and maxifs functions.</t>
  </si>
  <si>
    <t>Q12- Calculate the average engine power of all the diesel cars manufactured by the following companies.</t>
  </si>
  <si>
    <t>Use nested average and filter function to solve this question.</t>
  </si>
  <si>
    <t>Q13- Find the maximum engine power among cars that run on Diesel and are from the company "Nissan"</t>
  </si>
  <si>
    <t>Use maxifs function to solve this question.</t>
  </si>
  <si>
    <t>Q14- If company is "Maruti Suzuki", then "Indian", else check if company is "Ford" then "American" else "Others"</t>
  </si>
  <si>
    <t>Categorise the below listed companies as Indian, American and Others. Use nested if and vlookup functions to fill the below table.</t>
  </si>
  <si>
    <t>Q15- Give Remarks for the following cars based on the below conditions-</t>
  </si>
  <si>
    <t>If manufacturing company is "Kia" then "Manufactured by Kia" else "Manufactured by others"</t>
  </si>
  <si>
    <t xml:space="preserve">Use Nested If and Vlookup functions to fill the below table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</si>
</sst>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3" fontId="2" numFmtId="0" xfId="0" applyFill="1" applyFont="1"/>
    <xf borderId="0" fillId="3" fontId="2" numFmtId="3" xfId="0" applyFont="1" applyNumberFormat="1"/>
    <xf borderId="0" fillId="0" fontId="2" numFmtId="0" xfId="0" applyFont="1"/>
    <xf borderId="0" fillId="0" fontId="2" numFmtId="3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2" xfId="0" applyBorder="1" applyFont="1" applyNumberFormat="1"/>
    <xf borderId="1" fillId="0" fontId="2" numFmtId="0" xfId="0" applyBorder="1" applyFont="1"/>
    <xf borderId="1" fillId="2" fontId="1" numFmtId="0" xfId="0" applyAlignment="1" applyBorder="1" applyFont="1">
      <alignment readingOrder="0"/>
    </xf>
    <xf borderId="1" fillId="2" fontId="1" numFmtId="3" xfId="0" applyAlignment="1" applyBorder="1" applyFont="1" applyNumberFormat="1">
      <alignment readingOrder="0"/>
    </xf>
    <xf borderId="0" fillId="4" fontId="3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3" xfId="0" applyAlignment="1" applyFont="1" applyNumberFormat="1">
      <alignment readingOrder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4" fontId="6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4" fontId="2" numFmtId="0" xfId="0" applyFont="1"/>
    <xf borderId="1" fillId="0" fontId="2" numFmtId="164" xfId="0" applyBorder="1" applyFont="1" applyNumberFormat="1"/>
    <xf borderId="1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5" max="5" width="17.63"/>
    <col customWidth="1" min="7" max="7" width="1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>
        <v>26.0</v>
      </c>
      <c r="D2" s="4">
        <v>4.0</v>
      </c>
      <c r="E2" s="3">
        <v>58.0</v>
      </c>
      <c r="F2" s="3" t="s">
        <v>9</v>
      </c>
      <c r="G2" s="5" t="str">
        <f t="shared" ref="G2:G50" si="1">IF(F2="Petrol/Diesel","Diesel",IF(F2="Petrol/CNG","CNG",F2))</f>
        <v>CNG</v>
      </c>
    </row>
    <row r="3">
      <c r="A3" s="3" t="s">
        <v>10</v>
      </c>
      <c r="B3" s="3" t="s">
        <v>11</v>
      </c>
      <c r="C3" s="3">
        <v>21.5</v>
      </c>
      <c r="D3" s="4">
        <v>5.0</v>
      </c>
      <c r="E3" s="3">
        <v>79.0</v>
      </c>
      <c r="F3" s="3" t="s">
        <v>12</v>
      </c>
      <c r="G3" s="5" t="str">
        <f t="shared" si="1"/>
        <v>Diesel</v>
      </c>
    </row>
    <row r="4">
      <c r="A4" s="3" t="s">
        <v>13</v>
      </c>
      <c r="B4" s="3" t="s">
        <v>14</v>
      </c>
      <c r="C4" s="3">
        <v>23.5</v>
      </c>
      <c r="D4" s="4">
        <v>5.0</v>
      </c>
      <c r="E4" s="3">
        <v>102.5</v>
      </c>
      <c r="F4" s="3" t="s">
        <v>12</v>
      </c>
      <c r="G4" s="5" t="str">
        <f t="shared" si="1"/>
        <v>Diesel</v>
      </c>
    </row>
    <row r="5">
      <c r="A5" s="3" t="s">
        <v>15</v>
      </c>
      <c r="B5" s="3" t="s">
        <v>16</v>
      </c>
      <c r="C5" s="3">
        <v>21.5</v>
      </c>
      <c r="D5" s="4">
        <v>5.0</v>
      </c>
      <c r="E5" s="3">
        <v>95.0</v>
      </c>
      <c r="F5" s="3" t="s">
        <v>12</v>
      </c>
      <c r="G5" s="5" t="str">
        <f t="shared" si="1"/>
        <v>Diesel</v>
      </c>
    </row>
    <row r="6">
      <c r="A6" s="3" t="s">
        <v>17</v>
      </c>
      <c r="B6" s="3" t="s">
        <v>18</v>
      </c>
      <c r="C6" s="3">
        <v>21.5</v>
      </c>
      <c r="D6" s="4">
        <v>5.0</v>
      </c>
      <c r="E6" s="3">
        <v>107.0</v>
      </c>
      <c r="F6" s="3" t="s">
        <v>12</v>
      </c>
      <c r="G6" s="5" t="str">
        <f t="shared" si="1"/>
        <v>Diesel</v>
      </c>
    </row>
    <row r="7">
      <c r="A7" s="3" t="s">
        <v>19</v>
      </c>
      <c r="B7" s="3" t="s">
        <v>20</v>
      </c>
      <c r="C7" s="3">
        <v>17.5</v>
      </c>
      <c r="D7" s="4">
        <v>5.0</v>
      </c>
      <c r="E7" s="3">
        <v>117.5</v>
      </c>
      <c r="F7" s="3" t="s">
        <v>12</v>
      </c>
      <c r="G7" s="5" t="str">
        <f t="shared" si="1"/>
        <v>Diesel</v>
      </c>
    </row>
    <row r="8">
      <c r="A8" s="3" t="s">
        <v>21</v>
      </c>
      <c r="B8" s="3" t="s">
        <v>22</v>
      </c>
      <c r="C8" s="3">
        <v>26.0</v>
      </c>
      <c r="D8" s="4">
        <v>5.0</v>
      </c>
      <c r="E8" s="3">
        <v>61.0</v>
      </c>
      <c r="F8" s="3" t="s">
        <v>23</v>
      </c>
      <c r="G8" s="5" t="str">
        <f t="shared" si="1"/>
        <v>Petrol</v>
      </c>
    </row>
    <row r="9">
      <c r="A9" s="3" t="s">
        <v>24</v>
      </c>
      <c r="B9" s="3" t="s">
        <v>25</v>
      </c>
      <c r="C9" s="3">
        <v>20.0</v>
      </c>
      <c r="D9" s="4">
        <v>5.0</v>
      </c>
      <c r="E9" s="3">
        <v>92.0</v>
      </c>
      <c r="F9" s="3" t="s">
        <v>12</v>
      </c>
      <c r="G9" s="5" t="str">
        <f t="shared" si="1"/>
        <v>Diesel</v>
      </c>
    </row>
    <row r="10">
      <c r="A10" s="3" t="s">
        <v>26</v>
      </c>
      <c r="B10" s="3" t="s">
        <v>27</v>
      </c>
      <c r="C10" s="3">
        <v>21.5</v>
      </c>
      <c r="D10" s="4">
        <v>5.0</v>
      </c>
      <c r="E10" s="3">
        <v>86.0</v>
      </c>
      <c r="F10" s="3" t="s">
        <v>23</v>
      </c>
      <c r="G10" s="5" t="str">
        <f t="shared" si="1"/>
        <v>Petrol</v>
      </c>
    </row>
    <row r="11">
      <c r="A11" s="3" t="s">
        <v>28</v>
      </c>
      <c r="B11" s="3" t="s">
        <v>29</v>
      </c>
      <c r="C11" s="3">
        <v>19.0</v>
      </c>
      <c r="D11" s="4">
        <v>5.0</v>
      </c>
      <c r="E11" s="3">
        <v>127.5</v>
      </c>
      <c r="F11" s="3" t="s">
        <v>12</v>
      </c>
      <c r="G11" s="5" t="str">
        <f t="shared" si="1"/>
        <v>Diesel</v>
      </c>
    </row>
    <row r="12">
      <c r="A12" s="3" t="s">
        <v>30</v>
      </c>
      <c r="B12" s="3" t="s">
        <v>8</v>
      </c>
      <c r="C12" s="3">
        <v>23.5</v>
      </c>
      <c r="D12" s="4">
        <v>5.0</v>
      </c>
      <c r="E12" s="3">
        <v>90.0</v>
      </c>
      <c r="F12" s="3" t="s">
        <v>31</v>
      </c>
      <c r="G12" s="5" t="str">
        <f t="shared" si="1"/>
        <v>CNG</v>
      </c>
    </row>
    <row r="13">
      <c r="A13" s="3" t="s">
        <v>32</v>
      </c>
      <c r="B13" s="3" t="s">
        <v>11</v>
      </c>
      <c r="C13" s="3">
        <v>20.0</v>
      </c>
      <c r="D13" s="4">
        <v>5.0</v>
      </c>
      <c r="E13" s="3">
        <v>101.5</v>
      </c>
      <c r="F13" s="3" t="s">
        <v>12</v>
      </c>
      <c r="G13" s="5" t="str">
        <f t="shared" si="1"/>
        <v>Diesel</v>
      </c>
    </row>
    <row r="14">
      <c r="A14" s="3" t="s">
        <v>33</v>
      </c>
      <c r="B14" s="3" t="s">
        <v>14</v>
      </c>
      <c r="C14" s="3">
        <v>20.0</v>
      </c>
      <c r="D14" s="4">
        <v>5.0</v>
      </c>
      <c r="E14" s="3">
        <v>115.0</v>
      </c>
      <c r="F14" s="3" t="s">
        <v>12</v>
      </c>
      <c r="G14" s="5" t="str">
        <f t="shared" si="1"/>
        <v>Diesel</v>
      </c>
    </row>
    <row r="15">
      <c r="A15" s="3" t="s">
        <v>34</v>
      </c>
      <c r="B15" s="3" t="s">
        <v>18</v>
      </c>
      <c r="C15" s="3">
        <v>17.5</v>
      </c>
      <c r="D15" s="4">
        <v>5.0</v>
      </c>
      <c r="E15" s="3">
        <v>111.5</v>
      </c>
      <c r="F15" s="3" t="s">
        <v>12</v>
      </c>
      <c r="G15" s="5" t="str">
        <f t="shared" si="1"/>
        <v>Diesel</v>
      </c>
    </row>
    <row r="16">
      <c r="A16" s="3" t="s">
        <v>35</v>
      </c>
      <c r="B16" s="3" t="s">
        <v>20</v>
      </c>
      <c r="C16" s="3">
        <v>12.5</v>
      </c>
      <c r="D16" s="4">
        <v>6.0</v>
      </c>
      <c r="E16" s="3">
        <v>140.0</v>
      </c>
      <c r="F16" s="3" t="s">
        <v>12</v>
      </c>
      <c r="G16" s="5" t="str">
        <f t="shared" si="1"/>
        <v>Diesel</v>
      </c>
    </row>
    <row r="17">
      <c r="A17" s="3" t="s">
        <v>36</v>
      </c>
      <c r="B17" s="3" t="s">
        <v>16</v>
      </c>
      <c r="C17" s="3">
        <v>17.5</v>
      </c>
      <c r="D17" s="4">
        <v>5.0</v>
      </c>
      <c r="E17" s="3">
        <v>105.0</v>
      </c>
      <c r="F17" s="3" t="s">
        <v>12</v>
      </c>
      <c r="G17" s="5" t="str">
        <f t="shared" si="1"/>
        <v>Diesel</v>
      </c>
    </row>
    <row r="18">
      <c r="A18" s="3" t="s">
        <v>37</v>
      </c>
      <c r="B18" s="3" t="s">
        <v>8</v>
      </c>
      <c r="C18" s="3">
        <v>23.5</v>
      </c>
      <c r="D18" s="4">
        <v>5.0</v>
      </c>
      <c r="E18" s="3">
        <v>85.5</v>
      </c>
      <c r="F18" s="3" t="s">
        <v>12</v>
      </c>
      <c r="G18" s="5" t="str">
        <f t="shared" si="1"/>
        <v>Diesel</v>
      </c>
    </row>
    <row r="19">
      <c r="A19" s="3" t="s">
        <v>38</v>
      </c>
      <c r="B19" s="3" t="s">
        <v>22</v>
      </c>
      <c r="C19" s="3">
        <v>17.5</v>
      </c>
      <c r="D19" s="4">
        <v>5.0</v>
      </c>
      <c r="E19" s="3">
        <v>96.5</v>
      </c>
      <c r="F19" s="3" t="s">
        <v>12</v>
      </c>
      <c r="G19" s="5" t="str">
        <f t="shared" si="1"/>
        <v>Diesel</v>
      </c>
    </row>
    <row r="20">
      <c r="A20" s="3" t="s">
        <v>39</v>
      </c>
      <c r="B20" s="3" t="s">
        <v>25</v>
      </c>
      <c r="C20" s="3">
        <v>17.5</v>
      </c>
      <c r="D20" s="4">
        <v>5.0</v>
      </c>
      <c r="E20" s="3">
        <v>106.5</v>
      </c>
      <c r="F20" s="3" t="s">
        <v>12</v>
      </c>
      <c r="G20" s="5" t="str">
        <f t="shared" si="1"/>
        <v>Diesel</v>
      </c>
    </row>
    <row r="21">
      <c r="A21" s="3" t="s">
        <v>40</v>
      </c>
      <c r="B21" s="3" t="s">
        <v>29</v>
      </c>
      <c r="C21" s="3">
        <v>21.5</v>
      </c>
      <c r="D21" s="4">
        <v>5.0</v>
      </c>
      <c r="E21" s="3">
        <v>101.5</v>
      </c>
      <c r="F21" s="3" t="s">
        <v>12</v>
      </c>
      <c r="G21" s="5" t="str">
        <f t="shared" si="1"/>
        <v>Diesel</v>
      </c>
    </row>
    <row r="22">
      <c r="A22" s="3" t="s">
        <v>41</v>
      </c>
      <c r="B22" s="3" t="s">
        <v>42</v>
      </c>
      <c r="C22" s="3">
        <v>12.5</v>
      </c>
      <c r="D22" s="4">
        <v>7.0</v>
      </c>
      <c r="E22" s="3">
        <v>163.5</v>
      </c>
      <c r="F22" s="3" t="s">
        <v>12</v>
      </c>
      <c r="G22" s="5" t="str">
        <f t="shared" si="1"/>
        <v>Diesel</v>
      </c>
    </row>
    <row r="23">
      <c r="A23" s="3" t="s">
        <v>43</v>
      </c>
      <c r="B23" s="3" t="s">
        <v>11</v>
      </c>
      <c r="C23" s="3">
        <v>17.5</v>
      </c>
      <c r="D23" s="4">
        <v>5.0</v>
      </c>
      <c r="E23" s="3">
        <v>125.5</v>
      </c>
      <c r="F23" s="3" t="s">
        <v>12</v>
      </c>
      <c r="G23" s="5" t="str">
        <f t="shared" si="1"/>
        <v>Diesel</v>
      </c>
    </row>
    <row r="24">
      <c r="A24" s="3" t="s">
        <v>44</v>
      </c>
      <c r="B24" s="3" t="s">
        <v>14</v>
      </c>
      <c r="C24" s="3">
        <v>17.5</v>
      </c>
      <c r="D24" s="4">
        <v>5.0</v>
      </c>
      <c r="E24" s="3">
        <v>155.0</v>
      </c>
      <c r="F24" s="3" t="s">
        <v>45</v>
      </c>
      <c r="G24" s="5" t="str">
        <f t="shared" si="1"/>
        <v>Diesel</v>
      </c>
    </row>
    <row r="25">
      <c r="A25" s="3" t="s">
        <v>46</v>
      </c>
      <c r="B25" s="3" t="s">
        <v>18</v>
      </c>
      <c r="C25" s="3">
        <v>21.5</v>
      </c>
      <c r="D25" s="4">
        <v>5.0</v>
      </c>
      <c r="E25" s="3">
        <v>108.0</v>
      </c>
      <c r="F25" s="3" t="s">
        <v>12</v>
      </c>
      <c r="G25" s="5" t="str">
        <f t="shared" si="1"/>
        <v>Diesel</v>
      </c>
    </row>
    <row r="26">
      <c r="A26" s="3" t="s">
        <v>47</v>
      </c>
      <c r="B26" s="3" t="s">
        <v>20</v>
      </c>
      <c r="C26" s="3">
        <v>17.5</v>
      </c>
      <c r="D26" s="4">
        <v>7.0</v>
      </c>
      <c r="E26" s="3">
        <v>75.5</v>
      </c>
      <c r="F26" s="3" t="s">
        <v>45</v>
      </c>
      <c r="G26" s="5" t="str">
        <f t="shared" si="1"/>
        <v>Diesel</v>
      </c>
    </row>
    <row r="27">
      <c r="A27" s="3" t="s">
        <v>48</v>
      </c>
      <c r="B27" s="3" t="s">
        <v>8</v>
      </c>
      <c r="C27" s="3">
        <v>26.0</v>
      </c>
      <c r="D27" s="4">
        <v>5.0</v>
      </c>
      <c r="E27" s="3">
        <v>74.5</v>
      </c>
      <c r="F27" s="3" t="s">
        <v>31</v>
      </c>
      <c r="G27" s="5" t="str">
        <f t="shared" si="1"/>
        <v>CNG</v>
      </c>
    </row>
    <row r="28">
      <c r="A28" s="3" t="s">
        <v>49</v>
      </c>
      <c r="B28" s="3" t="s">
        <v>16</v>
      </c>
      <c r="C28" s="3">
        <v>21.5</v>
      </c>
      <c r="D28" s="4">
        <v>5.0</v>
      </c>
      <c r="E28" s="3">
        <v>94.0</v>
      </c>
      <c r="F28" s="3" t="s">
        <v>12</v>
      </c>
      <c r="G28" s="5" t="str">
        <f t="shared" si="1"/>
        <v>Diesel</v>
      </c>
    </row>
    <row r="29">
      <c r="A29" s="3" t="s">
        <v>50</v>
      </c>
      <c r="B29" s="3" t="s">
        <v>27</v>
      </c>
      <c r="C29" s="3">
        <v>17.5</v>
      </c>
      <c r="D29" s="4">
        <v>5.0</v>
      </c>
      <c r="E29" s="3">
        <v>129.0</v>
      </c>
      <c r="F29" s="3" t="s">
        <v>12</v>
      </c>
      <c r="G29" s="5" t="str">
        <f t="shared" si="1"/>
        <v>Diesel</v>
      </c>
    </row>
    <row r="30">
      <c r="A30" s="3" t="s">
        <v>51</v>
      </c>
      <c r="B30" s="3" t="s">
        <v>29</v>
      </c>
      <c r="C30" s="3">
        <v>12.5</v>
      </c>
      <c r="D30" s="4">
        <v>8.0</v>
      </c>
      <c r="E30" s="3">
        <v>205.0</v>
      </c>
      <c r="F30" s="3" t="s">
        <v>45</v>
      </c>
      <c r="G30" s="5" t="str">
        <f t="shared" si="1"/>
        <v>Diesel</v>
      </c>
    </row>
    <row r="31">
      <c r="A31" s="3" t="s">
        <v>52</v>
      </c>
      <c r="B31" s="3" t="s">
        <v>25</v>
      </c>
      <c r="C31" s="3">
        <v>16.0</v>
      </c>
      <c r="D31" s="4">
        <v>5.0</v>
      </c>
      <c r="E31" s="3">
        <v>170.0</v>
      </c>
      <c r="F31" s="3" t="s">
        <v>23</v>
      </c>
      <c r="G31" s="5" t="str">
        <f t="shared" si="1"/>
        <v>Petrol</v>
      </c>
    </row>
    <row r="32">
      <c r="A32" s="3" t="s">
        <v>53</v>
      </c>
      <c r="B32" s="3" t="s">
        <v>8</v>
      </c>
      <c r="C32" s="3">
        <v>23.5</v>
      </c>
      <c r="D32" s="4">
        <v>5.0</v>
      </c>
      <c r="E32" s="3">
        <v>85.0</v>
      </c>
      <c r="F32" s="3" t="s">
        <v>12</v>
      </c>
      <c r="G32" s="5" t="str">
        <f t="shared" si="1"/>
        <v>Diesel</v>
      </c>
    </row>
    <row r="33">
      <c r="A33" s="3" t="s">
        <v>54</v>
      </c>
      <c r="B33" s="3" t="s">
        <v>11</v>
      </c>
      <c r="C33" s="3">
        <v>17.5</v>
      </c>
      <c r="D33" s="4">
        <v>5.0</v>
      </c>
      <c r="E33" s="3">
        <v>108.5</v>
      </c>
      <c r="F33" s="3" t="s">
        <v>12</v>
      </c>
      <c r="G33" s="5" t="str">
        <f t="shared" si="1"/>
        <v>Diesel</v>
      </c>
    </row>
    <row r="34">
      <c r="A34" s="3" t="s">
        <v>55</v>
      </c>
      <c r="B34" s="3" t="s">
        <v>14</v>
      </c>
      <c r="C34" s="3">
        <v>21.5</v>
      </c>
      <c r="D34" s="4">
        <v>5.0</v>
      </c>
      <c r="E34" s="3">
        <v>86.5</v>
      </c>
      <c r="F34" s="3" t="s">
        <v>12</v>
      </c>
      <c r="G34" s="5" t="str">
        <f t="shared" si="1"/>
        <v>Diesel</v>
      </c>
    </row>
    <row r="35">
      <c r="A35" s="3" t="s">
        <v>56</v>
      </c>
      <c r="B35" s="3" t="s">
        <v>18</v>
      </c>
      <c r="C35" s="3">
        <v>12.5</v>
      </c>
      <c r="D35" s="4">
        <v>7.0</v>
      </c>
      <c r="E35" s="3">
        <v>167.5</v>
      </c>
      <c r="F35" s="3" t="s">
        <v>45</v>
      </c>
      <c r="G35" s="5" t="str">
        <f t="shared" si="1"/>
        <v>Diesel</v>
      </c>
    </row>
    <row r="36">
      <c r="A36" s="3" t="s">
        <v>57</v>
      </c>
      <c r="B36" s="3" t="s">
        <v>20</v>
      </c>
      <c r="C36" s="3">
        <v>16.0</v>
      </c>
      <c r="D36" s="4">
        <v>7.0</v>
      </c>
      <c r="E36" s="3">
        <v>129.0</v>
      </c>
      <c r="F36" s="3" t="s">
        <v>45</v>
      </c>
      <c r="G36" s="5" t="str">
        <f t="shared" si="1"/>
        <v>Diesel</v>
      </c>
    </row>
    <row r="37">
      <c r="A37" s="3" t="s">
        <v>58</v>
      </c>
      <c r="B37" s="3" t="s">
        <v>22</v>
      </c>
      <c r="C37" s="3">
        <v>21.5</v>
      </c>
      <c r="D37" s="4">
        <v>7.0</v>
      </c>
      <c r="E37" s="3">
        <v>84.5</v>
      </c>
      <c r="F37" s="3" t="s">
        <v>23</v>
      </c>
      <c r="G37" s="5" t="str">
        <f t="shared" si="1"/>
        <v>Petrol</v>
      </c>
    </row>
    <row r="38">
      <c r="A38" s="3" t="s">
        <v>59</v>
      </c>
      <c r="B38" s="3" t="s">
        <v>29</v>
      </c>
      <c r="C38" s="3">
        <v>16.0</v>
      </c>
      <c r="D38" s="4">
        <v>5.0</v>
      </c>
      <c r="E38" s="3">
        <v>174.0</v>
      </c>
      <c r="F38" s="3" t="s">
        <v>23</v>
      </c>
      <c r="G38" s="5" t="str">
        <f t="shared" si="1"/>
        <v>Petrol</v>
      </c>
    </row>
    <row r="39">
      <c r="A39" s="3" t="s">
        <v>60</v>
      </c>
      <c r="B39" s="3" t="s">
        <v>42</v>
      </c>
      <c r="C39" s="3">
        <v>14.0</v>
      </c>
      <c r="D39" s="4">
        <v>7.0</v>
      </c>
      <c r="E39" s="3">
        <v>160.5</v>
      </c>
      <c r="F39" s="3" t="s">
        <v>12</v>
      </c>
      <c r="G39" s="5" t="str">
        <f t="shared" si="1"/>
        <v>Diesel</v>
      </c>
    </row>
    <row r="40">
      <c r="A40" s="3" t="s">
        <v>61</v>
      </c>
      <c r="B40" s="3" t="s">
        <v>8</v>
      </c>
      <c r="C40" s="3">
        <v>23.5</v>
      </c>
      <c r="D40" s="4">
        <v>5.0</v>
      </c>
      <c r="E40" s="3">
        <v>85.0</v>
      </c>
      <c r="F40" s="3" t="s">
        <v>23</v>
      </c>
      <c r="G40" s="5" t="str">
        <f t="shared" si="1"/>
        <v>Petrol</v>
      </c>
    </row>
    <row r="41">
      <c r="A41" s="3" t="s">
        <v>62</v>
      </c>
      <c r="B41" s="3" t="s">
        <v>16</v>
      </c>
      <c r="C41" s="3">
        <v>20.0</v>
      </c>
      <c r="D41" s="4">
        <v>5.0</v>
      </c>
      <c r="E41" s="3">
        <v>94.0</v>
      </c>
      <c r="F41" s="3" t="s">
        <v>12</v>
      </c>
      <c r="G41" s="5" t="str">
        <f t="shared" si="1"/>
        <v>Diesel</v>
      </c>
    </row>
    <row r="42">
      <c r="A42" s="3" t="s">
        <v>63</v>
      </c>
      <c r="B42" s="3" t="s">
        <v>25</v>
      </c>
      <c r="C42" s="3">
        <v>14.0</v>
      </c>
      <c r="D42" s="4">
        <v>5.0</v>
      </c>
      <c r="E42" s="3">
        <v>165.0</v>
      </c>
      <c r="F42" s="3" t="s">
        <v>23</v>
      </c>
      <c r="G42" s="5" t="str">
        <f t="shared" si="1"/>
        <v>Petrol</v>
      </c>
    </row>
    <row r="43">
      <c r="A43" s="3" t="s">
        <v>64</v>
      </c>
      <c r="B43" s="3" t="s">
        <v>27</v>
      </c>
      <c r="C43" s="3">
        <v>19.0</v>
      </c>
      <c r="D43" s="4">
        <v>5.0</v>
      </c>
      <c r="E43" s="3">
        <v>98.5</v>
      </c>
      <c r="F43" s="3" t="s">
        <v>23</v>
      </c>
      <c r="G43" s="5" t="str">
        <f t="shared" si="1"/>
        <v>Petrol</v>
      </c>
    </row>
    <row r="44">
      <c r="A44" s="3" t="s">
        <v>65</v>
      </c>
      <c r="B44" s="3" t="s">
        <v>14</v>
      </c>
      <c r="C44" s="3">
        <v>23.5</v>
      </c>
      <c r="D44" s="4">
        <v>5.0</v>
      </c>
      <c r="E44" s="3">
        <v>96.5</v>
      </c>
      <c r="F44" s="3" t="s">
        <v>12</v>
      </c>
      <c r="G44" s="5" t="str">
        <f t="shared" si="1"/>
        <v>Diesel</v>
      </c>
    </row>
    <row r="45">
      <c r="A45" s="3" t="s">
        <v>66</v>
      </c>
      <c r="B45" s="3" t="s">
        <v>18</v>
      </c>
      <c r="C45" s="3">
        <v>21.5</v>
      </c>
      <c r="D45" s="4">
        <v>5.0</v>
      </c>
      <c r="E45" s="3">
        <v>107.0</v>
      </c>
      <c r="F45" s="3" t="s">
        <v>12</v>
      </c>
      <c r="G45" s="5" t="str">
        <f t="shared" si="1"/>
        <v>Diesel</v>
      </c>
    </row>
    <row r="46">
      <c r="A46" s="3" t="s">
        <v>67</v>
      </c>
      <c r="B46" s="3" t="s">
        <v>20</v>
      </c>
      <c r="C46" s="3">
        <v>17.5</v>
      </c>
      <c r="D46" s="4">
        <v>8.0</v>
      </c>
      <c r="E46" s="3">
        <v>122.0</v>
      </c>
      <c r="F46" s="3" t="s">
        <v>45</v>
      </c>
      <c r="G46" s="5" t="str">
        <f t="shared" si="1"/>
        <v>Diesel</v>
      </c>
    </row>
    <row r="47">
      <c r="A47" s="3" t="s">
        <v>68</v>
      </c>
      <c r="B47" s="3" t="s">
        <v>8</v>
      </c>
      <c r="C47" s="3">
        <v>21.5</v>
      </c>
      <c r="D47" s="4">
        <v>7.0</v>
      </c>
      <c r="E47" s="3">
        <v>96.0</v>
      </c>
      <c r="F47" s="3" t="s">
        <v>31</v>
      </c>
      <c r="G47" s="5" t="str">
        <f t="shared" si="1"/>
        <v>CNG</v>
      </c>
    </row>
    <row r="48">
      <c r="A48" s="3" t="s">
        <v>69</v>
      </c>
      <c r="B48" s="3" t="s">
        <v>16</v>
      </c>
      <c r="C48" s="3">
        <v>14.0</v>
      </c>
      <c r="D48" s="4">
        <v>6.0</v>
      </c>
      <c r="E48" s="3">
        <v>152.5</v>
      </c>
      <c r="F48" s="3" t="s">
        <v>12</v>
      </c>
      <c r="G48" s="5" t="str">
        <f t="shared" si="1"/>
        <v>Diesel</v>
      </c>
    </row>
    <row r="49">
      <c r="A49" s="3" t="s">
        <v>70</v>
      </c>
      <c r="B49" s="3" t="s">
        <v>22</v>
      </c>
      <c r="C49" s="3">
        <v>16.0</v>
      </c>
      <c r="D49" s="4">
        <v>5.0</v>
      </c>
      <c r="E49" s="3">
        <v>106.0</v>
      </c>
      <c r="F49" s="3" t="s">
        <v>12</v>
      </c>
      <c r="G49" s="5" t="str">
        <f t="shared" si="1"/>
        <v>Diesel</v>
      </c>
    </row>
    <row r="50">
      <c r="A50" s="3" t="s">
        <v>71</v>
      </c>
      <c r="B50" s="3" t="s">
        <v>29</v>
      </c>
      <c r="C50" s="3">
        <v>21.5</v>
      </c>
      <c r="D50" s="4">
        <v>5.0</v>
      </c>
      <c r="E50" s="3">
        <v>101.5</v>
      </c>
      <c r="F50" s="3" t="s">
        <v>23</v>
      </c>
      <c r="G50" s="5" t="str">
        <f t="shared" si="1"/>
        <v>Petrol</v>
      </c>
    </row>
    <row r="51">
      <c r="D51" s="6"/>
      <c r="E51" s="6"/>
    </row>
    <row r="52">
      <c r="D52" s="6"/>
      <c r="E52" s="6"/>
    </row>
    <row r="53">
      <c r="D53" s="6"/>
      <c r="E53" s="6"/>
    </row>
    <row r="54">
      <c r="D54" s="6"/>
      <c r="E54" s="6"/>
    </row>
    <row r="55">
      <c r="D55" s="6"/>
      <c r="E55" s="6"/>
    </row>
    <row r="56">
      <c r="D56" s="6"/>
      <c r="E56" s="6"/>
    </row>
    <row r="57">
      <c r="D57" s="6"/>
      <c r="E57" s="6"/>
    </row>
    <row r="58">
      <c r="D58" s="6"/>
      <c r="E58" s="6"/>
    </row>
    <row r="59">
      <c r="D59" s="6"/>
      <c r="E59" s="6"/>
    </row>
    <row r="60">
      <c r="D60" s="6"/>
      <c r="E60" s="6"/>
    </row>
    <row r="61">
      <c r="D61" s="6"/>
      <c r="E61" s="6"/>
    </row>
    <row r="62">
      <c r="D62" s="6"/>
      <c r="E62" s="6"/>
    </row>
    <row r="63">
      <c r="D63" s="6"/>
      <c r="E63" s="6"/>
    </row>
    <row r="64">
      <c r="D64" s="6"/>
      <c r="E64" s="6"/>
    </row>
    <row r="65">
      <c r="D65" s="6"/>
      <c r="E65" s="6"/>
    </row>
    <row r="66">
      <c r="D66" s="6"/>
      <c r="E66" s="6"/>
    </row>
    <row r="67">
      <c r="D67" s="6"/>
      <c r="E67" s="6"/>
    </row>
    <row r="68">
      <c r="D68" s="6"/>
      <c r="E68" s="6"/>
    </row>
    <row r="69">
      <c r="D69" s="6"/>
      <c r="E69" s="6"/>
    </row>
    <row r="70">
      <c r="D70" s="6"/>
      <c r="E70" s="6"/>
    </row>
    <row r="71">
      <c r="D71" s="6"/>
      <c r="E71" s="6"/>
    </row>
    <row r="72">
      <c r="D72" s="6"/>
      <c r="E72" s="6"/>
    </row>
    <row r="73">
      <c r="D73" s="6"/>
      <c r="E73" s="6"/>
    </row>
    <row r="74">
      <c r="D74" s="6"/>
      <c r="E74" s="6"/>
    </row>
    <row r="75">
      <c r="D75" s="6"/>
      <c r="E75" s="6"/>
    </row>
    <row r="76">
      <c r="D76" s="6"/>
      <c r="E76" s="6"/>
    </row>
    <row r="77">
      <c r="D77" s="6"/>
      <c r="E77" s="6"/>
    </row>
    <row r="78">
      <c r="D78" s="6"/>
      <c r="E78" s="6"/>
    </row>
    <row r="79">
      <c r="D79" s="6"/>
      <c r="E79" s="6"/>
    </row>
    <row r="80">
      <c r="D80" s="6"/>
      <c r="E80" s="6"/>
    </row>
    <row r="81">
      <c r="D81" s="6"/>
      <c r="E81" s="6"/>
    </row>
    <row r="82">
      <c r="D82" s="6"/>
      <c r="E82" s="6"/>
    </row>
    <row r="83">
      <c r="D83" s="6"/>
      <c r="E83" s="6"/>
    </row>
    <row r="84">
      <c r="D84" s="6"/>
      <c r="E84" s="6"/>
    </row>
    <row r="85">
      <c r="D85" s="6"/>
      <c r="E85" s="6"/>
    </row>
    <row r="86">
      <c r="D86" s="6"/>
      <c r="E86" s="6"/>
    </row>
    <row r="87">
      <c r="D87" s="6"/>
      <c r="E87" s="6"/>
    </row>
    <row r="88">
      <c r="D88" s="6"/>
      <c r="E88" s="6"/>
    </row>
    <row r="89">
      <c r="D89" s="6"/>
      <c r="E89" s="6"/>
    </row>
    <row r="90">
      <c r="D90" s="6"/>
      <c r="E90" s="6"/>
    </row>
    <row r="91">
      <c r="D91" s="6"/>
      <c r="E91" s="6"/>
    </row>
    <row r="92">
      <c r="D92" s="6"/>
      <c r="E92" s="6"/>
    </row>
    <row r="93">
      <c r="D93" s="6"/>
      <c r="E93" s="6"/>
    </row>
    <row r="94">
      <c r="D94" s="6"/>
      <c r="E94" s="6"/>
    </row>
    <row r="95">
      <c r="D95" s="6"/>
      <c r="E95" s="6"/>
    </row>
    <row r="96">
      <c r="D96" s="6"/>
      <c r="E96" s="6"/>
    </row>
    <row r="97">
      <c r="D97" s="6"/>
      <c r="E97" s="6"/>
    </row>
    <row r="98">
      <c r="D98" s="6"/>
      <c r="E98" s="6"/>
    </row>
    <row r="99">
      <c r="D99" s="6"/>
      <c r="E99" s="6"/>
    </row>
    <row r="100">
      <c r="D100" s="6"/>
      <c r="E100" s="6"/>
    </row>
    <row r="101">
      <c r="D101" s="6"/>
      <c r="E101" s="6"/>
    </row>
    <row r="102">
      <c r="D102" s="6"/>
      <c r="E102" s="6"/>
    </row>
    <row r="103">
      <c r="D103" s="6"/>
      <c r="E103" s="6"/>
    </row>
    <row r="104">
      <c r="D104" s="6"/>
      <c r="E104" s="6"/>
    </row>
    <row r="105">
      <c r="D105" s="6"/>
      <c r="E105" s="6"/>
    </row>
    <row r="106">
      <c r="D106" s="6"/>
      <c r="E106" s="6"/>
    </row>
    <row r="107">
      <c r="D107" s="6"/>
      <c r="E107" s="6"/>
    </row>
    <row r="108">
      <c r="D108" s="6"/>
      <c r="E108" s="6"/>
    </row>
    <row r="109">
      <c r="D109" s="6"/>
      <c r="E109" s="6"/>
    </row>
    <row r="110">
      <c r="D110" s="6"/>
      <c r="E110" s="6"/>
    </row>
    <row r="111">
      <c r="D111" s="6"/>
      <c r="E111" s="6"/>
    </row>
    <row r="112">
      <c r="D112" s="6"/>
      <c r="E112" s="6"/>
    </row>
    <row r="113">
      <c r="D113" s="6"/>
      <c r="E113" s="6"/>
    </row>
    <row r="114">
      <c r="D114" s="6"/>
      <c r="E114" s="6"/>
    </row>
    <row r="115">
      <c r="D115" s="6"/>
      <c r="E115" s="6"/>
    </row>
    <row r="116">
      <c r="D116" s="6"/>
      <c r="E116" s="6"/>
    </row>
    <row r="117">
      <c r="D117" s="6"/>
      <c r="E117" s="6"/>
    </row>
    <row r="118">
      <c r="D118" s="6"/>
      <c r="E118" s="6"/>
    </row>
    <row r="119">
      <c r="D119" s="6"/>
      <c r="E119" s="6"/>
    </row>
    <row r="120">
      <c r="D120" s="6"/>
      <c r="E120" s="6"/>
    </row>
    <row r="121">
      <c r="D121" s="6"/>
      <c r="E121" s="6"/>
    </row>
    <row r="122">
      <c r="D122" s="6"/>
      <c r="E122" s="6"/>
    </row>
    <row r="123">
      <c r="D123" s="6"/>
      <c r="E123" s="6"/>
    </row>
    <row r="124">
      <c r="D124" s="6"/>
      <c r="E124" s="6"/>
    </row>
    <row r="125">
      <c r="D125" s="6"/>
      <c r="E125" s="6"/>
    </row>
    <row r="126">
      <c r="D126" s="6"/>
      <c r="E126" s="6"/>
    </row>
    <row r="127">
      <c r="D127" s="6"/>
      <c r="E127" s="6"/>
    </row>
    <row r="128">
      <c r="D128" s="6"/>
      <c r="E128" s="6"/>
    </row>
    <row r="129">
      <c r="D129" s="6"/>
      <c r="E129" s="6"/>
    </row>
    <row r="130">
      <c r="D130" s="6"/>
      <c r="E130" s="6"/>
    </row>
    <row r="131">
      <c r="D131" s="6"/>
      <c r="E131" s="6"/>
    </row>
    <row r="132">
      <c r="D132" s="6"/>
      <c r="E132" s="6"/>
    </row>
    <row r="133">
      <c r="D133" s="6"/>
      <c r="E133" s="6"/>
    </row>
    <row r="134">
      <c r="D134" s="6"/>
      <c r="E134" s="6"/>
    </row>
    <row r="135">
      <c r="D135" s="6"/>
      <c r="E135" s="6"/>
    </row>
    <row r="136">
      <c r="D136" s="6"/>
      <c r="E136" s="6"/>
    </row>
    <row r="137">
      <c r="D137" s="6"/>
      <c r="E137" s="6"/>
    </row>
    <row r="138">
      <c r="D138" s="6"/>
      <c r="E138" s="6"/>
    </row>
    <row r="139">
      <c r="D139" s="6"/>
      <c r="E139" s="6"/>
    </row>
    <row r="140">
      <c r="D140" s="6"/>
      <c r="E140" s="6"/>
    </row>
    <row r="141">
      <c r="D141" s="6"/>
      <c r="E141" s="6"/>
    </row>
    <row r="142">
      <c r="D142" s="6"/>
      <c r="E142" s="6"/>
    </row>
    <row r="143">
      <c r="D143" s="6"/>
      <c r="E143" s="6"/>
    </row>
    <row r="144">
      <c r="D144" s="6"/>
      <c r="E144" s="6"/>
    </row>
    <row r="145">
      <c r="D145" s="6"/>
      <c r="E145" s="6"/>
    </row>
    <row r="146">
      <c r="D146" s="6"/>
      <c r="E146" s="6"/>
    </row>
    <row r="147">
      <c r="D147" s="6"/>
      <c r="E147" s="6"/>
    </row>
    <row r="148">
      <c r="D148" s="6"/>
      <c r="E148" s="6"/>
    </row>
    <row r="149">
      <c r="D149" s="6"/>
      <c r="E149" s="6"/>
    </row>
    <row r="150">
      <c r="D150" s="6"/>
      <c r="E150" s="6"/>
    </row>
    <row r="151">
      <c r="D151" s="6"/>
      <c r="E151" s="6"/>
    </row>
    <row r="152">
      <c r="D152" s="6"/>
      <c r="E152" s="6"/>
    </row>
    <row r="153">
      <c r="D153" s="6"/>
      <c r="E153" s="6"/>
    </row>
    <row r="154">
      <c r="D154" s="6"/>
      <c r="E154" s="6"/>
    </row>
    <row r="155">
      <c r="D155" s="6"/>
      <c r="E155" s="6"/>
    </row>
    <row r="156">
      <c r="D156" s="6"/>
      <c r="E156" s="6"/>
    </row>
    <row r="157">
      <c r="D157" s="6"/>
      <c r="E157" s="6"/>
    </row>
    <row r="158">
      <c r="D158" s="6"/>
      <c r="E158" s="6"/>
    </row>
    <row r="159">
      <c r="D159" s="6"/>
      <c r="E159" s="6"/>
    </row>
    <row r="160">
      <c r="D160" s="6"/>
      <c r="E160" s="6"/>
    </row>
    <row r="161">
      <c r="D161" s="6"/>
      <c r="E161" s="6"/>
    </row>
    <row r="162">
      <c r="D162" s="6"/>
      <c r="E162" s="6"/>
    </row>
    <row r="163">
      <c r="D163" s="6"/>
      <c r="E163" s="6"/>
    </row>
    <row r="164">
      <c r="D164" s="6"/>
      <c r="E164" s="6"/>
    </row>
    <row r="165">
      <c r="D165" s="6"/>
      <c r="E165" s="6"/>
    </row>
    <row r="166">
      <c r="D166" s="6"/>
      <c r="E166" s="6"/>
    </row>
    <row r="167">
      <c r="D167" s="6"/>
      <c r="E167" s="6"/>
    </row>
    <row r="168">
      <c r="D168" s="6"/>
      <c r="E168" s="6"/>
    </row>
    <row r="169">
      <c r="D169" s="6"/>
      <c r="E169" s="6"/>
    </row>
    <row r="170">
      <c r="D170" s="6"/>
      <c r="E170" s="6"/>
    </row>
    <row r="171">
      <c r="D171" s="6"/>
      <c r="E171" s="6"/>
    </row>
    <row r="172">
      <c r="D172" s="6"/>
      <c r="E172" s="6"/>
    </row>
    <row r="173">
      <c r="D173" s="6"/>
      <c r="E173" s="6"/>
    </row>
    <row r="174">
      <c r="D174" s="6"/>
      <c r="E174" s="6"/>
    </row>
    <row r="175">
      <c r="D175" s="6"/>
      <c r="E175" s="6"/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  <row r="877">
      <c r="D877" s="6"/>
      <c r="E877" s="6"/>
    </row>
    <row r="878">
      <c r="D878" s="6"/>
      <c r="E878" s="6"/>
    </row>
    <row r="879">
      <c r="D879" s="6"/>
      <c r="E879" s="6"/>
    </row>
    <row r="880">
      <c r="D880" s="6"/>
      <c r="E880" s="6"/>
    </row>
    <row r="881">
      <c r="D881" s="6"/>
      <c r="E881" s="6"/>
    </row>
    <row r="882">
      <c r="D882" s="6"/>
      <c r="E882" s="6"/>
    </row>
    <row r="883">
      <c r="D883" s="6"/>
      <c r="E883" s="6"/>
    </row>
    <row r="884">
      <c r="D884" s="6"/>
      <c r="E884" s="6"/>
    </row>
    <row r="885">
      <c r="D885" s="6"/>
      <c r="E885" s="6"/>
    </row>
    <row r="886">
      <c r="D886" s="6"/>
      <c r="E886" s="6"/>
    </row>
    <row r="887">
      <c r="D887" s="6"/>
      <c r="E887" s="6"/>
    </row>
    <row r="888">
      <c r="D888" s="6"/>
      <c r="E888" s="6"/>
    </row>
    <row r="889">
      <c r="D889" s="6"/>
      <c r="E889" s="6"/>
    </row>
    <row r="890">
      <c r="D890" s="6"/>
      <c r="E890" s="6"/>
    </row>
    <row r="891">
      <c r="D891" s="6"/>
      <c r="E891" s="6"/>
    </row>
    <row r="892">
      <c r="D892" s="6"/>
      <c r="E892" s="6"/>
    </row>
    <row r="893">
      <c r="D893" s="6"/>
      <c r="E893" s="6"/>
    </row>
    <row r="894">
      <c r="D894" s="6"/>
      <c r="E894" s="6"/>
    </row>
    <row r="895">
      <c r="D895" s="6"/>
      <c r="E895" s="6"/>
    </row>
    <row r="896">
      <c r="D896" s="6"/>
      <c r="E896" s="6"/>
    </row>
    <row r="897">
      <c r="D897" s="6"/>
      <c r="E897" s="6"/>
    </row>
    <row r="898">
      <c r="D898" s="6"/>
      <c r="E898" s="6"/>
    </row>
    <row r="899">
      <c r="D899" s="6"/>
      <c r="E899" s="6"/>
    </row>
    <row r="900">
      <c r="D900" s="6"/>
      <c r="E900" s="6"/>
    </row>
    <row r="901">
      <c r="D901" s="6"/>
      <c r="E901" s="6"/>
    </row>
    <row r="902">
      <c r="D902" s="6"/>
      <c r="E902" s="6"/>
    </row>
    <row r="903">
      <c r="D903" s="6"/>
      <c r="E903" s="6"/>
    </row>
    <row r="904">
      <c r="D904" s="6"/>
      <c r="E904" s="6"/>
    </row>
    <row r="905">
      <c r="D905" s="6"/>
      <c r="E905" s="6"/>
    </row>
    <row r="906">
      <c r="D906" s="6"/>
      <c r="E906" s="6"/>
    </row>
    <row r="907">
      <c r="D907" s="6"/>
      <c r="E907" s="6"/>
    </row>
    <row r="908">
      <c r="D908" s="6"/>
      <c r="E908" s="6"/>
    </row>
    <row r="909">
      <c r="D909" s="6"/>
      <c r="E909" s="6"/>
    </row>
    <row r="910">
      <c r="D910" s="6"/>
      <c r="E910" s="6"/>
    </row>
    <row r="911">
      <c r="D911" s="6"/>
      <c r="E911" s="6"/>
    </row>
    <row r="912">
      <c r="D912" s="6"/>
      <c r="E912" s="6"/>
    </row>
    <row r="913">
      <c r="D913" s="6"/>
      <c r="E913" s="6"/>
    </row>
    <row r="914">
      <c r="D914" s="6"/>
      <c r="E914" s="6"/>
    </row>
    <row r="915">
      <c r="D915" s="6"/>
      <c r="E915" s="6"/>
    </row>
    <row r="916">
      <c r="D916" s="6"/>
      <c r="E916" s="6"/>
    </row>
    <row r="917">
      <c r="D917" s="6"/>
      <c r="E917" s="6"/>
    </row>
    <row r="918">
      <c r="D918" s="6"/>
      <c r="E918" s="6"/>
    </row>
    <row r="919">
      <c r="D919" s="6"/>
      <c r="E919" s="6"/>
    </row>
    <row r="920">
      <c r="D920" s="6"/>
      <c r="E920" s="6"/>
    </row>
    <row r="921">
      <c r="D921" s="6"/>
      <c r="E921" s="6"/>
    </row>
    <row r="922">
      <c r="D922" s="6"/>
      <c r="E922" s="6"/>
    </row>
    <row r="923">
      <c r="D923" s="6"/>
      <c r="E923" s="6"/>
    </row>
    <row r="924">
      <c r="D924" s="6"/>
      <c r="E924" s="6"/>
    </row>
    <row r="925">
      <c r="D925" s="6"/>
      <c r="E925" s="6"/>
    </row>
    <row r="926">
      <c r="D926" s="6"/>
      <c r="E926" s="6"/>
    </row>
    <row r="927">
      <c r="D927" s="6"/>
      <c r="E927" s="6"/>
    </row>
    <row r="928">
      <c r="D928" s="6"/>
      <c r="E928" s="6"/>
    </row>
    <row r="929">
      <c r="D929" s="6"/>
      <c r="E929" s="6"/>
    </row>
    <row r="930">
      <c r="D930" s="6"/>
      <c r="E930" s="6"/>
    </row>
    <row r="931">
      <c r="D931" s="6"/>
      <c r="E931" s="6"/>
    </row>
    <row r="932">
      <c r="D932" s="6"/>
      <c r="E932" s="6"/>
    </row>
    <row r="933">
      <c r="D933" s="6"/>
      <c r="E933" s="6"/>
    </row>
    <row r="934">
      <c r="D934" s="6"/>
      <c r="E934" s="6"/>
    </row>
    <row r="935">
      <c r="D935" s="6"/>
      <c r="E935" s="6"/>
    </row>
    <row r="936">
      <c r="D936" s="6"/>
      <c r="E936" s="6"/>
    </row>
    <row r="937">
      <c r="D937" s="6"/>
      <c r="E937" s="6"/>
    </row>
    <row r="938">
      <c r="D938" s="6"/>
      <c r="E938" s="6"/>
    </row>
    <row r="939">
      <c r="D939" s="6"/>
      <c r="E939" s="6"/>
    </row>
    <row r="940">
      <c r="D940" s="6"/>
      <c r="E940" s="6"/>
    </row>
    <row r="941">
      <c r="D941" s="6"/>
      <c r="E941" s="6"/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63"/>
    <col customWidth="1" min="3" max="3" width="13.25"/>
  </cols>
  <sheetData>
    <row r="1">
      <c r="A1" s="7" t="s">
        <v>72</v>
      </c>
    </row>
    <row r="2">
      <c r="A2" s="8" t="s">
        <v>73</v>
      </c>
      <c r="B2" s="9">
        <f>AVERAGEIFS('Automobile- Data'!C2:C50,'Automobile- Data'!B2:B50,"Maruti Suzuki",'Automobile- Data'!G2:G50,"Petrol")</f>
        <v>23.5</v>
      </c>
    </row>
    <row r="4">
      <c r="A4" s="7" t="s">
        <v>74</v>
      </c>
    </row>
    <row r="5">
      <c r="A5" s="8" t="s">
        <v>73</v>
      </c>
      <c r="B5" s="10">
        <f>MAXIFS('Automobile- Data'!E2:E50,'Automobile- Data'!B2:B50,"Maruti Suzuki",'Automobile- Data'!D2:D50,"5",'Automobile- Data'!G2:G50,"CNG")</f>
        <v>90</v>
      </c>
    </row>
    <row r="7">
      <c r="A7" s="7" t="s">
        <v>75</v>
      </c>
    </row>
    <row r="8">
      <c r="A8" s="8" t="s">
        <v>73</v>
      </c>
      <c r="B8" s="10">
        <f>AVERAGEIFS('Automobile- Data'!E2:E50,'Automobile- Data'!B2:B50,"Ford",'Automobile- Data'!G2:G50,"Diesel")</f>
        <v>120.2</v>
      </c>
    </row>
    <row r="10">
      <c r="A10" s="7" t="s">
        <v>76</v>
      </c>
    </row>
    <row r="11">
      <c r="A11" s="8" t="s">
        <v>73</v>
      </c>
      <c r="B11" s="10">
        <f>COUNTIFS('Automobile- Data'!B2:B50,"Tata",'Automobile- Data'!E2:E50,"&gt;100")</f>
        <v>3</v>
      </c>
    </row>
    <row r="13">
      <c r="A13" s="7" t="s">
        <v>77</v>
      </c>
    </row>
    <row r="14">
      <c r="A14" s="8" t="s">
        <v>73</v>
      </c>
      <c r="B14" s="10">
        <f>MINIFS('Automobile- Data'!C2:C50,'Automobile- Data'!B2:B50,"Honda",'Automobile- Data'!G2:G50,"Diesel")</f>
        <v>14</v>
      </c>
    </row>
    <row r="16">
      <c r="A16" s="7" t="s">
        <v>78</v>
      </c>
    </row>
    <row r="17">
      <c r="A17" s="8" t="s">
        <v>73</v>
      </c>
      <c r="B17" s="10" t="str">
        <f>IFERROR(__xludf.DUMMYFUNCTION("FILTER('Automobile- Data'!$A$2:$A$50,'Automobile- Data'!$B$2:$B$50=""Mahindra"",'Automobile- Data'!$C$2:$C$50&lt;18)"),"XUV300")</f>
        <v>XUV300</v>
      </c>
    </row>
    <row r="18">
      <c r="B18" s="10" t="str">
        <f>IFERROR(__xludf.DUMMYFUNCTION("""COMPUTED_VALUE"""),"Thar")</f>
        <v>Thar</v>
      </c>
    </row>
    <row r="19">
      <c r="B19" s="10" t="str">
        <f>IFERROR(__xludf.DUMMYFUNCTION("""COMPUTED_VALUE"""),"Bolero")</f>
        <v>Bolero</v>
      </c>
    </row>
    <row r="20">
      <c r="B20" s="10" t="str">
        <f>IFERROR(__xludf.DUMMYFUNCTION("""COMPUTED_VALUE"""),"Scorpio")</f>
        <v>Scorpio</v>
      </c>
    </row>
    <row r="21">
      <c r="B21" s="10" t="str">
        <f>IFERROR(__xludf.DUMMYFUNCTION("""COMPUTED_VALUE"""),"Marazzo")</f>
        <v>Marazzo</v>
      </c>
    </row>
    <row r="23">
      <c r="A23" s="7" t="s">
        <v>79</v>
      </c>
    </row>
    <row r="24">
      <c r="A24" s="8" t="s">
        <v>73</v>
      </c>
      <c r="B24" s="10">
        <f>MINIFS('Automobile- Data'!$E$2:$E$50,'Automobile- Data'!$B$2:$B$50,"Kia",'Automobile- Data'!$D$2:$D$50,"5")</f>
        <v>101.5</v>
      </c>
    </row>
    <row r="26">
      <c r="A26" s="7" t="s">
        <v>80</v>
      </c>
    </row>
    <row r="27">
      <c r="A27" s="11" t="s">
        <v>1</v>
      </c>
      <c r="B27" s="12" t="s">
        <v>4</v>
      </c>
    </row>
    <row r="28">
      <c r="A28" s="10" t="s">
        <v>11</v>
      </c>
      <c r="B28" s="10">
        <f>MAXIFS('Automobile- Data'!$E$2:$E$50,'Automobile- Data'!$B$2:$B$50,A28)</f>
        <v>125.5</v>
      </c>
    </row>
    <row r="29">
      <c r="A29" s="10" t="s">
        <v>20</v>
      </c>
      <c r="B29" s="10">
        <f>MAXIFS('Automobile- Data'!$E$2:$E$50,'Automobile- Data'!$B$2:$B$50,A29)</f>
        <v>140</v>
      </c>
    </row>
    <row r="30">
      <c r="A30" s="10" t="s">
        <v>29</v>
      </c>
      <c r="B30" s="10">
        <f>MAXIFS('Automobile- Data'!$E$2:$E$50,'Automobile- Data'!$B$2:$B$50,A30)</f>
        <v>205</v>
      </c>
    </row>
    <row r="31">
      <c r="A31" s="10" t="s">
        <v>27</v>
      </c>
      <c r="B31" s="10">
        <f>MAXIFS('Automobile- Data'!$E$2:$E$50,'Automobile- Data'!$B$2:$B$50,A31)</f>
        <v>129</v>
      </c>
    </row>
    <row r="33">
      <c r="A33" s="7" t="s">
        <v>81</v>
      </c>
    </row>
    <row r="34">
      <c r="A34" s="8" t="s">
        <v>73</v>
      </c>
      <c r="B34" s="10" t="str">
        <f>IFERROR(__xludf.DUMMYFUNCTION("FILTER('Automobile- Data'!$A$2:$A$50,'Automobile- Data'!$E$2:$E$50&gt;100,'Automobile- Data'!$G$2:$G$50=""Petrol"")"),"TRoc")</f>
        <v>TRoc</v>
      </c>
    </row>
    <row r="35">
      <c r="B35" s="10" t="str">
        <f>IFERROR(__xludf.DUMMYFUNCTION("""COMPUTED_VALUE"""),"Soul")</f>
        <v>Soul</v>
      </c>
    </row>
    <row r="36">
      <c r="B36" s="10" t="str">
        <f>IFERROR(__xludf.DUMMYFUNCTION("""COMPUTED_VALUE"""),"Tiguan")</f>
        <v>Tiguan</v>
      </c>
    </row>
    <row r="37">
      <c r="B37" s="10" t="str">
        <f>IFERROR(__xludf.DUMMYFUNCTION("""COMPUTED_VALUE"""),"Rio")</f>
        <v>Rio</v>
      </c>
    </row>
    <row r="39">
      <c r="A39" s="7" t="s">
        <v>82</v>
      </c>
    </row>
    <row r="40">
      <c r="A40" s="8" t="s">
        <v>73</v>
      </c>
      <c r="B40" s="10">
        <f>COUNTIFS('Automobile- Data'!$D$2:$D$50,5,'Automobile- Data'!$G$2:$G$50,"Diesel")</f>
        <v>27</v>
      </c>
    </row>
    <row r="42">
      <c r="A42" s="13" t="s">
        <v>83</v>
      </c>
    </row>
    <row r="43">
      <c r="A43" s="8" t="s">
        <v>73</v>
      </c>
      <c r="B43" s="10">
        <f>COUNTIFS('Automobile- Data'!$C$2:$C$50,"&gt;=20",'Automobile- Data'!$E$2:$E$50,"&gt;=100")</f>
        <v>8</v>
      </c>
    </row>
    <row r="45">
      <c r="A45" s="7" t="s">
        <v>84</v>
      </c>
    </row>
    <row r="46">
      <c r="A46" s="8" t="s">
        <v>73</v>
      </c>
      <c r="B46" s="10">
        <f>AVERAGEIFS('Automobile- Data'!$E$2:$E$50,'Automobile- Data'!$D$2:$D$50,7,'Automobile- Data'!$C$2:$C$50,"&gt;18")</f>
        <v>90.25</v>
      </c>
    </row>
    <row r="48">
      <c r="A48" s="7" t="s">
        <v>85</v>
      </c>
    </row>
    <row r="49">
      <c r="A49" s="8" t="s">
        <v>73</v>
      </c>
      <c r="B49" s="10">
        <f>MAXIFS('Automobile- Data'!$C$2:$C$50,'Automobile- Data'!$D$2:$D$50,8,'Automobile- Data'!$E$2:$E$50,"&gt;=200")</f>
        <v>12.5</v>
      </c>
    </row>
    <row r="51">
      <c r="A51" s="7" t="s">
        <v>86</v>
      </c>
    </row>
    <row r="52">
      <c r="A52" s="7" t="s">
        <v>87</v>
      </c>
      <c r="B52" s="7">
        <v>130.0</v>
      </c>
      <c r="C52" s="7" t="s">
        <v>88</v>
      </c>
    </row>
    <row r="53">
      <c r="A53" s="7" t="s">
        <v>87</v>
      </c>
      <c r="B53" s="7">
        <v>90.0</v>
      </c>
      <c r="C53" s="7" t="s">
        <v>89</v>
      </c>
    </row>
    <row r="54">
      <c r="A54" s="7" t="s">
        <v>90</v>
      </c>
      <c r="B54" s="7">
        <v>90.0</v>
      </c>
      <c r="C54" s="7" t="s">
        <v>91</v>
      </c>
    </row>
    <row r="55">
      <c r="A55" s="7" t="s">
        <v>92</v>
      </c>
    </row>
    <row r="56">
      <c r="A56" s="11" t="s">
        <v>0</v>
      </c>
      <c r="B56" s="12" t="s">
        <v>93</v>
      </c>
      <c r="C56" s="12" t="s">
        <v>94</v>
      </c>
    </row>
    <row r="57">
      <c r="A57" s="10" t="s">
        <v>46</v>
      </c>
      <c r="B57" s="10">
        <f>VLOOKUP(A57,'Automobile- Data'!$A$2:$E$50,5,FALSE)</f>
        <v>108</v>
      </c>
      <c r="C57" s="10" t="str">
        <f t="shared" ref="C57:C59" si="1">IFS(B57&gt;=130,"Powerful",B57&gt;=90,"Average",B57&lt;90,"Weak")</f>
        <v>Average</v>
      </c>
    </row>
    <row r="58">
      <c r="A58" s="10" t="s">
        <v>21</v>
      </c>
      <c r="B58" s="10">
        <f>VLOOKUP(A58,'Automobile- Data'!$A$2:$E$50,5,FALSE)</f>
        <v>61</v>
      </c>
      <c r="C58" s="10" t="str">
        <f t="shared" si="1"/>
        <v>Weak</v>
      </c>
    </row>
    <row r="59">
      <c r="A59" s="10" t="s">
        <v>35</v>
      </c>
      <c r="B59" s="10">
        <f>VLOOKUP(A59,'Automobile- Data'!$A$2:$E$50,5,FALSE)</f>
        <v>140</v>
      </c>
      <c r="C59" s="10" t="str">
        <f t="shared" si="1"/>
        <v>Powerful</v>
      </c>
    </row>
    <row r="61">
      <c r="A61" s="13" t="s">
        <v>95</v>
      </c>
    </row>
    <row r="62">
      <c r="A62" s="7" t="s">
        <v>96</v>
      </c>
    </row>
    <row r="63">
      <c r="A63" s="7" t="s">
        <v>97</v>
      </c>
    </row>
    <row r="64">
      <c r="A64" s="11" t="s">
        <v>0</v>
      </c>
      <c r="B64" s="11" t="s">
        <v>2</v>
      </c>
      <c r="C64" s="12" t="s">
        <v>98</v>
      </c>
    </row>
    <row r="65">
      <c r="A65" s="10" t="s">
        <v>30</v>
      </c>
      <c r="B65" s="10">
        <f>VLOOKUP(A65,'Automobile- Data'!$A$2:$C$50,3,FALSE)</f>
        <v>23.5</v>
      </c>
      <c r="C65" s="10" t="str">
        <f t="shared" ref="C65:C67" si="2">IF(B65&gt;=20,"Buy","Leave")</f>
        <v>Buy</v>
      </c>
    </row>
    <row r="66">
      <c r="A66" s="10" t="s">
        <v>24</v>
      </c>
      <c r="B66" s="10">
        <f>VLOOKUP(A66,'Automobile- Data'!$A$2:$C$50,3,FALSE)</f>
        <v>20</v>
      </c>
      <c r="C66" s="10" t="str">
        <f t="shared" si="2"/>
        <v>Buy</v>
      </c>
    </row>
    <row r="67">
      <c r="A67" s="10" t="s">
        <v>38</v>
      </c>
      <c r="B67" s="10">
        <f>VLOOKUP(A67,'Automobile- Data'!$A$2:$C$50,3,FALSE)</f>
        <v>17.5</v>
      </c>
      <c r="C67" s="10" t="str">
        <f t="shared" si="2"/>
        <v>Leave</v>
      </c>
    </row>
    <row r="69">
      <c r="A69" s="7" t="s">
        <v>99</v>
      </c>
    </row>
    <row r="70">
      <c r="A70" s="7" t="s">
        <v>100</v>
      </c>
      <c r="B70" s="7">
        <v>20.0</v>
      </c>
      <c r="C70" s="7" t="s">
        <v>101</v>
      </c>
    </row>
    <row r="71">
      <c r="A71" s="7" t="s">
        <v>100</v>
      </c>
      <c r="B71" s="7">
        <v>15.0</v>
      </c>
      <c r="C71" s="7" t="s">
        <v>102</v>
      </c>
    </row>
    <row r="72">
      <c r="A72" s="7" t="s">
        <v>103</v>
      </c>
      <c r="B72" s="7">
        <v>15.0</v>
      </c>
      <c r="C72" s="7" t="s">
        <v>104</v>
      </c>
    </row>
    <row r="73">
      <c r="A73" s="7" t="s">
        <v>105</v>
      </c>
    </row>
    <row r="74">
      <c r="A74" s="11" t="s">
        <v>0</v>
      </c>
      <c r="B74" s="11" t="s">
        <v>2</v>
      </c>
      <c r="C74" s="12" t="s">
        <v>106</v>
      </c>
    </row>
    <row r="75">
      <c r="A75" s="10" t="s">
        <v>7</v>
      </c>
      <c r="B75" s="10">
        <f>VLOOKUP(A75,'Automobile- Data'!$A$2:$C$50,3,FALSE)</f>
        <v>26</v>
      </c>
      <c r="C75" s="10" t="str">
        <f t="shared" ref="C75:C77" si="3">IFS(B75&gt;=20,"High Mileage",B75&gt;=15,"Medium Mileage",B75&lt;15,"Low Mileage")</f>
        <v>High Mileage</v>
      </c>
    </row>
    <row r="76">
      <c r="A76" s="10" t="s">
        <v>10</v>
      </c>
      <c r="B76" s="10">
        <f>VLOOKUP(A76,'Automobile- Data'!$A$2:$C$50,3,FALSE)</f>
        <v>21.5</v>
      </c>
      <c r="C76" s="10" t="str">
        <f t="shared" si="3"/>
        <v>High Mileage</v>
      </c>
    </row>
    <row r="77">
      <c r="A77" s="10" t="s">
        <v>39</v>
      </c>
      <c r="B77" s="10">
        <f>VLOOKUP(A77,'Automobile- Data'!$A$2:$C$50,3,FALSE)</f>
        <v>17.5</v>
      </c>
      <c r="C77" s="10" t="str">
        <f t="shared" si="3"/>
        <v>Medium Mileage</v>
      </c>
    </row>
    <row r="79">
      <c r="A79" s="7" t="s">
        <v>107</v>
      </c>
    </row>
    <row r="80">
      <c r="A80" s="11" t="s">
        <v>0</v>
      </c>
      <c r="B80" s="11" t="s">
        <v>108</v>
      </c>
      <c r="C80" s="12" t="s">
        <v>106</v>
      </c>
    </row>
    <row r="81">
      <c r="A81" s="10" t="s">
        <v>13</v>
      </c>
      <c r="B81" s="10">
        <f>VLOOKUP(A81,'Automobile- Data'!$A$2:$E$50,5,FALSE)</f>
        <v>102.5</v>
      </c>
      <c r="C81" s="10" t="str">
        <f t="shared" ref="C81:C83" si="4">IF(AND(B81&lt;110,B81&gt;100),"Moderate Power","Others")</f>
        <v>Moderate Power</v>
      </c>
    </row>
    <row r="82">
      <c r="A82" s="10" t="s">
        <v>32</v>
      </c>
      <c r="B82" s="10">
        <f>VLOOKUP(A82,'Automobile- Data'!$A$2:$E$50,5,FALSE)</f>
        <v>101.5</v>
      </c>
      <c r="C82" s="10" t="str">
        <f t="shared" si="4"/>
        <v>Moderate Power</v>
      </c>
    </row>
    <row r="83">
      <c r="A83" s="10" t="s">
        <v>19</v>
      </c>
      <c r="B83" s="10">
        <f>VLOOKUP(A83,'Automobile- Data'!$A$2:$E$50,5,FALSE)</f>
        <v>117.5</v>
      </c>
      <c r="C83" s="10" t="str">
        <f t="shared" si="4"/>
        <v>Others</v>
      </c>
    </row>
    <row r="85">
      <c r="A85" s="7" t="s">
        <v>109</v>
      </c>
    </row>
    <row r="86">
      <c r="A86" s="8" t="s">
        <v>110</v>
      </c>
      <c r="B86" s="10">
        <f>MAXIFS('Automobile- Data'!$E$2:$E$50,'Automobile- Data'!$G$2:$G$50,"Diesel",'Automobile- Data'!$B$2:$B$50,"Nissan")</f>
        <v>129</v>
      </c>
    </row>
    <row r="88">
      <c r="A88" s="7" t="s">
        <v>111</v>
      </c>
    </row>
    <row r="89">
      <c r="A89" s="8" t="s">
        <v>73</v>
      </c>
      <c r="B89" s="10">
        <f>MINIFS('Automobile- Data'!$C$2:$C$50,'Automobile- Data'!$B$2:$B$50,"Ford",'Automobile- Data'!$D$2:$D$50,5)</f>
        <v>17.5</v>
      </c>
    </row>
    <row r="91">
      <c r="A91" s="7" t="s">
        <v>112</v>
      </c>
    </row>
    <row r="92">
      <c r="A92" s="8" t="s">
        <v>73</v>
      </c>
      <c r="B92" s="10">
        <f>SUMIFS('Automobile- Data'!$E$2:$E$50,'Automobile- Data'!$B$2:$B$50,"Hyundai",'Automobile- Data'!$D$2:$D$50,"&gt;4")</f>
        <v>414.5</v>
      </c>
    </row>
    <row r="93">
      <c r="A93" s="14"/>
      <c r="B9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9.75"/>
  </cols>
  <sheetData>
    <row r="1">
      <c r="A1" s="16" t="s">
        <v>113</v>
      </c>
    </row>
    <row r="2">
      <c r="A2" s="16" t="s">
        <v>114</v>
      </c>
    </row>
    <row r="3">
      <c r="A3" s="17" t="s">
        <v>73</v>
      </c>
      <c r="B3" s="10">
        <f>IFERROR(__xludf.DUMMYFUNCTION("COUNT(FILTER('Automobile- Data'!$C$2:$C$50,'Automobile- Data'!$C$2:$C$50&gt;AVERAGE('Automobile- Data'!$C$2:$C$50)))"),25.0)</f>
        <v>25</v>
      </c>
    </row>
    <row r="4">
      <c r="A4" s="7"/>
    </row>
    <row r="5">
      <c r="A5" s="7" t="s">
        <v>115</v>
      </c>
    </row>
    <row r="6">
      <c r="A6" s="7" t="s">
        <v>116</v>
      </c>
    </row>
    <row r="7">
      <c r="A7" s="8" t="s">
        <v>73</v>
      </c>
      <c r="B7" s="10" t="str">
        <f>IFERROR(__xludf.DUMMYFUNCTION("FILTER('Automobile- Data'!A2:A50,'Automobile- Data'!C2:C50=MAX('Automobile- Data'!C2:C50))"),"Alto")</f>
        <v>Alto</v>
      </c>
    </row>
    <row r="8">
      <c r="B8" s="10" t="str">
        <f>IFERROR(__xludf.DUMMYFUNCTION("""COMPUTED_VALUE"""),"Kwid")</f>
        <v>Kwid</v>
      </c>
    </row>
    <row r="9">
      <c r="B9" s="10" t="str">
        <f>IFERROR(__xludf.DUMMYFUNCTION("""COMPUTED_VALUE"""),"Wagon R")</f>
        <v>Wagon R</v>
      </c>
    </row>
    <row r="11">
      <c r="A11" s="16" t="s">
        <v>117</v>
      </c>
    </row>
    <row r="12">
      <c r="A12" s="16" t="s">
        <v>118</v>
      </c>
    </row>
    <row r="13">
      <c r="A13" s="8" t="s">
        <v>73</v>
      </c>
      <c r="B13" s="10" t="str">
        <f>IFERROR(__xludf.DUMMYFUNCTION("SORT(FILTER('Automobile- Data'!A2:A50,'Automobile- Data'!D2:D50=5,'Automobile- Data'!G2:G50=""CNG"",'Automobile- Data'!C2:C50&gt;=16),1,TRUE)"),"Baleno")</f>
        <v>Baleno</v>
      </c>
    </row>
    <row r="14">
      <c r="B14" s="10" t="str">
        <f>IFERROR(__xludf.DUMMYFUNCTION("""COMPUTED_VALUE"""),"Wagon R")</f>
        <v>Wagon R</v>
      </c>
    </row>
    <row r="16">
      <c r="A16" s="16" t="s">
        <v>119</v>
      </c>
    </row>
    <row r="17">
      <c r="A17" s="18" t="s">
        <v>120</v>
      </c>
    </row>
    <row r="18">
      <c r="A18" s="11" t="s">
        <v>0</v>
      </c>
      <c r="B18" s="11" t="s">
        <v>121</v>
      </c>
    </row>
    <row r="19">
      <c r="A19" s="10" t="s">
        <v>21</v>
      </c>
      <c r="B19" s="10" t="str">
        <f>IF(VLOOKUP($A19,'Automobile- Data'!A2:C50,3,FALSE)&gt;AVERAGE('Automobile- Data'!C2:C50),"Yes","No")</f>
        <v>Yes</v>
      </c>
    </row>
    <row r="20">
      <c r="A20" s="10" t="s">
        <v>10</v>
      </c>
      <c r="B20" s="10" t="str">
        <f>IF(VLOOKUP($A20,'Automobile- Data'!A3:C51,3,FALSE)&gt;AVERAGE('Automobile- Data'!C3:C51),"Yes","No")</f>
        <v>Yes</v>
      </c>
    </row>
    <row r="21">
      <c r="A21" s="10" t="s">
        <v>34</v>
      </c>
      <c r="B21" s="10" t="str">
        <f>IF(VLOOKUP($A21,'Automobile- Data'!A4:C52,3,FALSE)&gt;AVERAGE('Automobile- Data'!C4:C52),"Yes","No")</f>
        <v>No</v>
      </c>
    </row>
    <row r="22">
      <c r="A22" s="10" t="s">
        <v>26</v>
      </c>
      <c r="B22" s="10" t="str">
        <f>IF(VLOOKUP($A22,'Automobile- Data'!A5:C53,3,FALSE)&gt;AVERAGE('Automobile- Data'!C5:C53),"Yes","No")</f>
        <v>Yes</v>
      </c>
    </row>
    <row r="24">
      <c r="A24" s="7" t="s">
        <v>122</v>
      </c>
    </row>
    <row r="25">
      <c r="A25" s="7" t="s">
        <v>123</v>
      </c>
    </row>
    <row r="26">
      <c r="A26" s="8" t="s">
        <v>73</v>
      </c>
      <c r="B26" s="10" t="str">
        <f>IFERROR(__xludf.DUMMYFUNCTION("FILTER('Automobile- Data'!A2:A50,'Automobile- Data'!C2:C50=MAXIFS('Automobile- Data'!C2:C50,'Automobile- Data'!G2:G50,""Petrol""))"),"Alto")</f>
        <v>Alto</v>
      </c>
      <c r="F26" s="19"/>
    </row>
    <row r="27">
      <c r="B27" s="10" t="str">
        <f>IFERROR(__xludf.DUMMYFUNCTION("""COMPUTED_VALUE"""),"Kwid")</f>
        <v>Kwid</v>
      </c>
    </row>
    <row r="28">
      <c r="B28" s="10" t="str">
        <f>IFERROR(__xludf.DUMMYFUNCTION("""COMPUTED_VALUE"""),"Wagon R")</f>
        <v>Wagon R</v>
      </c>
    </row>
    <row r="30">
      <c r="A30" s="16" t="s">
        <v>124</v>
      </c>
    </row>
    <row r="31">
      <c r="A31" s="16" t="s">
        <v>125</v>
      </c>
    </row>
    <row r="32">
      <c r="A32" s="8" t="s">
        <v>73</v>
      </c>
      <c r="B32" s="10" t="str">
        <f>IFERROR(__xludf.DUMMYFUNCTION("FILTER('Automobile- Data'!A2:A50,'Automobile- Data'!E2:E50=MAXIFS('Automobile- Data'!E2:E50,'Automobile- Data'!B2:B50,""Hyundai""))"),"Creta")</f>
        <v>Creta</v>
      </c>
    </row>
    <row r="34">
      <c r="A34" s="7" t="s">
        <v>126</v>
      </c>
    </row>
    <row r="35">
      <c r="A35" s="7" t="s">
        <v>127</v>
      </c>
    </row>
    <row r="36">
      <c r="A36" s="7" t="s">
        <v>128</v>
      </c>
    </row>
    <row r="37">
      <c r="A37" s="11" t="s">
        <v>1</v>
      </c>
      <c r="B37" s="11" t="s">
        <v>129</v>
      </c>
      <c r="C37" s="11" t="s">
        <v>106</v>
      </c>
    </row>
    <row r="38">
      <c r="A38" s="10" t="s">
        <v>8</v>
      </c>
      <c r="B38" s="10">
        <f>AVERAGEIFS('Automobile- Data'!C2:C50,'Automobile- Data'!B2:B50,A38)</f>
        <v>23.92857143</v>
      </c>
      <c r="C38" s="10" t="str">
        <f t="shared" ref="C38:C42" si="1">IF(B38=MAX($B$38:$B$42),"Best","-")</f>
        <v>Best</v>
      </c>
    </row>
    <row r="39">
      <c r="A39" s="10" t="s">
        <v>11</v>
      </c>
      <c r="B39" s="10">
        <f>AVERAGEIFS('Automobile- Data'!C3:C51,'Automobile- Data'!B3:B51,A39)</f>
        <v>19.125</v>
      </c>
      <c r="C39" s="10" t="str">
        <f t="shared" si="1"/>
        <v>-</v>
      </c>
    </row>
    <row r="40">
      <c r="A40" s="10" t="s">
        <v>14</v>
      </c>
      <c r="B40" s="10">
        <f>AVERAGEIFS('Automobile- Data'!C4:C52,'Automobile- Data'!B4:B52,A40)</f>
        <v>21.2</v>
      </c>
      <c r="C40" s="10" t="str">
        <f t="shared" si="1"/>
        <v>-</v>
      </c>
    </row>
    <row r="41">
      <c r="A41" s="10" t="s">
        <v>16</v>
      </c>
      <c r="B41" s="10">
        <f>AVERAGEIFS('Automobile- Data'!C5:C53,'Automobile- Data'!B5:B53,A41)</f>
        <v>18.9</v>
      </c>
      <c r="C41" s="10" t="str">
        <f t="shared" si="1"/>
        <v>-</v>
      </c>
    </row>
    <row r="42">
      <c r="A42" s="10" t="s">
        <v>42</v>
      </c>
      <c r="B42" s="10">
        <f>AVERAGEIFS('Automobile- Data'!C6:C54,'Automobile- Data'!B6:B54,A42)</f>
        <v>13.25</v>
      </c>
      <c r="C42" s="10" t="str">
        <f t="shared" si="1"/>
        <v>-</v>
      </c>
    </row>
    <row r="44">
      <c r="A44" s="7" t="s">
        <v>130</v>
      </c>
    </row>
    <row r="45">
      <c r="A45" s="7" t="s">
        <v>131</v>
      </c>
    </row>
    <row r="46">
      <c r="A46" s="8" t="s">
        <v>73</v>
      </c>
      <c r="B46" s="10" t="str">
        <f>IFERROR(__xludf.DUMMYFUNCTION("FILTER('Automobile- Data'!A2:A50,'Automobile- Data'!E2:E50=MAXIFS('Automobile- Data'!E2:E50,'Automobile- Data'!C2:C50,MAX('Automobile- Data'!C2:C50)))"),"Wagon R")</f>
        <v>Wagon R</v>
      </c>
    </row>
    <row r="48">
      <c r="A48" s="7" t="s">
        <v>132</v>
      </c>
    </row>
    <row r="49">
      <c r="A49" s="7" t="s">
        <v>133</v>
      </c>
    </row>
    <row r="50">
      <c r="A50" s="8" t="s">
        <v>73</v>
      </c>
      <c r="B50" s="10" t="str">
        <f>IFERROR(__xludf.DUMMYFUNCTION("FILTER('Automobile- Data'!G2:G50,'Automobile- Data'!E2:E50=MAX('Automobile- Data'!E2:E50))"),"Diesel")</f>
        <v>Diesel</v>
      </c>
    </row>
    <row r="52">
      <c r="A52" s="7" t="s">
        <v>134</v>
      </c>
    </row>
    <row r="53">
      <c r="A53" s="7" t="s">
        <v>135</v>
      </c>
    </row>
    <row r="54">
      <c r="A54" s="8" t="s">
        <v>73</v>
      </c>
      <c r="B54" s="10" t="str">
        <f>IF(VLOOKUP("Grand i10",'Automobile- Data'!A2:G50,7,FALSE)="Diesel","Diesel Car","Other Car")</f>
        <v>Diesel Car</v>
      </c>
    </row>
    <row r="56">
      <c r="A56" s="7" t="s">
        <v>136</v>
      </c>
    </row>
    <row r="57">
      <c r="A57" s="7" t="s">
        <v>137</v>
      </c>
    </row>
    <row r="58">
      <c r="A58" s="8" t="s">
        <v>73</v>
      </c>
      <c r="B58" s="10" t="str">
        <f>IFERROR(__xludf.DUMMYFUNCTION("FILTER('Automobile- Data'!B2:B50,'Automobile- Data'!C2:C50=MAXIFS('Automobile- Data'!C2:C50,'Automobile- Data'!G2:G50,""Petrol""))"),"Maruti Suzuki")</f>
        <v>Maruti Suzuki</v>
      </c>
    </row>
    <row r="59">
      <c r="B59" s="10" t="str">
        <f>IFERROR(__xludf.DUMMYFUNCTION("""COMPUTED_VALUE"""),"Renault")</f>
        <v>Renault</v>
      </c>
    </row>
    <row r="60">
      <c r="B60" s="10" t="str">
        <f>IFERROR(__xludf.DUMMYFUNCTION("""COMPUTED_VALUE"""),"Maruti Suzuki")</f>
        <v>Maruti Suzuki</v>
      </c>
    </row>
    <row r="62">
      <c r="A62" s="7" t="s">
        <v>138</v>
      </c>
    </row>
    <row r="63">
      <c r="A63" s="20" t="s">
        <v>139</v>
      </c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1" t="s">
        <v>1</v>
      </c>
      <c r="B64" s="11" t="s">
        <v>106</v>
      </c>
    </row>
    <row r="65">
      <c r="A65" s="10" t="s">
        <v>11</v>
      </c>
      <c r="B65" s="22">
        <f>IFERROR(__xludf.DUMMYFUNCTION("AVERAGE(FILTER('Automobile- Data'!E$2:E$50,'Automobile- Data'!B$2:B$50=A65))"),103.625)</f>
        <v>103.625</v>
      </c>
    </row>
    <row r="66">
      <c r="A66" s="10" t="s">
        <v>29</v>
      </c>
      <c r="B66" s="23">
        <f>IFERROR(__xludf.DUMMYFUNCTION("AVERAGE(FILTER('Automobile- Data'!E$2:E$50,'Automobile- Data'!B$2:B$50=A66))"),141.9)</f>
        <v>141.9</v>
      </c>
    </row>
    <row r="67">
      <c r="A67" s="10" t="s">
        <v>14</v>
      </c>
      <c r="B67" s="23">
        <f>IFERROR(__xludf.DUMMYFUNCTION("AVERAGE(FILTER('Automobile- Data'!E$2:E$50,'Automobile- Data'!B$2:B$50=A67))"),111.1)</f>
        <v>111.1</v>
      </c>
    </row>
    <row r="69">
      <c r="A69" s="7" t="s">
        <v>140</v>
      </c>
    </row>
    <row r="70">
      <c r="A70" s="7" t="s">
        <v>141</v>
      </c>
    </row>
    <row r="71">
      <c r="A71" s="8" t="s">
        <v>110</v>
      </c>
      <c r="B71" s="10">
        <f>MAXIFS('Automobile- Data'!E2:E50,'Automobile- Data'!G2:G50,"Diesel",'Automobile- Data'!B2:B50,"Nissan")</f>
        <v>129</v>
      </c>
    </row>
    <row r="73">
      <c r="A73" s="7" t="s">
        <v>142</v>
      </c>
    </row>
    <row r="74">
      <c r="A74" s="7" t="s">
        <v>143</v>
      </c>
    </row>
    <row r="75">
      <c r="A75" s="11" t="s">
        <v>0</v>
      </c>
      <c r="B75" s="12" t="s">
        <v>106</v>
      </c>
    </row>
    <row r="76">
      <c r="A76" s="10" t="s">
        <v>33</v>
      </c>
      <c r="B76" s="10" t="str">
        <f>IF(VLOOKUP(A76,'Automobile- Data'!$A$2:$B$50,2,FALSE)="Maruti Suzuki","Indian",IF(VLOOKUP(A76,'Automobile- Data'!$A$2:$B$50,2,FALSE)="Ford","American","Others"))</f>
        <v>Others</v>
      </c>
    </row>
    <row r="77">
      <c r="A77" s="10" t="s">
        <v>46</v>
      </c>
      <c r="B77" s="10" t="str">
        <f>IF(VLOOKUP(A77,'Automobile- Data'!$A$2:$B$50,2,FALSE)="Maruti Suzuki","Indian",IF(VLOOKUP(A77,'Automobile- Data'!$A$2:$B$50,2,FALSE)="Ford","American","Others"))</f>
        <v>American</v>
      </c>
    </row>
    <row r="78">
      <c r="A78" s="10" t="s">
        <v>30</v>
      </c>
      <c r="B78" s="10" t="str">
        <f>IF(VLOOKUP(A78,'Automobile- Data'!$A$2:$B$50,2,FALSE)="Maruti Suzuki","Indian",IF(VLOOKUP(A78,'Automobile- Data'!$A$2:$B$50,2,FALSE)="Ford","American","Others"))</f>
        <v>Indian</v>
      </c>
    </row>
    <row r="80">
      <c r="A80" s="7" t="s">
        <v>144</v>
      </c>
    </row>
    <row r="81">
      <c r="A81" s="7" t="s">
        <v>145</v>
      </c>
    </row>
    <row r="82">
      <c r="A82" s="7" t="s">
        <v>146</v>
      </c>
    </row>
    <row r="83">
      <c r="A83" s="11" t="s">
        <v>0</v>
      </c>
      <c r="B83" s="12" t="s">
        <v>106</v>
      </c>
    </row>
    <row r="84">
      <c r="A84" s="10" t="s">
        <v>40</v>
      </c>
      <c r="B84" s="10" t="str">
        <f>IF(VLOOKUP(A84,'Automobile- Data'!$A$2:$B$50,2,FALSE)="Kia","Manufacutured by Kia","Manufactured by others")</f>
        <v>Manufacutured by Kia</v>
      </c>
    </row>
    <row r="85">
      <c r="A85" s="10" t="s">
        <v>39</v>
      </c>
      <c r="B85" s="10" t="str">
        <f>IF(VLOOKUP(A85,'Automobile- Data'!$A$2:$B$50,2,FALSE)="Kia","Manufacutured by Kia","Manufactured by others")</f>
        <v>Manufactured by others</v>
      </c>
    </row>
    <row r="86">
      <c r="A86" s="10" t="s">
        <v>33</v>
      </c>
      <c r="B86" s="10" t="str">
        <f>IF(VLOOKUP(A86,'Automobile- Data'!$A$2:$B$50,2,FALSE)="Kia","Manufacutured by Kia","Manufactured by others")</f>
        <v>Manufactured by others</v>
      </c>
    </row>
  </sheetData>
  <drawing r:id="rId1"/>
</worksheet>
</file>