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Details " sheetId="6" r:id="rId9"/>
    <sheet state="visible" name="Balances" sheetId="7" r:id="rId10"/>
  </sheets>
  <definedNames/>
  <calcPr/>
</workbook>
</file>

<file path=xl/sharedStrings.xml><?xml version="1.0" encoding="utf-8"?>
<sst xmlns="http://schemas.openxmlformats.org/spreadsheetml/2006/main" count="163" uniqueCount="81">
  <si>
    <t>Description</t>
  </si>
  <si>
    <t>A company runs a mobile store that sells mobiles, handsfree and watches. In the first month, it sold 800 mobiles at an ASP (average selling price) of Rs 9000 per mobile, 80 watches at an ASP of Rs 3000 and 400 handsfree at an ASP of Rs 1500.</t>
  </si>
  <si>
    <t xml:space="preserve">The store estimates the number of mobiles it will sell will increase by 2.0% every month while the ASP will increase by 0.5% every month. </t>
  </si>
  <si>
    <t xml:space="preserve">It estimates that the number of watches it will sell will increase by 3.0% every month while the ASP will increase by 2.5% every month. </t>
  </si>
  <si>
    <t xml:space="preserve">It estimates that the number of handsfree it will sell will increase by 2.0% every month while the ASP will increase by 1.5% every month. </t>
  </si>
  <si>
    <t xml:space="preserve">The store sells various brands of mobiles, watches and handsfree like Apple, Samsung, MI, OnePlus etc. </t>
  </si>
  <si>
    <t>It estimates that the value share of various brands in its mobiles sales will be Apple : 10%, Samsung : 30%, Mi : 28%, OnePlus : 8%, Oppo : 15%, Others : 9%.</t>
  </si>
  <si>
    <t>It estimates that the value share of various brands in its watches sales will be Apple : 7%, Samsung : 11%, Mi : 30%, Others : 52%.</t>
  </si>
  <si>
    <t>It estimates that the value share of various brands in its handsfree sales will be Apple : 5%, Mi : 8%, OnePlus : 4%, Others : 83%.</t>
  </si>
  <si>
    <t>The store estimates that the margins of various brands in its mobiles sales will be Apple : 4%, Samsung : 10%, Mi : 6%, OnePlus : 10%, Oppo : 12%, Others : 12%.</t>
  </si>
  <si>
    <t>It estimates that the margins of various brands in its watches sales will be Apple : 6%, Samsung : 15%, Mi : 12%, Others : 16%.</t>
  </si>
  <si>
    <t>It estimates that the margins of various brands in its handsfree sales will be Apple : 6%, Mi : 8%, OnePlus : 12%, Others : 20%.</t>
  </si>
  <si>
    <t>The store has a monthly rent of Rs 125,000, a monthly electricity bill of Rs 45,000 and a salary expense of Rs 275,000.</t>
  </si>
  <si>
    <t>Create a model for the mobile store for 12 months</t>
  </si>
  <si>
    <t>Mobiles</t>
  </si>
  <si>
    <t>Watches</t>
  </si>
  <si>
    <t>Handsfree</t>
  </si>
  <si>
    <t>Units</t>
  </si>
  <si>
    <t>ASP (in Rs)</t>
  </si>
  <si>
    <t>Units growth</t>
  </si>
  <si>
    <t>ASP growth</t>
  </si>
  <si>
    <t>Brand Mix</t>
  </si>
  <si>
    <t>Apple</t>
  </si>
  <si>
    <t>Samsung</t>
  </si>
  <si>
    <t>Mi</t>
  </si>
  <si>
    <t>OnePlus</t>
  </si>
  <si>
    <t>Oppo</t>
  </si>
  <si>
    <t>Others</t>
  </si>
  <si>
    <t>Margins</t>
  </si>
  <si>
    <t>Expenses</t>
  </si>
  <si>
    <t>Amount(in Rs)</t>
  </si>
  <si>
    <t>Rent</t>
  </si>
  <si>
    <t xml:space="preserve">Electricity </t>
  </si>
  <si>
    <t>Salary</t>
  </si>
  <si>
    <t>M1</t>
  </si>
  <si>
    <t>M2</t>
  </si>
  <si>
    <t>M3</t>
  </si>
  <si>
    <t>M4</t>
  </si>
  <si>
    <t>M5</t>
  </si>
  <si>
    <t>M6</t>
  </si>
  <si>
    <t>M7</t>
  </si>
  <si>
    <t>M8</t>
  </si>
  <si>
    <t>M9</t>
  </si>
  <si>
    <t>M10</t>
  </si>
  <si>
    <t>M11</t>
  </si>
  <si>
    <t>M12</t>
  </si>
  <si>
    <t>Sales(in Units)</t>
  </si>
  <si>
    <t>Mobile Phones</t>
  </si>
  <si>
    <t>Total Sales (Units)</t>
  </si>
  <si>
    <t>Sales (in Rs)</t>
  </si>
  <si>
    <t>Total Sales</t>
  </si>
  <si>
    <t>Brandwise Sales</t>
  </si>
  <si>
    <t>Cost of goods sold</t>
  </si>
  <si>
    <t>Total cost of mobiles sold</t>
  </si>
  <si>
    <t>Total cost of watches sold</t>
  </si>
  <si>
    <t>Total cost of handsfree sold</t>
  </si>
  <si>
    <t>Total cost of goods sold</t>
  </si>
  <si>
    <t>Other costs</t>
  </si>
  <si>
    <t>Electricity</t>
  </si>
  <si>
    <t>Total Cost</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</si>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</sst>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6.0"/>
      <color theme="1"/>
      <name val="Arial"/>
      <scheme val="minor"/>
    </font>
    <font>
      <color theme="1"/>
      <name val="Arial"/>
    </font>
    <font>
      <sz val="16.0"/>
      <color theme="1"/>
      <name val="Arial"/>
    </font>
    <font>
      <b/>
      <color theme="1"/>
      <name val="Arial"/>
    </font>
  </fonts>
  <fills count="4">
    <fill>
      <patternFill patternType="none"/>
    </fill>
    <fill>
      <patternFill patternType="lightGray"/>
    </fill>
    <fill>
      <patternFill patternType="solid">
        <fgColor rgb="FFCCCCCC"/>
        <bgColor rgb="FFCCCCCC"/>
      </patternFill>
    </fill>
    <fill>
      <patternFill patternType="solid">
        <fgColor rgb="FFD9D9D9"/>
        <bgColor rgb="FFD9D9D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9" xfId="0" applyAlignment="1" applyFont="1" applyNumberFormat="1">
      <alignment horizontal="right" vertical="bottom"/>
    </xf>
    <xf borderId="0" fillId="0" fontId="2" numFmtId="164" xfId="0" applyAlignment="1" applyFont="1" applyNumberFormat="1">
      <alignment horizontal="right" vertical="bottom"/>
    </xf>
    <xf borderId="0" fillId="0" fontId="2" numFmtId="9" xfId="0" applyAlignment="1" applyFont="1" applyNumberFormat="1">
      <alignment vertical="bottom"/>
    </xf>
    <xf borderId="0" fillId="0" fontId="2" numFmtId="0" xfId="0" applyAlignment="1" applyFont="1">
      <alignment horizontal="right" vertical="bottom"/>
    </xf>
    <xf borderId="0" fillId="0" fontId="1" numFmtId="0" xfId="0" applyAlignment="1" applyFont="1">
      <alignment shrinkToFit="0" wrapText="1"/>
    </xf>
    <xf borderId="0" fillId="0" fontId="4" numFmtId="0" xfId="0" applyAlignment="1" applyFont="1">
      <alignment vertical="bottom"/>
    </xf>
    <xf borderId="0" fillId="0" fontId="2" numFmtId="10" xfId="0" applyAlignment="1" applyFont="1" applyNumberFormat="1">
      <alignment horizontal="right" vertical="bottom"/>
    </xf>
    <xf borderId="0" fillId="0" fontId="2" numFmtId="3" xfId="0" applyAlignment="1" applyFont="1" applyNumberFormat="1">
      <alignment horizontal="right" vertical="bottom"/>
    </xf>
    <xf borderId="0" fillId="2" fontId="2" numFmtId="0" xfId="0" applyAlignment="1" applyFill="1" applyFont="1">
      <alignment vertical="bottom"/>
    </xf>
    <xf borderId="0" fillId="2" fontId="4" numFmtId="0" xfId="0" applyAlignment="1" applyFont="1">
      <alignment vertical="bottom"/>
    </xf>
    <xf borderId="0" fillId="0" fontId="2" numFmtId="1" xfId="0" applyAlignment="1" applyFont="1" applyNumberFormat="1">
      <alignment horizontal="right" vertical="bottom"/>
    </xf>
    <xf borderId="0" fillId="0" fontId="4" numFmtId="0" xfId="0" applyAlignment="1" applyFont="1">
      <alignment shrinkToFit="0" vertical="bottom" wrapText="0"/>
    </xf>
    <xf borderId="0" fillId="3" fontId="2" numFmtId="0" xfId="0" applyAlignment="1" applyFill="1" applyFont="1">
      <alignment vertical="bottom"/>
    </xf>
    <xf borderId="0" fillId="3"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1" t="s">
        <v>1</v>
      </c>
    </row>
    <row r="3">
      <c r="A3" s="1" t="s">
        <v>2</v>
      </c>
    </row>
    <row r="4">
      <c r="A4" s="1" t="s">
        <v>3</v>
      </c>
    </row>
    <row r="5">
      <c r="A5" s="1" t="s">
        <v>4</v>
      </c>
    </row>
    <row r="6">
      <c r="A6" s="1" t="s">
        <v>5</v>
      </c>
    </row>
    <row r="7">
      <c r="A7" s="1" t="s">
        <v>6</v>
      </c>
    </row>
    <row r="8">
      <c r="A8" s="1" t="s">
        <v>7</v>
      </c>
    </row>
    <row r="9">
      <c r="A9" s="1" t="s">
        <v>8</v>
      </c>
    </row>
    <row r="10">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1"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3"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4"/>
      <c r="B15" s="5"/>
      <c r="C15" s="5"/>
      <c r="D15" s="5"/>
      <c r="E15" s="2"/>
      <c r="F15" s="2"/>
      <c r="G15" s="2"/>
      <c r="H15" s="2"/>
      <c r="I15" s="2"/>
      <c r="J15" s="2"/>
      <c r="K15" s="2"/>
      <c r="L15" s="2"/>
      <c r="M15" s="2"/>
      <c r="N15" s="2"/>
      <c r="O15" s="2"/>
      <c r="P15" s="2"/>
      <c r="Q15" s="2"/>
      <c r="R15" s="2"/>
      <c r="S15" s="2"/>
      <c r="T15" s="2"/>
      <c r="U15" s="2"/>
      <c r="V15" s="2"/>
      <c r="W15" s="2"/>
      <c r="X15" s="2"/>
      <c r="Y15" s="2"/>
      <c r="Z15" s="2"/>
    </row>
    <row r="16">
      <c r="A16" s="4"/>
      <c r="B16" s="5"/>
      <c r="C16" s="5"/>
      <c r="D16" s="2"/>
      <c r="E16" s="2"/>
      <c r="F16" s="2"/>
      <c r="G16" s="2"/>
      <c r="H16" s="2"/>
      <c r="I16" s="2"/>
      <c r="J16" s="2"/>
      <c r="K16" s="2"/>
      <c r="L16" s="2"/>
      <c r="M16" s="2"/>
      <c r="N16" s="2"/>
      <c r="O16" s="2"/>
      <c r="P16" s="2"/>
      <c r="Q16" s="2"/>
      <c r="R16" s="2"/>
      <c r="S16" s="2"/>
      <c r="T16" s="2"/>
      <c r="U16" s="2"/>
      <c r="V16" s="2"/>
      <c r="W16" s="2"/>
      <c r="X16" s="2"/>
      <c r="Y16" s="2"/>
      <c r="Z16" s="2"/>
    </row>
    <row r="17">
      <c r="A17" s="4"/>
      <c r="B17" s="5"/>
      <c r="C17" s="5"/>
      <c r="D17" s="5"/>
      <c r="E17" s="2"/>
      <c r="F17" s="2"/>
      <c r="G17" s="2"/>
      <c r="H17" s="2"/>
      <c r="I17" s="2"/>
      <c r="J17" s="2"/>
      <c r="K17" s="2"/>
      <c r="L17" s="2"/>
      <c r="M17" s="2"/>
      <c r="N17" s="2"/>
      <c r="O17" s="2"/>
      <c r="P17" s="2"/>
      <c r="Q17" s="2"/>
      <c r="R17" s="2"/>
      <c r="S17" s="2"/>
      <c r="T17" s="2"/>
      <c r="U17" s="2"/>
      <c r="V17" s="2"/>
      <c r="W17" s="2"/>
      <c r="X17" s="2"/>
      <c r="Y17" s="2"/>
      <c r="Z17" s="2"/>
    </row>
    <row r="18">
      <c r="A18" s="4"/>
      <c r="B18" s="5"/>
      <c r="C18" s="2"/>
      <c r="D18" s="5"/>
      <c r="E18" s="2"/>
      <c r="F18" s="2"/>
      <c r="G18" s="2"/>
      <c r="H18" s="2"/>
      <c r="I18" s="2"/>
      <c r="J18" s="2"/>
      <c r="K18" s="2"/>
      <c r="L18" s="2"/>
      <c r="M18" s="2"/>
      <c r="N18" s="2"/>
      <c r="O18" s="2"/>
      <c r="P18" s="2"/>
      <c r="Q18" s="2"/>
      <c r="R18" s="2"/>
      <c r="S18" s="2"/>
      <c r="T18" s="2"/>
      <c r="U18" s="2"/>
      <c r="V18" s="2"/>
      <c r="W18" s="2"/>
      <c r="X18" s="2"/>
      <c r="Y18" s="2"/>
      <c r="Z18" s="2"/>
    </row>
    <row r="19">
      <c r="A19" s="4"/>
      <c r="B19" s="5"/>
      <c r="C19" s="2"/>
      <c r="D19" s="2"/>
      <c r="E19" s="2"/>
      <c r="F19" s="2"/>
      <c r="G19" s="2"/>
      <c r="H19" s="2"/>
      <c r="I19" s="2"/>
      <c r="J19" s="2"/>
      <c r="K19" s="2"/>
      <c r="L19" s="2"/>
      <c r="M19" s="2"/>
      <c r="N19" s="2"/>
      <c r="O19" s="2"/>
      <c r="P19" s="2"/>
      <c r="Q19" s="2"/>
      <c r="R19" s="2"/>
      <c r="S19" s="2"/>
      <c r="T19" s="2"/>
      <c r="U19" s="2"/>
      <c r="V19" s="2"/>
      <c r="W19" s="2"/>
      <c r="X19" s="2"/>
      <c r="Y19" s="2"/>
      <c r="Z19" s="2"/>
    </row>
    <row r="20">
      <c r="A20" s="4"/>
      <c r="B20" s="5"/>
      <c r="C20" s="5"/>
      <c r="D20" s="5"/>
      <c r="E20" s="2"/>
      <c r="F20" s="2"/>
      <c r="G20" s="2"/>
      <c r="H20" s="2"/>
      <c r="I20" s="2"/>
      <c r="J20" s="2"/>
      <c r="K20" s="2"/>
      <c r="L20" s="2"/>
      <c r="M20" s="2"/>
      <c r="N20" s="2"/>
      <c r="O20" s="2"/>
      <c r="P20" s="2"/>
      <c r="Q20" s="2"/>
      <c r="R20" s="2"/>
      <c r="S20" s="2"/>
      <c r="T20" s="2"/>
      <c r="U20" s="2"/>
      <c r="V20" s="2"/>
      <c r="W20" s="2"/>
      <c r="X20" s="2"/>
      <c r="Y20" s="2"/>
      <c r="Z20" s="2"/>
    </row>
    <row r="21">
      <c r="A21" s="4"/>
      <c r="B21" s="2"/>
      <c r="C21" s="2"/>
      <c r="D21" s="2"/>
      <c r="E21" s="2"/>
      <c r="F21" s="2"/>
      <c r="G21" s="2"/>
      <c r="H21" s="2"/>
      <c r="I21" s="2"/>
      <c r="J21" s="2"/>
      <c r="K21" s="2"/>
      <c r="L21" s="2"/>
      <c r="M21" s="2"/>
      <c r="N21" s="2"/>
      <c r="O21" s="2"/>
      <c r="P21" s="2"/>
      <c r="Q21" s="2"/>
      <c r="R21" s="2"/>
      <c r="S21" s="2"/>
      <c r="T21" s="2"/>
      <c r="U21" s="2"/>
      <c r="V21" s="2"/>
      <c r="W21" s="2"/>
      <c r="X21" s="2"/>
      <c r="Y21" s="2"/>
      <c r="Z21" s="2"/>
    </row>
    <row r="22">
      <c r="A22" s="4"/>
      <c r="B22" s="2"/>
      <c r="C22" s="2"/>
      <c r="D22" s="2"/>
      <c r="E22" s="2"/>
      <c r="F22" s="2"/>
      <c r="G22" s="2"/>
      <c r="H22" s="2"/>
      <c r="I22" s="2"/>
      <c r="J22" s="2"/>
      <c r="K22" s="2"/>
      <c r="L22" s="2"/>
      <c r="M22" s="2"/>
      <c r="N22" s="2"/>
      <c r="O22" s="2"/>
      <c r="P22" s="2"/>
      <c r="Q22" s="2"/>
      <c r="R22" s="2"/>
      <c r="S22" s="2"/>
      <c r="T22" s="2"/>
      <c r="U22" s="2"/>
      <c r="V22" s="2"/>
      <c r="W22" s="2"/>
      <c r="X22" s="2"/>
      <c r="Y22" s="2"/>
      <c r="Z22" s="2"/>
    </row>
    <row r="23">
      <c r="A23" s="4"/>
      <c r="B23" s="2"/>
      <c r="C23" s="2"/>
      <c r="D23" s="2"/>
      <c r="E23" s="2"/>
      <c r="F23" s="2"/>
      <c r="G23" s="2"/>
      <c r="H23" s="2"/>
      <c r="I23" s="2"/>
      <c r="J23" s="2"/>
      <c r="K23" s="2"/>
      <c r="L23" s="2"/>
      <c r="M23" s="2"/>
      <c r="N23" s="2"/>
      <c r="O23" s="2"/>
      <c r="P23" s="2"/>
      <c r="Q23" s="2"/>
      <c r="R23" s="2"/>
      <c r="S23" s="2"/>
      <c r="T23" s="2"/>
      <c r="U23" s="2"/>
      <c r="V23" s="2"/>
      <c r="W23" s="2"/>
      <c r="X23" s="2"/>
      <c r="Y23" s="2"/>
      <c r="Z23" s="2"/>
    </row>
    <row r="24">
      <c r="A24" s="4"/>
      <c r="B24" s="6"/>
      <c r="C24" s="6"/>
      <c r="D24" s="6"/>
      <c r="E24" s="6"/>
      <c r="F24" s="6"/>
      <c r="G24" s="6"/>
      <c r="H24" s="6"/>
      <c r="I24" s="6"/>
      <c r="J24" s="7"/>
      <c r="K24" s="2"/>
      <c r="L24" s="2"/>
      <c r="M24" s="2"/>
      <c r="N24" s="2"/>
      <c r="O24" s="2"/>
      <c r="P24" s="2"/>
      <c r="Q24" s="2"/>
      <c r="R24" s="2"/>
      <c r="S24" s="2"/>
      <c r="T24" s="2"/>
      <c r="U24" s="2"/>
      <c r="V24" s="2"/>
      <c r="W24" s="2"/>
      <c r="X24" s="2"/>
      <c r="Y24" s="2"/>
      <c r="Z24" s="2"/>
    </row>
    <row r="25">
      <c r="A25" s="4"/>
      <c r="B25" s="6"/>
      <c r="C25" s="6"/>
      <c r="D25" s="6"/>
      <c r="E25" s="6"/>
      <c r="F25" s="6"/>
      <c r="G25" s="6"/>
      <c r="H25" s="6"/>
      <c r="I25" s="6"/>
      <c r="J25" s="7"/>
      <c r="K25" s="2"/>
      <c r="L25" s="2"/>
      <c r="M25" s="2"/>
      <c r="N25" s="2"/>
      <c r="O25" s="2"/>
      <c r="P25" s="2"/>
      <c r="Q25" s="2"/>
      <c r="R25" s="2"/>
      <c r="S25" s="2"/>
      <c r="T25" s="2"/>
      <c r="U25" s="2"/>
      <c r="V25" s="2"/>
      <c r="W25" s="2"/>
      <c r="X25" s="2"/>
      <c r="Y25" s="2"/>
      <c r="Z25" s="2"/>
    </row>
    <row r="26">
      <c r="A26" s="4"/>
      <c r="B26" s="6"/>
      <c r="C26" s="6"/>
      <c r="D26" s="6"/>
      <c r="E26" s="6"/>
      <c r="F26" s="6"/>
      <c r="G26" s="6"/>
      <c r="H26" s="6"/>
      <c r="I26" s="6"/>
      <c r="J26" s="7"/>
      <c r="K26" s="2"/>
      <c r="L26" s="2"/>
      <c r="M26" s="2"/>
      <c r="N26" s="2"/>
      <c r="O26" s="2"/>
      <c r="P26" s="2"/>
      <c r="Q26" s="2"/>
      <c r="R26" s="2"/>
      <c r="S26" s="2"/>
      <c r="T26" s="2"/>
      <c r="U26" s="2"/>
      <c r="V26" s="2"/>
      <c r="W26" s="2"/>
      <c r="X26" s="2"/>
      <c r="Y26" s="2"/>
      <c r="Z26" s="2"/>
    </row>
    <row r="27">
      <c r="A27" s="4"/>
      <c r="B27" s="2"/>
      <c r="C27" s="2"/>
      <c r="D27" s="2"/>
      <c r="E27" s="2"/>
      <c r="F27" s="2"/>
      <c r="G27" s="2"/>
      <c r="H27" s="2"/>
      <c r="I27" s="2"/>
      <c r="J27" s="2"/>
      <c r="K27" s="2"/>
      <c r="L27" s="2"/>
      <c r="M27" s="2"/>
      <c r="N27" s="2"/>
      <c r="O27" s="2"/>
      <c r="P27" s="2"/>
      <c r="Q27" s="2"/>
      <c r="R27" s="2"/>
      <c r="S27" s="2"/>
      <c r="T27" s="2"/>
      <c r="U27" s="2"/>
      <c r="V27" s="2"/>
      <c r="W27" s="2"/>
      <c r="X27" s="2"/>
      <c r="Y27" s="2"/>
      <c r="Z27" s="2"/>
    </row>
    <row r="28">
      <c r="A28" s="4"/>
      <c r="B28" s="2"/>
      <c r="C28" s="2"/>
      <c r="D28" s="2"/>
      <c r="E28" s="2"/>
      <c r="F28" s="2"/>
      <c r="G28" s="2"/>
      <c r="H28" s="2"/>
      <c r="I28" s="2"/>
      <c r="J28" s="2"/>
      <c r="K28" s="2"/>
      <c r="L28" s="2"/>
      <c r="M28" s="2"/>
      <c r="N28" s="2"/>
      <c r="O28" s="2"/>
      <c r="P28" s="2"/>
      <c r="Q28" s="2"/>
      <c r="R28" s="2"/>
      <c r="S28" s="2"/>
      <c r="T28" s="2"/>
      <c r="U28" s="2"/>
      <c r="V28" s="2"/>
      <c r="W28" s="2"/>
      <c r="X28" s="2"/>
      <c r="Y28" s="2"/>
      <c r="Z28" s="2"/>
    </row>
    <row r="29">
      <c r="A29" s="4"/>
      <c r="B29" s="8"/>
      <c r="C29" s="8"/>
      <c r="D29" s="2"/>
      <c r="E29" s="2"/>
      <c r="F29" s="2"/>
      <c r="G29" s="2"/>
      <c r="H29" s="2"/>
      <c r="I29" s="2"/>
      <c r="J29" s="2"/>
      <c r="K29" s="2"/>
      <c r="L29" s="2"/>
      <c r="M29" s="2"/>
      <c r="N29" s="2"/>
      <c r="O29" s="2"/>
      <c r="P29" s="2"/>
      <c r="Q29" s="2"/>
      <c r="R29" s="2"/>
      <c r="S29" s="2"/>
      <c r="T29" s="2"/>
      <c r="U29" s="2"/>
      <c r="V29" s="2"/>
      <c r="W29" s="2"/>
      <c r="X29" s="2"/>
      <c r="Y29" s="2"/>
      <c r="Z29" s="2"/>
    </row>
    <row r="30">
      <c r="A30" s="4"/>
      <c r="B30" s="8"/>
      <c r="C30" s="8"/>
      <c r="D30" s="2"/>
      <c r="E30" s="2"/>
      <c r="F30" s="2"/>
      <c r="G30" s="2"/>
      <c r="H30" s="2"/>
      <c r="I30" s="2"/>
      <c r="J30" s="2"/>
      <c r="K30" s="2"/>
      <c r="L30" s="2"/>
      <c r="M30" s="2"/>
      <c r="N30" s="2"/>
      <c r="O30" s="2"/>
      <c r="P30" s="2"/>
      <c r="Q30" s="2"/>
      <c r="R30" s="2"/>
      <c r="S30" s="2"/>
      <c r="T30" s="2"/>
      <c r="U30" s="2"/>
      <c r="V30" s="2"/>
      <c r="W30" s="2"/>
      <c r="X30" s="2"/>
      <c r="Y30" s="2"/>
      <c r="Z30" s="2"/>
    </row>
    <row r="31">
      <c r="A31" s="4"/>
      <c r="B31" s="8"/>
      <c r="C31" s="8"/>
      <c r="D31" s="2"/>
      <c r="E31" s="2"/>
      <c r="F31" s="2"/>
      <c r="G31" s="2"/>
      <c r="H31" s="2"/>
      <c r="I31" s="2"/>
      <c r="J31" s="2"/>
      <c r="K31" s="2"/>
      <c r="L31" s="2"/>
      <c r="M31" s="2"/>
      <c r="N31" s="2"/>
      <c r="O31" s="2"/>
      <c r="P31" s="2"/>
      <c r="Q31" s="2"/>
      <c r="R31" s="2"/>
      <c r="S31" s="2"/>
      <c r="T31" s="2"/>
      <c r="U31" s="2"/>
      <c r="V31" s="2"/>
      <c r="W31" s="2"/>
      <c r="X31" s="2"/>
      <c r="Y31" s="2"/>
      <c r="Z31" s="2"/>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0" t="s">
        <v>14</v>
      </c>
      <c r="C1" s="10" t="s">
        <v>15</v>
      </c>
      <c r="D1" s="10" t="s">
        <v>16</v>
      </c>
    </row>
    <row r="2">
      <c r="A2" s="2" t="s">
        <v>17</v>
      </c>
      <c r="B2" s="8">
        <v>800.0</v>
      </c>
      <c r="C2" s="8">
        <v>80.0</v>
      </c>
      <c r="D2" s="8">
        <v>400.0</v>
      </c>
    </row>
    <row r="3">
      <c r="A3" s="2" t="s">
        <v>18</v>
      </c>
      <c r="B3" s="8">
        <v>9000.0</v>
      </c>
      <c r="C3" s="8">
        <v>3000.0</v>
      </c>
      <c r="D3" s="8">
        <v>1500.0</v>
      </c>
    </row>
    <row r="4">
      <c r="A4" s="2" t="s">
        <v>19</v>
      </c>
      <c r="B4" s="11">
        <v>0.02</v>
      </c>
      <c r="C4" s="11">
        <v>0.03</v>
      </c>
      <c r="D4" s="11">
        <v>0.02</v>
      </c>
    </row>
    <row r="5">
      <c r="A5" s="2" t="s">
        <v>20</v>
      </c>
      <c r="B5" s="11">
        <v>0.005</v>
      </c>
      <c r="C5" s="11">
        <v>0.025</v>
      </c>
      <c r="D5" s="11">
        <v>0.015</v>
      </c>
    </row>
    <row r="6">
      <c r="A6" s="2"/>
      <c r="B6" s="2"/>
      <c r="C6" s="2"/>
      <c r="D6" s="2"/>
    </row>
    <row r="7">
      <c r="A7" s="10" t="s">
        <v>21</v>
      </c>
      <c r="B7" s="10" t="s">
        <v>14</v>
      </c>
      <c r="C7" s="10" t="s">
        <v>15</v>
      </c>
      <c r="D7" s="10" t="s">
        <v>16</v>
      </c>
    </row>
    <row r="8">
      <c r="A8" s="2" t="s">
        <v>22</v>
      </c>
      <c r="B8" s="5">
        <v>0.1</v>
      </c>
      <c r="C8" s="5">
        <v>0.07</v>
      </c>
      <c r="D8" s="5">
        <v>0.05</v>
      </c>
    </row>
    <row r="9">
      <c r="A9" s="2" t="s">
        <v>23</v>
      </c>
      <c r="B9" s="5">
        <v>0.3</v>
      </c>
      <c r="C9" s="5">
        <v>0.11</v>
      </c>
      <c r="D9" s="5">
        <v>0.0</v>
      </c>
    </row>
    <row r="10">
      <c r="A10" s="2" t="s">
        <v>24</v>
      </c>
      <c r="B10" s="5">
        <v>0.28</v>
      </c>
      <c r="C10" s="5">
        <v>0.3</v>
      </c>
      <c r="D10" s="5">
        <v>0.08</v>
      </c>
    </row>
    <row r="11">
      <c r="A11" s="2" t="s">
        <v>25</v>
      </c>
      <c r="B11" s="5">
        <v>0.08</v>
      </c>
      <c r="C11" s="5">
        <v>0.0</v>
      </c>
      <c r="D11" s="5">
        <v>0.04</v>
      </c>
    </row>
    <row r="12">
      <c r="A12" s="2" t="s">
        <v>26</v>
      </c>
      <c r="B12" s="5">
        <v>0.15</v>
      </c>
      <c r="C12" s="5">
        <v>0.0</v>
      </c>
      <c r="D12" s="5">
        <v>0.0</v>
      </c>
    </row>
    <row r="13">
      <c r="A13" s="2" t="s">
        <v>27</v>
      </c>
      <c r="B13" s="5">
        <v>0.09</v>
      </c>
      <c r="C13" s="5">
        <v>0.52</v>
      </c>
      <c r="D13" s="5">
        <v>0.83</v>
      </c>
    </row>
    <row r="14">
      <c r="A14" s="2"/>
      <c r="B14" s="2"/>
      <c r="C14" s="2"/>
      <c r="D14" s="2"/>
    </row>
    <row r="15">
      <c r="A15" s="10" t="s">
        <v>28</v>
      </c>
      <c r="B15" s="10" t="s">
        <v>14</v>
      </c>
      <c r="C15" s="10" t="s">
        <v>15</v>
      </c>
      <c r="D15" s="10" t="s">
        <v>16</v>
      </c>
    </row>
    <row r="16">
      <c r="A16" s="2" t="s">
        <v>22</v>
      </c>
      <c r="B16" s="5">
        <v>0.04</v>
      </c>
      <c r="C16" s="5">
        <v>0.06</v>
      </c>
      <c r="D16" s="5">
        <v>0.06</v>
      </c>
    </row>
    <row r="17">
      <c r="A17" s="2" t="s">
        <v>23</v>
      </c>
      <c r="B17" s="5">
        <v>0.1</v>
      </c>
      <c r="C17" s="5">
        <v>0.15</v>
      </c>
      <c r="D17" s="5">
        <v>0.0</v>
      </c>
    </row>
    <row r="18">
      <c r="A18" s="2" t="s">
        <v>24</v>
      </c>
      <c r="B18" s="5">
        <v>0.06</v>
      </c>
      <c r="C18" s="5">
        <v>0.12</v>
      </c>
      <c r="D18" s="5">
        <v>0.08</v>
      </c>
    </row>
    <row r="19">
      <c r="A19" s="2" t="s">
        <v>25</v>
      </c>
      <c r="B19" s="5">
        <v>0.1</v>
      </c>
      <c r="C19" s="5">
        <v>0.0</v>
      </c>
      <c r="D19" s="5">
        <v>0.12</v>
      </c>
    </row>
    <row r="20">
      <c r="A20" s="2" t="s">
        <v>26</v>
      </c>
      <c r="B20" s="5">
        <v>0.12</v>
      </c>
      <c r="C20" s="5">
        <v>0.0</v>
      </c>
      <c r="D20" s="5">
        <v>0.0</v>
      </c>
    </row>
    <row r="21">
      <c r="A21" s="2" t="s">
        <v>27</v>
      </c>
      <c r="B21" s="5">
        <v>0.12</v>
      </c>
      <c r="C21" s="5">
        <v>0.16</v>
      </c>
      <c r="D21" s="5">
        <v>0.2</v>
      </c>
    </row>
    <row r="22">
      <c r="A22" s="2"/>
      <c r="B22" s="2"/>
      <c r="C22" s="2"/>
      <c r="D22" s="2"/>
    </row>
    <row r="23">
      <c r="A23" s="10" t="s">
        <v>29</v>
      </c>
      <c r="B23" s="10" t="s">
        <v>30</v>
      </c>
      <c r="C23" s="2"/>
      <c r="D23" s="2"/>
    </row>
    <row r="24">
      <c r="A24" s="2" t="s">
        <v>31</v>
      </c>
      <c r="B24" s="12">
        <v>125000.0</v>
      </c>
      <c r="C24" s="2"/>
      <c r="D24" s="2"/>
    </row>
    <row r="25">
      <c r="A25" s="2" t="s">
        <v>32</v>
      </c>
      <c r="B25" s="12">
        <v>45000.0</v>
      </c>
      <c r="C25" s="2"/>
      <c r="D25" s="2"/>
    </row>
    <row r="26">
      <c r="A26" s="2" t="s">
        <v>33</v>
      </c>
      <c r="B26" s="12">
        <v>275000.0</v>
      </c>
      <c r="C26" s="2"/>
      <c r="D26" s="2"/>
    </row>
    <row r="27">
      <c r="A27" s="2"/>
      <c r="B27" s="2"/>
      <c r="C27" s="2"/>
      <c r="D27" s="2"/>
    </row>
    <row r="28">
      <c r="A28" s="2"/>
      <c r="B28" s="2"/>
      <c r="C28" s="2"/>
      <c r="D28" s="2"/>
    </row>
    <row r="29">
      <c r="A29" s="2"/>
      <c r="B29" s="2"/>
      <c r="C29" s="2"/>
      <c r="D29" s="2"/>
    </row>
    <row r="30">
      <c r="A30" s="2"/>
      <c r="B30" s="2"/>
      <c r="C30" s="2"/>
      <c r="D3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4" t="s">
        <v>34</v>
      </c>
      <c r="C1" s="14" t="s">
        <v>35</v>
      </c>
      <c r="D1" s="14" t="s">
        <v>36</v>
      </c>
      <c r="E1" s="14" t="s">
        <v>37</v>
      </c>
      <c r="F1" s="14" t="s">
        <v>38</v>
      </c>
      <c r="G1" s="14" t="s">
        <v>39</v>
      </c>
      <c r="H1" s="14" t="s">
        <v>40</v>
      </c>
      <c r="I1" s="14" t="s">
        <v>41</v>
      </c>
      <c r="J1" s="14" t="s">
        <v>42</v>
      </c>
      <c r="K1" s="14" t="s">
        <v>43</v>
      </c>
      <c r="L1" s="14" t="s">
        <v>44</v>
      </c>
      <c r="M1" s="14" t="s">
        <v>45</v>
      </c>
    </row>
    <row r="2">
      <c r="A2" s="2" t="s">
        <v>46</v>
      </c>
      <c r="B2" s="2"/>
      <c r="C2" s="2"/>
      <c r="D2" s="2"/>
      <c r="E2" s="2"/>
      <c r="F2" s="2"/>
      <c r="G2" s="2"/>
      <c r="H2" s="2"/>
      <c r="I2" s="2"/>
      <c r="J2" s="2"/>
      <c r="K2" s="2"/>
      <c r="L2" s="2"/>
      <c r="M2" s="2"/>
    </row>
    <row r="3">
      <c r="A3" s="2" t="s">
        <v>47</v>
      </c>
      <c r="B3" s="8">
        <f>Assumptions!$B2</f>
        <v>800</v>
      </c>
      <c r="C3" s="15">
        <f>B3*(1+Assumptions!$B4)</f>
        <v>816</v>
      </c>
      <c r="D3" s="15">
        <f>C3*(1+Assumptions!$B4)</f>
        <v>832.32</v>
      </c>
      <c r="E3" s="15">
        <f>D3*(1+Assumptions!$B4)</f>
        <v>848.9664</v>
      </c>
      <c r="F3" s="15">
        <f>E3*(1+Assumptions!$B4)</f>
        <v>865.945728</v>
      </c>
      <c r="G3" s="15">
        <f>F3*(1+Assumptions!$B4)</f>
        <v>883.2646426</v>
      </c>
      <c r="H3" s="15">
        <f>G3*(1+Assumptions!$B4)</f>
        <v>900.9299354</v>
      </c>
      <c r="I3" s="15">
        <f>H3*(1+Assumptions!$B4)</f>
        <v>918.9485341</v>
      </c>
      <c r="J3" s="15">
        <f>I3*(1+Assumptions!$B4)</f>
        <v>937.3275048</v>
      </c>
      <c r="K3" s="15">
        <f>J3*(1+Assumptions!$B4)</f>
        <v>956.0740549</v>
      </c>
      <c r="L3" s="15">
        <f>K3*(1+Assumptions!$B4)</f>
        <v>975.195536</v>
      </c>
      <c r="M3" s="15">
        <f>L3*(1+Assumptions!$B4)</f>
        <v>994.6994467</v>
      </c>
    </row>
    <row r="4">
      <c r="A4" s="2" t="s">
        <v>15</v>
      </c>
      <c r="B4" s="8">
        <f>Assumptions!$C2</f>
        <v>80</v>
      </c>
      <c r="C4" s="15">
        <f>B4*(1+Assumptions!$C4)</f>
        <v>82.4</v>
      </c>
      <c r="D4" s="15">
        <f>C4*(1+Assumptions!$C4)</f>
        <v>84.872</v>
      </c>
      <c r="E4" s="15">
        <f>D4*(1+Assumptions!$C4)</f>
        <v>87.41816</v>
      </c>
      <c r="F4" s="15">
        <f>E4*(1+Assumptions!$C4)</f>
        <v>90.0407048</v>
      </c>
      <c r="G4" s="15">
        <f>F4*(1+Assumptions!$C4)</f>
        <v>92.74192594</v>
      </c>
      <c r="H4" s="15">
        <f>G4*(1+Assumptions!$C4)</f>
        <v>95.52418372</v>
      </c>
      <c r="I4" s="15">
        <f>H4*(1+Assumptions!$C4)</f>
        <v>98.38990923</v>
      </c>
      <c r="J4" s="15">
        <f>I4*(1+Assumptions!$C4)</f>
        <v>101.3416065</v>
      </c>
      <c r="K4" s="15">
        <f>J4*(1+Assumptions!$C4)</f>
        <v>104.3818547</v>
      </c>
      <c r="L4" s="15">
        <f>K4*(1+Assumptions!$C4)</f>
        <v>107.5133103</v>
      </c>
      <c r="M4" s="15">
        <f>L4*(1+Assumptions!$C4)</f>
        <v>110.7387097</v>
      </c>
    </row>
    <row r="5">
      <c r="A5" s="2" t="s">
        <v>16</v>
      </c>
      <c r="B5" s="8">
        <f>Assumptions!$D2</f>
        <v>400</v>
      </c>
      <c r="C5" s="15">
        <f>B5*(1+Assumptions!$D4)</f>
        <v>408</v>
      </c>
      <c r="D5" s="15">
        <f>C5*(1+Assumptions!$D4)</f>
        <v>416.16</v>
      </c>
      <c r="E5" s="15">
        <f>D5*(1+Assumptions!$D4)</f>
        <v>424.4832</v>
      </c>
      <c r="F5" s="15">
        <f>E5*(1+Assumptions!$D4)</f>
        <v>432.972864</v>
      </c>
      <c r="G5" s="15">
        <f>F5*(1+Assumptions!$D4)</f>
        <v>441.6323213</v>
      </c>
      <c r="H5" s="15">
        <f>G5*(1+Assumptions!$D4)</f>
        <v>450.4649677</v>
      </c>
      <c r="I5" s="15">
        <f>H5*(1+Assumptions!$D4)</f>
        <v>459.4742671</v>
      </c>
      <c r="J5" s="15">
        <f>I5*(1+Assumptions!$D4)</f>
        <v>468.6637524</v>
      </c>
      <c r="K5" s="15">
        <f>J5*(1+Assumptions!$D4)</f>
        <v>478.0370274</v>
      </c>
      <c r="L5" s="15">
        <f>K5*(1+Assumptions!$D4)</f>
        <v>487.597768</v>
      </c>
      <c r="M5" s="15">
        <f>L5*(1+Assumptions!$D4)</f>
        <v>497.3497234</v>
      </c>
    </row>
    <row r="6">
      <c r="A6" s="2" t="s">
        <v>48</v>
      </c>
      <c r="B6" s="15">
        <f t="shared" ref="B6:M6" si="1">SUM(B2:B5)</f>
        <v>1280</v>
      </c>
      <c r="C6" s="15">
        <f t="shared" si="1"/>
        <v>1306.4</v>
      </c>
      <c r="D6" s="15">
        <f t="shared" si="1"/>
        <v>1333.352</v>
      </c>
      <c r="E6" s="15">
        <f t="shared" si="1"/>
        <v>1360.86776</v>
      </c>
      <c r="F6" s="15">
        <f t="shared" si="1"/>
        <v>1388.959297</v>
      </c>
      <c r="G6" s="15">
        <f t="shared" si="1"/>
        <v>1417.63889</v>
      </c>
      <c r="H6" s="15">
        <f t="shared" si="1"/>
        <v>1446.919087</v>
      </c>
      <c r="I6" s="15">
        <f t="shared" si="1"/>
        <v>1476.81271</v>
      </c>
      <c r="J6" s="15">
        <f t="shared" si="1"/>
        <v>1507.332864</v>
      </c>
      <c r="K6" s="15">
        <f t="shared" si="1"/>
        <v>1538.492937</v>
      </c>
      <c r="L6" s="15">
        <f t="shared" si="1"/>
        <v>1570.306614</v>
      </c>
      <c r="M6" s="15">
        <f t="shared" si="1"/>
        <v>1602.78788</v>
      </c>
    </row>
    <row r="7">
      <c r="A7" s="2"/>
      <c r="B7" s="2"/>
      <c r="C7" s="2"/>
      <c r="D7" s="2"/>
      <c r="E7" s="2"/>
      <c r="F7" s="2"/>
      <c r="G7" s="2"/>
      <c r="H7" s="2"/>
      <c r="I7" s="2"/>
      <c r="J7" s="2"/>
      <c r="K7" s="2"/>
      <c r="L7" s="2"/>
      <c r="M7" s="2"/>
    </row>
    <row r="8">
      <c r="A8" s="2" t="s">
        <v>18</v>
      </c>
      <c r="B8" s="2"/>
      <c r="C8" s="2"/>
      <c r="D8" s="2"/>
      <c r="E8" s="2"/>
      <c r="F8" s="2"/>
      <c r="G8" s="2"/>
      <c r="H8" s="2"/>
      <c r="I8" s="2"/>
      <c r="J8" s="2"/>
      <c r="K8" s="2"/>
      <c r="L8" s="2"/>
      <c r="M8" s="2"/>
    </row>
    <row r="9">
      <c r="A9" s="2" t="s">
        <v>47</v>
      </c>
      <c r="B9" s="12">
        <f>Assumptions!$B3</f>
        <v>9000</v>
      </c>
      <c r="C9" s="12">
        <f>B9*(1+Assumptions!$B5)</f>
        <v>9045</v>
      </c>
      <c r="D9" s="12">
        <f>C9*(1+Assumptions!$B5)</f>
        <v>9090.225</v>
      </c>
      <c r="E9" s="12">
        <f>D9*(1+Assumptions!$B5)</f>
        <v>9135.676125</v>
      </c>
      <c r="F9" s="12">
        <f>E9*(1+Assumptions!$B5)</f>
        <v>9181.354506</v>
      </c>
      <c r="G9" s="12">
        <f>F9*(1+Assumptions!$B5)</f>
        <v>9227.261278</v>
      </c>
      <c r="H9" s="12">
        <f>G9*(1+Assumptions!$B5)</f>
        <v>9273.397585</v>
      </c>
      <c r="I9" s="12">
        <f>H9*(1+Assumptions!$B5)</f>
        <v>9319.764572</v>
      </c>
      <c r="J9" s="12">
        <f>I9*(1+Assumptions!$B5)</f>
        <v>9366.363395</v>
      </c>
      <c r="K9" s="12">
        <f>J9*(1+Assumptions!$B5)</f>
        <v>9413.195212</v>
      </c>
      <c r="L9" s="12">
        <f>K9*(1+Assumptions!$B5)</f>
        <v>9460.261188</v>
      </c>
      <c r="M9" s="12">
        <f>L9*(1+Assumptions!$B5)</f>
        <v>9507.562494</v>
      </c>
    </row>
    <row r="10">
      <c r="A10" s="2" t="s">
        <v>15</v>
      </c>
      <c r="B10" s="12">
        <f>Assumptions!$C3</f>
        <v>3000</v>
      </c>
      <c r="C10" s="12">
        <f>B10*(1+Assumptions!$C5)</f>
        <v>3075</v>
      </c>
      <c r="D10" s="12">
        <f>C10*(1+Assumptions!$C5)</f>
        <v>3151.875</v>
      </c>
      <c r="E10" s="12">
        <f>D10*(1+Assumptions!$C5)</f>
        <v>3230.671875</v>
      </c>
      <c r="F10" s="12">
        <f>E10*(1+Assumptions!$C5)</f>
        <v>3311.438672</v>
      </c>
      <c r="G10" s="12">
        <f>F10*(1+Assumptions!$C5)</f>
        <v>3394.224639</v>
      </c>
      <c r="H10" s="12">
        <f>G10*(1+Assumptions!$C5)</f>
        <v>3479.080255</v>
      </c>
      <c r="I10" s="12">
        <f>H10*(1+Assumptions!$C5)</f>
        <v>3566.057261</v>
      </c>
      <c r="J10" s="12">
        <f>I10*(1+Assumptions!$C5)</f>
        <v>3655.208693</v>
      </c>
      <c r="K10" s="12">
        <f>J10*(1+Assumptions!$C5)</f>
        <v>3746.58891</v>
      </c>
      <c r="L10" s="12">
        <f>K10*(1+Assumptions!$C5)</f>
        <v>3840.253633</v>
      </c>
      <c r="M10" s="12">
        <f>L10*(1+Assumptions!$C5)</f>
        <v>3936.259973</v>
      </c>
    </row>
    <row r="11">
      <c r="A11" s="2" t="s">
        <v>16</v>
      </c>
      <c r="B11" s="12">
        <f>Assumptions!$D3</f>
        <v>1500</v>
      </c>
      <c r="C11" s="12">
        <f>B11*(1+Assumptions!$D5)</f>
        <v>1522.5</v>
      </c>
      <c r="D11" s="12">
        <f>C11*(1+Assumptions!$D5)</f>
        <v>1545.3375</v>
      </c>
      <c r="E11" s="12">
        <f>D11*(1+Assumptions!$D5)</f>
        <v>1568.517563</v>
      </c>
      <c r="F11" s="12">
        <f>E11*(1+Assumptions!$D5)</f>
        <v>1592.045326</v>
      </c>
      <c r="G11" s="12">
        <f>F11*(1+Assumptions!$D5)</f>
        <v>1615.926006</v>
      </c>
      <c r="H11" s="12">
        <f>G11*(1+Assumptions!$D5)</f>
        <v>1640.164896</v>
      </c>
      <c r="I11" s="12">
        <f>H11*(1+Assumptions!$D5)</f>
        <v>1664.767369</v>
      </c>
      <c r="J11" s="12">
        <f>I11*(1+Assumptions!$D5)</f>
        <v>1689.73888</v>
      </c>
      <c r="K11" s="12">
        <f>J11*(1+Assumptions!$D5)</f>
        <v>1715.084963</v>
      </c>
      <c r="L11" s="12">
        <f>K11*(1+Assumptions!$D5)</f>
        <v>1740.811238</v>
      </c>
      <c r="M11" s="12">
        <f>L11*(1+Assumptions!$D5)</f>
        <v>1766.923406</v>
      </c>
    </row>
    <row r="12">
      <c r="A12" s="2"/>
      <c r="B12" s="2"/>
      <c r="C12" s="2"/>
      <c r="D12" s="2"/>
      <c r="E12" s="2"/>
      <c r="F12" s="2"/>
      <c r="G12" s="2"/>
      <c r="H12" s="2"/>
      <c r="I12" s="2"/>
      <c r="J12" s="2"/>
      <c r="K12" s="2"/>
      <c r="L12" s="2"/>
      <c r="M1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4" t="s">
        <v>34</v>
      </c>
      <c r="C1" s="14" t="s">
        <v>35</v>
      </c>
      <c r="D1" s="14" t="s">
        <v>36</v>
      </c>
      <c r="E1" s="14" t="s">
        <v>37</v>
      </c>
      <c r="F1" s="14" t="s">
        <v>38</v>
      </c>
      <c r="G1" s="14" t="s">
        <v>39</v>
      </c>
      <c r="H1" s="14" t="s">
        <v>40</v>
      </c>
      <c r="I1" s="14" t="s">
        <v>41</v>
      </c>
      <c r="J1" s="14" t="s">
        <v>42</v>
      </c>
      <c r="K1" s="14" t="s">
        <v>43</v>
      </c>
      <c r="L1" s="14" t="s">
        <v>44</v>
      </c>
      <c r="M1" s="14" t="s">
        <v>45</v>
      </c>
    </row>
    <row r="2">
      <c r="A2" s="10" t="s">
        <v>49</v>
      </c>
      <c r="B2" s="2"/>
      <c r="C2" s="2"/>
      <c r="D2" s="2"/>
      <c r="E2" s="2"/>
      <c r="F2" s="2"/>
      <c r="G2" s="2"/>
      <c r="H2" s="2"/>
      <c r="I2" s="2"/>
      <c r="J2" s="2"/>
      <c r="K2" s="2"/>
      <c r="L2" s="2"/>
      <c r="M2" s="2"/>
    </row>
    <row r="3">
      <c r="A3" s="2" t="s">
        <v>47</v>
      </c>
      <c r="B3" s="12">
        <f>'Calcs-1'!B3*'Calcs-1'!B9</f>
        <v>7200000</v>
      </c>
      <c r="C3" s="12">
        <f>'Calcs-1'!C3*'Calcs-1'!C9</f>
        <v>7380720</v>
      </c>
      <c r="D3" s="12">
        <f>'Calcs-1'!D3*'Calcs-1'!D9</f>
        <v>7565976.072</v>
      </c>
      <c r="E3" s="12">
        <f>'Calcs-1'!E3*'Calcs-1'!E9</f>
        <v>7755882.071</v>
      </c>
      <c r="F3" s="12">
        <f>'Calcs-1'!F3*'Calcs-1'!F9</f>
        <v>7950554.711</v>
      </c>
      <c r="G3" s="12">
        <f>'Calcs-1'!G3*'Calcs-1'!G9</f>
        <v>8150113.635</v>
      </c>
      <c r="H3" s="12">
        <f>'Calcs-1'!H3*'Calcs-1'!H9</f>
        <v>8354681.487</v>
      </c>
      <c r="I3" s="12">
        <f>'Calcs-1'!I3*'Calcs-1'!I9</f>
        <v>8564383.992</v>
      </c>
      <c r="J3" s="12">
        <f>'Calcs-1'!J3*'Calcs-1'!J9</f>
        <v>8779350.03</v>
      </c>
      <c r="K3" s="12">
        <f>'Calcs-1'!K3*'Calcs-1'!K9</f>
        <v>8999711.716</v>
      </c>
      <c r="L3" s="12">
        <f>'Calcs-1'!L3*'Calcs-1'!L9</f>
        <v>9225604.48</v>
      </c>
      <c r="M3" s="12">
        <f>'Calcs-1'!M3*'Calcs-1'!M9</f>
        <v>9457167.153</v>
      </c>
    </row>
    <row r="4">
      <c r="A4" s="2" t="s">
        <v>15</v>
      </c>
      <c r="B4" s="12">
        <f>'Calcs-1'!B4*'Calcs-1'!B10</f>
        <v>240000</v>
      </c>
      <c r="C4" s="12">
        <f>'Calcs-1'!C4*'Calcs-1'!C10</f>
        <v>253380</v>
      </c>
      <c r="D4" s="12">
        <f>'Calcs-1'!D4*'Calcs-1'!D10</f>
        <v>267505.935</v>
      </c>
      <c r="E4" s="12">
        <f>'Calcs-1'!E4*'Calcs-1'!E10</f>
        <v>282419.3909</v>
      </c>
      <c r="F4" s="12">
        <f>'Calcs-1'!F4*'Calcs-1'!F10</f>
        <v>298164.2719</v>
      </c>
      <c r="G4" s="12">
        <f>'Calcs-1'!G4*'Calcs-1'!G10</f>
        <v>314786.9301</v>
      </c>
      <c r="H4" s="12">
        <f>'Calcs-1'!H4*'Calcs-1'!H10</f>
        <v>332336.3014</v>
      </c>
      <c r="I4" s="12">
        <f>'Calcs-1'!I4*'Calcs-1'!I10</f>
        <v>350864.0502</v>
      </c>
      <c r="J4" s="12">
        <f>'Calcs-1'!J4*'Calcs-1'!J10</f>
        <v>370424.721</v>
      </c>
      <c r="K4" s="12">
        <f>'Calcs-1'!K4*'Calcs-1'!K10</f>
        <v>391075.8992</v>
      </c>
      <c r="L4" s="12">
        <f>'Calcs-1'!L4*'Calcs-1'!L10</f>
        <v>412878.3806</v>
      </c>
      <c r="M4" s="12">
        <f>'Calcs-1'!M4*'Calcs-1'!M10</f>
        <v>435896.3503</v>
      </c>
    </row>
    <row r="5">
      <c r="A5" s="2" t="s">
        <v>16</v>
      </c>
      <c r="B5" s="12">
        <f>'Calcs-1'!B5*'Calcs-1'!B11</f>
        <v>600000</v>
      </c>
      <c r="C5" s="12">
        <f>'Calcs-1'!C5*'Calcs-1'!C11</f>
        <v>621180</v>
      </c>
      <c r="D5" s="12">
        <f>'Calcs-1'!D5*'Calcs-1'!D11</f>
        <v>643107.654</v>
      </c>
      <c r="E5" s="12">
        <f>'Calcs-1'!E5*'Calcs-1'!E11</f>
        <v>665809.3542</v>
      </c>
      <c r="F5" s="12">
        <f>'Calcs-1'!F5*'Calcs-1'!F11</f>
        <v>689312.4244</v>
      </c>
      <c r="G5" s="12">
        <f>'Calcs-1'!G5*'Calcs-1'!G11</f>
        <v>713645.153</v>
      </c>
      <c r="H5" s="12">
        <f>'Calcs-1'!H5*'Calcs-1'!H11</f>
        <v>738836.8269</v>
      </c>
      <c r="I5" s="12">
        <f>'Calcs-1'!I5*'Calcs-1'!I11</f>
        <v>764917.7669</v>
      </c>
      <c r="J5" s="12">
        <f>'Calcs-1'!J5*'Calcs-1'!J11</f>
        <v>791919.364</v>
      </c>
      <c r="K5" s="12">
        <f>'Calcs-1'!K5*'Calcs-1'!K11</f>
        <v>819874.1176</v>
      </c>
      <c r="L5" s="12">
        <f>'Calcs-1'!L5*'Calcs-1'!L11</f>
        <v>848815.6739</v>
      </c>
      <c r="M5" s="12">
        <f>'Calcs-1'!M5*'Calcs-1'!M11</f>
        <v>878778.8672</v>
      </c>
    </row>
    <row r="6">
      <c r="A6" s="10" t="s">
        <v>50</v>
      </c>
      <c r="B6" s="12">
        <f t="shared" ref="B6:M6" si="1">SUM(B3:B5)</f>
        <v>8040000</v>
      </c>
      <c r="C6" s="12">
        <f t="shared" si="1"/>
        <v>8255280</v>
      </c>
      <c r="D6" s="12">
        <f t="shared" si="1"/>
        <v>8476589.661</v>
      </c>
      <c r="E6" s="12">
        <f t="shared" si="1"/>
        <v>8704110.816</v>
      </c>
      <c r="F6" s="12">
        <f t="shared" si="1"/>
        <v>8938031.408</v>
      </c>
      <c r="G6" s="12">
        <f t="shared" si="1"/>
        <v>9178545.718</v>
      </c>
      <c r="H6" s="12">
        <f t="shared" si="1"/>
        <v>9425854.615</v>
      </c>
      <c r="I6" s="12">
        <f t="shared" si="1"/>
        <v>9680165.809</v>
      </c>
      <c r="J6" s="12">
        <f t="shared" si="1"/>
        <v>9941694.115</v>
      </c>
      <c r="K6" s="12">
        <f t="shared" si="1"/>
        <v>10210661.73</v>
      </c>
      <c r="L6" s="12">
        <f t="shared" si="1"/>
        <v>10487298.53</v>
      </c>
      <c r="M6" s="12">
        <f t="shared" si="1"/>
        <v>10771842.37</v>
      </c>
    </row>
    <row r="7">
      <c r="A7" s="2"/>
      <c r="B7" s="2"/>
      <c r="C7" s="2"/>
      <c r="D7" s="2"/>
      <c r="E7" s="2"/>
      <c r="F7" s="2"/>
      <c r="G7" s="2"/>
      <c r="H7" s="2"/>
      <c r="I7" s="2"/>
      <c r="J7" s="2"/>
      <c r="K7" s="2"/>
      <c r="L7" s="2"/>
      <c r="M7" s="2"/>
    </row>
    <row r="8">
      <c r="A8" s="16" t="s">
        <v>51</v>
      </c>
      <c r="B8" s="2"/>
      <c r="C8" s="2"/>
      <c r="D8" s="2"/>
      <c r="E8" s="2"/>
      <c r="F8" s="2"/>
      <c r="G8" s="2"/>
      <c r="H8" s="2"/>
      <c r="I8" s="2"/>
      <c r="J8" s="2"/>
      <c r="K8" s="2"/>
      <c r="L8" s="2"/>
      <c r="M8" s="2"/>
    </row>
    <row r="9">
      <c r="A9" s="10" t="s">
        <v>14</v>
      </c>
      <c r="B9" s="2"/>
      <c r="C9" s="2"/>
      <c r="D9" s="2"/>
      <c r="E9" s="2"/>
      <c r="F9" s="2"/>
      <c r="G9" s="2"/>
      <c r="H9" s="2"/>
      <c r="I9" s="2"/>
      <c r="J9" s="2"/>
      <c r="K9" s="2"/>
      <c r="L9" s="2"/>
      <c r="M9" s="2"/>
    </row>
    <row r="10">
      <c r="A10" s="2" t="str">
        <f>Assumptions!A16</f>
        <v>Apple</v>
      </c>
      <c r="B10" s="12">
        <f>B$3*Assumptions!$B8</f>
        <v>720000</v>
      </c>
      <c r="C10" s="12">
        <f>C$3*Assumptions!$B8</f>
        <v>738072</v>
      </c>
      <c r="D10" s="12">
        <f>D$3*Assumptions!$B8</f>
        <v>756597.6072</v>
      </c>
      <c r="E10" s="12">
        <f>E$3*Assumptions!$B8</f>
        <v>775588.2071</v>
      </c>
      <c r="F10" s="12">
        <f>F$3*Assumptions!$B8</f>
        <v>795055.4711</v>
      </c>
      <c r="G10" s="12">
        <f>G$3*Assumptions!$B8</f>
        <v>815011.3635</v>
      </c>
      <c r="H10" s="12">
        <f>H$3*Assumptions!$B8</f>
        <v>835468.1487</v>
      </c>
      <c r="I10" s="12">
        <f>I$3*Assumptions!$B8</f>
        <v>856438.3992</v>
      </c>
      <c r="J10" s="12">
        <f>J$3*Assumptions!$B8</f>
        <v>877935.003</v>
      </c>
      <c r="K10" s="12">
        <f>K$3*Assumptions!$B8</f>
        <v>899971.1716</v>
      </c>
      <c r="L10" s="12">
        <f>L$3*Assumptions!$B8</f>
        <v>922560.448</v>
      </c>
      <c r="M10" s="12">
        <f>M$3*Assumptions!$B8</f>
        <v>945716.7153</v>
      </c>
    </row>
    <row r="11">
      <c r="A11" s="2" t="str">
        <f>Assumptions!A17</f>
        <v>Samsung</v>
      </c>
      <c r="B11" s="12">
        <f>B$3*Assumptions!$B9</f>
        <v>2160000</v>
      </c>
      <c r="C11" s="12">
        <f>C$3*Assumptions!$B9</f>
        <v>2214216</v>
      </c>
      <c r="D11" s="12">
        <f>D$3*Assumptions!$B9</f>
        <v>2269792.822</v>
      </c>
      <c r="E11" s="12">
        <f>E$3*Assumptions!$B9</f>
        <v>2326764.621</v>
      </c>
      <c r="F11" s="12">
        <f>F$3*Assumptions!$B9</f>
        <v>2385166.413</v>
      </c>
      <c r="G11" s="12">
        <f>G$3*Assumptions!$B9</f>
        <v>2445034.09</v>
      </c>
      <c r="H11" s="12">
        <f>H$3*Assumptions!$B9</f>
        <v>2506404.446</v>
      </c>
      <c r="I11" s="12">
        <f>I$3*Assumptions!$B9</f>
        <v>2569315.198</v>
      </c>
      <c r="J11" s="12">
        <f>J$3*Assumptions!$B9</f>
        <v>2633805.009</v>
      </c>
      <c r="K11" s="12">
        <f>K$3*Assumptions!$B9</f>
        <v>2699913.515</v>
      </c>
      <c r="L11" s="12">
        <f>L$3*Assumptions!$B9</f>
        <v>2767681.344</v>
      </c>
      <c r="M11" s="12">
        <f>M$3*Assumptions!$B9</f>
        <v>2837150.146</v>
      </c>
    </row>
    <row r="12">
      <c r="A12" s="2" t="str">
        <f>Assumptions!A18</f>
        <v>Mi</v>
      </c>
      <c r="B12" s="12">
        <f>B$3*Assumptions!$B10</f>
        <v>2016000</v>
      </c>
      <c r="C12" s="12">
        <f>C$3*Assumptions!$B10</f>
        <v>2066601.6</v>
      </c>
      <c r="D12" s="12">
        <f>D$3*Assumptions!$B10</f>
        <v>2118473.3</v>
      </c>
      <c r="E12" s="12">
        <f>E$3*Assumptions!$B10</f>
        <v>2171646.98</v>
      </c>
      <c r="F12" s="12">
        <f>F$3*Assumptions!$B10</f>
        <v>2226155.319</v>
      </c>
      <c r="G12" s="12">
        <f>G$3*Assumptions!$B10</f>
        <v>2282031.818</v>
      </c>
      <c r="H12" s="12">
        <f>H$3*Assumptions!$B10</f>
        <v>2339310.816</v>
      </c>
      <c r="I12" s="12">
        <f>I$3*Assumptions!$B10</f>
        <v>2398027.518</v>
      </c>
      <c r="J12" s="12">
        <f>J$3*Assumptions!$B10</f>
        <v>2458218.009</v>
      </c>
      <c r="K12" s="12">
        <f>K$3*Assumptions!$B10</f>
        <v>2519919.281</v>
      </c>
      <c r="L12" s="12">
        <f>L$3*Assumptions!$B10</f>
        <v>2583169.254</v>
      </c>
      <c r="M12" s="12">
        <f>M$3*Assumptions!$B10</f>
        <v>2648006.803</v>
      </c>
    </row>
    <row r="13">
      <c r="A13" s="2" t="str">
        <f>Assumptions!A19</f>
        <v>OnePlus</v>
      </c>
      <c r="B13" s="12">
        <f>B$3*Assumptions!$B11</f>
        <v>576000</v>
      </c>
      <c r="C13" s="12">
        <f>C$3*Assumptions!$B11</f>
        <v>590457.6</v>
      </c>
      <c r="D13" s="12">
        <f>D$3*Assumptions!$B11</f>
        <v>605278.0858</v>
      </c>
      <c r="E13" s="12">
        <f>E$3*Assumptions!$B11</f>
        <v>620470.5657</v>
      </c>
      <c r="F13" s="12">
        <f>F$3*Assumptions!$B11</f>
        <v>636044.3769</v>
      </c>
      <c r="G13" s="12">
        <f>G$3*Assumptions!$B11</f>
        <v>652009.0908</v>
      </c>
      <c r="H13" s="12">
        <f>H$3*Assumptions!$B11</f>
        <v>668374.519</v>
      </c>
      <c r="I13" s="12">
        <f>I$3*Assumptions!$B11</f>
        <v>685150.7194</v>
      </c>
      <c r="J13" s="12">
        <f>J$3*Assumptions!$B11</f>
        <v>702348.0024</v>
      </c>
      <c r="K13" s="12">
        <f>K$3*Assumptions!$B11</f>
        <v>719976.9373</v>
      </c>
      <c r="L13" s="12">
        <f>L$3*Assumptions!$B11</f>
        <v>738048.3584</v>
      </c>
      <c r="M13" s="12">
        <f>M$3*Assumptions!$B11</f>
        <v>756573.3722</v>
      </c>
    </row>
    <row r="14">
      <c r="A14" s="2" t="str">
        <f>Assumptions!A20</f>
        <v>Oppo</v>
      </c>
      <c r="B14" s="12">
        <f>B$3*Assumptions!$B12</f>
        <v>1080000</v>
      </c>
      <c r="C14" s="12">
        <f>C$3*Assumptions!$B12</f>
        <v>1107108</v>
      </c>
      <c r="D14" s="12">
        <f>D$3*Assumptions!$B12</f>
        <v>1134896.411</v>
      </c>
      <c r="E14" s="12">
        <f>E$3*Assumptions!$B12</f>
        <v>1163382.311</v>
      </c>
      <c r="F14" s="12">
        <f>F$3*Assumptions!$B12</f>
        <v>1192583.207</v>
      </c>
      <c r="G14" s="12">
        <f>G$3*Assumptions!$B12</f>
        <v>1222517.045</v>
      </c>
      <c r="H14" s="12">
        <f>H$3*Assumptions!$B12</f>
        <v>1253202.223</v>
      </c>
      <c r="I14" s="12">
        <f>I$3*Assumptions!$B12</f>
        <v>1284657.599</v>
      </c>
      <c r="J14" s="12">
        <f>J$3*Assumptions!$B12</f>
        <v>1316902.505</v>
      </c>
      <c r="K14" s="12">
        <f>K$3*Assumptions!$B12</f>
        <v>1349956.757</v>
      </c>
      <c r="L14" s="12">
        <f>L$3*Assumptions!$B12</f>
        <v>1383840.672</v>
      </c>
      <c r="M14" s="12">
        <f>M$3*Assumptions!$B12</f>
        <v>1418575.073</v>
      </c>
    </row>
    <row r="15">
      <c r="A15" s="2" t="str">
        <f>Assumptions!A21</f>
        <v>Others</v>
      </c>
      <c r="B15" s="12">
        <f>B$3*Assumptions!$B13</f>
        <v>648000</v>
      </c>
      <c r="C15" s="12">
        <f>C$3*Assumptions!$B13</f>
        <v>664264.8</v>
      </c>
      <c r="D15" s="12">
        <f>D$3*Assumptions!$B13</f>
        <v>680937.8465</v>
      </c>
      <c r="E15" s="12">
        <f>E$3*Assumptions!$B13</f>
        <v>698029.3864</v>
      </c>
      <c r="F15" s="12">
        <f>F$3*Assumptions!$B13</f>
        <v>715549.924</v>
      </c>
      <c r="G15" s="12">
        <f>G$3*Assumptions!$B13</f>
        <v>733510.2271</v>
      </c>
      <c r="H15" s="12">
        <f>H$3*Assumptions!$B13</f>
        <v>751921.3338</v>
      </c>
      <c r="I15" s="12">
        <f>I$3*Assumptions!$B13</f>
        <v>770794.5593</v>
      </c>
      <c r="J15" s="12">
        <f>J$3*Assumptions!$B13</f>
        <v>790141.5027</v>
      </c>
      <c r="K15" s="12">
        <f>K$3*Assumptions!$B13</f>
        <v>809974.0545</v>
      </c>
      <c r="L15" s="12">
        <f>L$3*Assumptions!$B13</f>
        <v>830304.4032</v>
      </c>
      <c r="M15" s="12">
        <f>M$3*Assumptions!$B13</f>
        <v>851145.0437</v>
      </c>
    </row>
    <row r="16">
      <c r="A16" s="2"/>
      <c r="B16" s="2"/>
      <c r="C16" s="2"/>
      <c r="D16" s="2"/>
      <c r="E16" s="2"/>
      <c r="F16" s="2"/>
      <c r="G16" s="2"/>
      <c r="H16" s="2"/>
      <c r="I16" s="2"/>
      <c r="J16" s="2"/>
      <c r="K16" s="2"/>
      <c r="L16" s="2"/>
      <c r="M16" s="2"/>
    </row>
    <row r="17">
      <c r="A17" s="10" t="s">
        <v>15</v>
      </c>
      <c r="B17" s="2"/>
      <c r="C17" s="2"/>
      <c r="D17" s="2"/>
      <c r="E17" s="2"/>
      <c r="F17" s="2"/>
      <c r="G17" s="2"/>
      <c r="H17" s="2"/>
      <c r="I17" s="2"/>
      <c r="J17" s="2"/>
      <c r="K17" s="2"/>
      <c r="L17" s="2"/>
      <c r="M17" s="2"/>
    </row>
    <row r="18">
      <c r="A18" s="2" t="str">
        <f t="shared" ref="A18:A23" si="2">A10</f>
        <v>Apple</v>
      </c>
      <c r="B18" s="12">
        <f>B$4*Assumptions!$C8</f>
        <v>16800</v>
      </c>
      <c r="C18" s="12">
        <f>C$4*Assumptions!$C8</f>
        <v>17736.6</v>
      </c>
      <c r="D18" s="12">
        <f>D$4*Assumptions!$C8</f>
        <v>18725.41545</v>
      </c>
      <c r="E18" s="12">
        <f>E$4*Assumptions!$C8</f>
        <v>19769.35736</v>
      </c>
      <c r="F18" s="12">
        <f>F$4*Assumptions!$C8</f>
        <v>20871.49903</v>
      </c>
      <c r="G18" s="12">
        <f>G$4*Assumptions!$C8</f>
        <v>22035.08511</v>
      </c>
      <c r="H18" s="12">
        <f>H$4*Assumptions!$C8</f>
        <v>23263.5411</v>
      </c>
      <c r="I18" s="12">
        <f>I$4*Assumptions!$C8</f>
        <v>24560.48352</v>
      </c>
      <c r="J18" s="12">
        <f>J$4*Assumptions!$C8</f>
        <v>25929.73047</v>
      </c>
      <c r="K18" s="12">
        <f>K$4*Assumptions!$C8</f>
        <v>27375.31295</v>
      </c>
      <c r="L18" s="12">
        <f>L$4*Assumptions!$C8</f>
        <v>28901.48664</v>
      </c>
      <c r="M18" s="12">
        <f>M$4*Assumptions!$C8</f>
        <v>30512.74452</v>
      </c>
    </row>
    <row r="19">
      <c r="A19" s="2" t="str">
        <f t="shared" si="2"/>
        <v>Samsung</v>
      </c>
      <c r="B19" s="12">
        <f>B$4*Assumptions!$C9</f>
        <v>26400</v>
      </c>
      <c r="C19" s="12">
        <f>C$4*Assumptions!$C9</f>
        <v>27871.8</v>
      </c>
      <c r="D19" s="12">
        <f>D$4*Assumptions!$C9</f>
        <v>29425.65285</v>
      </c>
      <c r="E19" s="12">
        <f>E$4*Assumptions!$C9</f>
        <v>31066.133</v>
      </c>
      <c r="F19" s="12">
        <f>F$4*Assumptions!$C9</f>
        <v>32798.06991</v>
      </c>
      <c r="G19" s="12">
        <f>G$4*Assumptions!$C9</f>
        <v>34626.56231</v>
      </c>
      <c r="H19" s="12">
        <f>H$4*Assumptions!$C9</f>
        <v>36556.99316</v>
      </c>
      <c r="I19" s="12">
        <f>I$4*Assumptions!$C9</f>
        <v>38595.04553</v>
      </c>
      <c r="J19" s="12">
        <f>J$4*Assumptions!$C9</f>
        <v>40746.71931</v>
      </c>
      <c r="K19" s="12">
        <f>K$4*Assumptions!$C9</f>
        <v>43018.34892</v>
      </c>
      <c r="L19" s="12">
        <f>L$4*Assumptions!$C9</f>
        <v>45416.62187</v>
      </c>
      <c r="M19" s="12">
        <f>M$4*Assumptions!$C9</f>
        <v>47948.59854</v>
      </c>
    </row>
    <row r="20">
      <c r="A20" s="2" t="str">
        <f t="shared" si="2"/>
        <v>Mi</v>
      </c>
      <c r="B20" s="12">
        <f>B$4*Assumptions!$C10</f>
        <v>72000</v>
      </c>
      <c r="C20" s="12">
        <f>C$4*Assumptions!$C10</f>
        <v>76014</v>
      </c>
      <c r="D20" s="12">
        <f>D$4*Assumptions!$C10</f>
        <v>80251.7805</v>
      </c>
      <c r="E20" s="12">
        <f>E$4*Assumptions!$C10</f>
        <v>84725.81726</v>
      </c>
      <c r="F20" s="12">
        <f>F$4*Assumptions!$C10</f>
        <v>89449.28158</v>
      </c>
      <c r="G20" s="12">
        <f>G$4*Assumptions!$C10</f>
        <v>94436.07902</v>
      </c>
      <c r="H20" s="12">
        <f>H$4*Assumptions!$C10</f>
        <v>99700.89043</v>
      </c>
      <c r="I20" s="12">
        <f>I$4*Assumptions!$C10</f>
        <v>105259.2151</v>
      </c>
      <c r="J20" s="12">
        <f>J$4*Assumptions!$C10</f>
        <v>111127.4163</v>
      </c>
      <c r="K20" s="12">
        <f>K$4*Assumptions!$C10</f>
        <v>117322.7698</v>
      </c>
      <c r="L20" s="12">
        <f>L$4*Assumptions!$C10</f>
        <v>123863.5142</v>
      </c>
      <c r="M20" s="12">
        <f>M$4*Assumptions!$C10</f>
        <v>130768.9051</v>
      </c>
    </row>
    <row r="21">
      <c r="A21" s="2" t="str">
        <f t="shared" si="2"/>
        <v>OnePlus</v>
      </c>
      <c r="B21" s="12">
        <f>B$4*Assumptions!$C11</f>
        <v>0</v>
      </c>
      <c r="C21" s="12">
        <f>C$4*Assumptions!$C11</f>
        <v>0</v>
      </c>
      <c r="D21" s="12">
        <f>D$4*Assumptions!$C11</f>
        <v>0</v>
      </c>
      <c r="E21" s="12">
        <f>E$4*Assumptions!$C11</f>
        <v>0</v>
      </c>
      <c r="F21" s="12">
        <f>F$4*Assumptions!$C11</f>
        <v>0</v>
      </c>
      <c r="G21" s="12">
        <f>G$4*Assumptions!$C11</f>
        <v>0</v>
      </c>
      <c r="H21" s="12">
        <f>H$4*Assumptions!$C11</f>
        <v>0</v>
      </c>
      <c r="I21" s="12">
        <f>I$4*Assumptions!$C11</f>
        <v>0</v>
      </c>
      <c r="J21" s="12">
        <f>J$4*Assumptions!$C11</f>
        <v>0</v>
      </c>
      <c r="K21" s="12">
        <f>K$4*Assumptions!$C11</f>
        <v>0</v>
      </c>
      <c r="L21" s="12">
        <f>L$4*Assumptions!$C11</f>
        <v>0</v>
      </c>
      <c r="M21" s="12">
        <f>M$4*Assumptions!$C11</f>
        <v>0</v>
      </c>
    </row>
    <row r="22">
      <c r="A22" s="2" t="str">
        <f t="shared" si="2"/>
        <v>Oppo</v>
      </c>
      <c r="B22" s="12">
        <f>B$4*Assumptions!$C12</f>
        <v>0</v>
      </c>
      <c r="C22" s="12">
        <f>C$4*Assumptions!$C12</f>
        <v>0</v>
      </c>
      <c r="D22" s="12">
        <f>D$4*Assumptions!$C12</f>
        <v>0</v>
      </c>
      <c r="E22" s="12">
        <f>E$4*Assumptions!$C12</f>
        <v>0</v>
      </c>
      <c r="F22" s="12">
        <f>F$4*Assumptions!$C12</f>
        <v>0</v>
      </c>
      <c r="G22" s="12">
        <f>G$4*Assumptions!$C12</f>
        <v>0</v>
      </c>
      <c r="H22" s="12">
        <f>H$4*Assumptions!$C12</f>
        <v>0</v>
      </c>
      <c r="I22" s="12">
        <f>I$4*Assumptions!$C12</f>
        <v>0</v>
      </c>
      <c r="J22" s="12">
        <f>J$4*Assumptions!$C12</f>
        <v>0</v>
      </c>
      <c r="K22" s="12">
        <f>K$4*Assumptions!$C12</f>
        <v>0</v>
      </c>
      <c r="L22" s="12">
        <f>L$4*Assumptions!$C12</f>
        <v>0</v>
      </c>
      <c r="M22" s="12">
        <f>M$4*Assumptions!$C12</f>
        <v>0</v>
      </c>
    </row>
    <row r="23">
      <c r="A23" s="2" t="str">
        <f t="shared" si="2"/>
        <v>Others</v>
      </c>
      <c r="B23" s="12">
        <f>B$4*Assumptions!$C13</f>
        <v>124800</v>
      </c>
      <c r="C23" s="12">
        <f>C$4*Assumptions!$C13</f>
        <v>131757.6</v>
      </c>
      <c r="D23" s="12">
        <f>D$4*Assumptions!$C13</f>
        <v>139103.0862</v>
      </c>
      <c r="E23" s="12">
        <f>E$4*Assumptions!$C13</f>
        <v>146858.0833</v>
      </c>
      <c r="F23" s="12">
        <f>F$4*Assumptions!$C13</f>
        <v>155045.4214</v>
      </c>
      <c r="G23" s="12">
        <f>G$4*Assumptions!$C13</f>
        <v>163689.2036</v>
      </c>
      <c r="H23" s="12">
        <f>H$4*Assumptions!$C13</f>
        <v>172814.8767</v>
      </c>
      <c r="I23" s="12">
        <f>I$4*Assumptions!$C13</f>
        <v>182449.3061</v>
      </c>
      <c r="J23" s="12">
        <f>J$4*Assumptions!$C13</f>
        <v>192620.8549</v>
      </c>
      <c r="K23" s="12">
        <f>K$4*Assumptions!$C13</f>
        <v>203359.4676</v>
      </c>
      <c r="L23" s="12">
        <f>L$4*Assumptions!$C13</f>
        <v>214696.7579</v>
      </c>
      <c r="M23" s="12">
        <f>M$4*Assumptions!$C13</f>
        <v>226666.1022</v>
      </c>
    </row>
    <row r="24">
      <c r="A24" s="2"/>
      <c r="B24" s="2"/>
      <c r="C24" s="2"/>
      <c r="D24" s="2"/>
      <c r="E24" s="2"/>
      <c r="F24" s="2"/>
      <c r="G24" s="2"/>
      <c r="H24" s="2"/>
      <c r="I24" s="2"/>
      <c r="J24" s="2"/>
      <c r="K24" s="2"/>
      <c r="L24" s="2"/>
      <c r="M24" s="2"/>
    </row>
    <row r="25">
      <c r="A25" s="10" t="s">
        <v>16</v>
      </c>
      <c r="B25" s="2"/>
      <c r="C25" s="2"/>
      <c r="D25" s="2"/>
      <c r="E25" s="2"/>
      <c r="F25" s="2"/>
      <c r="G25" s="2"/>
      <c r="H25" s="2"/>
      <c r="I25" s="2"/>
      <c r="J25" s="2"/>
      <c r="K25" s="2"/>
      <c r="L25" s="2"/>
      <c r="M25" s="2"/>
    </row>
    <row r="26">
      <c r="A26" s="2" t="str">
        <f t="shared" ref="A26:A32" si="3">A18</f>
        <v>Apple</v>
      </c>
      <c r="B26" s="12">
        <f>B$5*Assumptions!$D8</f>
        <v>30000</v>
      </c>
      <c r="C26" s="12">
        <f>C$5*Assumptions!$D8</f>
        <v>31059</v>
      </c>
      <c r="D26" s="12">
        <f>D$5*Assumptions!$D8</f>
        <v>32155.3827</v>
      </c>
      <c r="E26" s="12">
        <f>E$5*Assumptions!$D8</f>
        <v>33290.46771</v>
      </c>
      <c r="F26" s="12">
        <f>F$5*Assumptions!$D8</f>
        <v>34465.62122</v>
      </c>
      <c r="G26" s="12">
        <f>G$5*Assumptions!$D8</f>
        <v>35682.25765</v>
      </c>
      <c r="H26" s="12">
        <f>H$5*Assumptions!$D8</f>
        <v>36941.84134</v>
      </c>
      <c r="I26" s="12">
        <f>I$5*Assumptions!$D8</f>
        <v>38245.88834</v>
      </c>
      <c r="J26" s="12">
        <f>J$5*Assumptions!$D8</f>
        <v>39595.9682</v>
      </c>
      <c r="K26" s="12">
        <f>K$5*Assumptions!$D8</f>
        <v>40993.70588</v>
      </c>
      <c r="L26" s="12">
        <f>L$5*Assumptions!$D8</f>
        <v>42440.7837</v>
      </c>
      <c r="M26" s="12">
        <f>M$5*Assumptions!$D8</f>
        <v>43938.94336</v>
      </c>
    </row>
    <row r="27">
      <c r="A27" s="2" t="str">
        <f t="shared" si="3"/>
        <v>Samsung</v>
      </c>
      <c r="B27" s="12">
        <f>B$5*Assumptions!$D9</f>
        <v>0</v>
      </c>
      <c r="C27" s="12">
        <f>C$5*Assumptions!$D9</f>
        <v>0</v>
      </c>
      <c r="D27" s="12">
        <f>D$5*Assumptions!$D9</f>
        <v>0</v>
      </c>
      <c r="E27" s="12">
        <f>E$5*Assumptions!$D9</f>
        <v>0</v>
      </c>
      <c r="F27" s="12">
        <f>F$5*Assumptions!$D9</f>
        <v>0</v>
      </c>
      <c r="G27" s="12">
        <f>G$5*Assumptions!$D9</f>
        <v>0</v>
      </c>
      <c r="H27" s="12">
        <f>H$5*Assumptions!$D9</f>
        <v>0</v>
      </c>
      <c r="I27" s="12">
        <f>I$5*Assumptions!$D9</f>
        <v>0</v>
      </c>
      <c r="J27" s="12">
        <f>J$5*Assumptions!$D9</f>
        <v>0</v>
      </c>
      <c r="K27" s="12">
        <f>K$5*Assumptions!$D9</f>
        <v>0</v>
      </c>
      <c r="L27" s="12">
        <f>L$5*Assumptions!$D9</f>
        <v>0</v>
      </c>
      <c r="M27" s="12">
        <f>M$5*Assumptions!$D9</f>
        <v>0</v>
      </c>
    </row>
    <row r="28">
      <c r="A28" s="2" t="str">
        <f t="shared" si="3"/>
        <v>Mi</v>
      </c>
      <c r="B28" s="12">
        <f>B$5*Assumptions!$D10</f>
        <v>48000</v>
      </c>
      <c r="C28" s="12">
        <f>C$5*Assumptions!$D10</f>
        <v>49694.4</v>
      </c>
      <c r="D28" s="12">
        <f>D$5*Assumptions!$D10</f>
        <v>51448.61232</v>
      </c>
      <c r="E28" s="12">
        <f>E$5*Assumptions!$D10</f>
        <v>53264.74833</v>
      </c>
      <c r="F28" s="12">
        <f>F$5*Assumptions!$D10</f>
        <v>55144.99395</v>
      </c>
      <c r="G28" s="12">
        <f>G$5*Assumptions!$D10</f>
        <v>57091.61224</v>
      </c>
      <c r="H28" s="12">
        <f>H$5*Assumptions!$D10</f>
        <v>59106.94615</v>
      </c>
      <c r="I28" s="12">
        <f>I$5*Assumptions!$D10</f>
        <v>61193.42135</v>
      </c>
      <c r="J28" s="12">
        <f>J$5*Assumptions!$D10</f>
        <v>63353.54912</v>
      </c>
      <c r="K28" s="12">
        <f>K$5*Assumptions!$D10</f>
        <v>65589.92941</v>
      </c>
      <c r="L28" s="12">
        <f>L$5*Assumptions!$D10</f>
        <v>67905.25391</v>
      </c>
      <c r="M28" s="12">
        <f>M$5*Assumptions!$D10</f>
        <v>70302.30938</v>
      </c>
    </row>
    <row r="29">
      <c r="A29" s="2" t="str">
        <f t="shared" si="3"/>
        <v>OnePlus</v>
      </c>
      <c r="B29" s="12">
        <f>B$5*Assumptions!$D11</f>
        <v>24000</v>
      </c>
      <c r="C29" s="12">
        <f>C$5*Assumptions!$D11</f>
        <v>24847.2</v>
      </c>
      <c r="D29" s="12">
        <f>D$5*Assumptions!$D11</f>
        <v>25724.30616</v>
      </c>
      <c r="E29" s="12">
        <f>E$5*Assumptions!$D11</f>
        <v>26632.37417</v>
      </c>
      <c r="F29" s="12">
        <f>F$5*Assumptions!$D11</f>
        <v>27572.49698</v>
      </c>
      <c r="G29" s="12">
        <f>G$5*Assumptions!$D11</f>
        <v>28545.80612</v>
      </c>
      <c r="H29" s="12">
        <f>H$5*Assumptions!$D11</f>
        <v>29553.47307</v>
      </c>
      <c r="I29" s="12">
        <f>I$5*Assumptions!$D11</f>
        <v>30596.71067</v>
      </c>
      <c r="J29" s="12">
        <f>J$5*Assumptions!$D11</f>
        <v>31676.77456</v>
      </c>
      <c r="K29" s="12">
        <f>K$5*Assumptions!$D11</f>
        <v>32794.9647</v>
      </c>
      <c r="L29" s="12">
        <f>L$5*Assumptions!$D11</f>
        <v>33952.62696</v>
      </c>
      <c r="M29" s="12">
        <f>M$5*Assumptions!$D11</f>
        <v>35151.15469</v>
      </c>
    </row>
    <row r="30">
      <c r="A30" s="2" t="str">
        <f t="shared" si="3"/>
        <v>Oppo</v>
      </c>
      <c r="B30" s="12">
        <f>B$5*Assumptions!$D12</f>
        <v>0</v>
      </c>
      <c r="C30" s="12">
        <f>C$5*Assumptions!$D12</f>
        <v>0</v>
      </c>
      <c r="D30" s="12">
        <f>D$5*Assumptions!$D12</f>
        <v>0</v>
      </c>
      <c r="E30" s="12">
        <f>E$5*Assumptions!$D12</f>
        <v>0</v>
      </c>
      <c r="F30" s="12">
        <f>F$5*Assumptions!$D12</f>
        <v>0</v>
      </c>
      <c r="G30" s="12">
        <f>G$5*Assumptions!$D12</f>
        <v>0</v>
      </c>
      <c r="H30" s="12">
        <f>H$5*Assumptions!$D12</f>
        <v>0</v>
      </c>
      <c r="I30" s="12">
        <f>I$5*Assumptions!$D12</f>
        <v>0</v>
      </c>
      <c r="J30" s="12">
        <f>J$5*Assumptions!$D12</f>
        <v>0</v>
      </c>
      <c r="K30" s="12">
        <f>K$5*Assumptions!$D12</f>
        <v>0</v>
      </c>
      <c r="L30" s="12">
        <f>L$5*Assumptions!$D12</f>
        <v>0</v>
      </c>
      <c r="M30" s="12">
        <f>M$5*Assumptions!$D12</f>
        <v>0</v>
      </c>
    </row>
    <row r="31">
      <c r="A31" s="2" t="str">
        <f t="shared" si="3"/>
        <v>Others</v>
      </c>
      <c r="B31" s="12">
        <f>B$5*Assumptions!$D13</f>
        <v>498000</v>
      </c>
      <c r="C31" s="12">
        <f>C$5*Assumptions!$D13</f>
        <v>515579.4</v>
      </c>
      <c r="D31" s="12">
        <f>D$5*Assumptions!$D13</f>
        <v>533779.3528</v>
      </c>
      <c r="E31" s="12">
        <f>E$5*Assumptions!$D13</f>
        <v>552621.764</v>
      </c>
      <c r="F31" s="12">
        <f>F$5*Assumptions!$D13</f>
        <v>572129.3122</v>
      </c>
      <c r="G31" s="12">
        <f>G$5*Assumptions!$D13</f>
        <v>592325.477</v>
      </c>
      <c r="H31" s="12">
        <f>H$5*Assumptions!$D13</f>
        <v>613234.5663</v>
      </c>
      <c r="I31" s="12">
        <f>I$5*Assumptions!$D13</f>
        <v>634881.7465</v>
      </c>
      <c r="J31" s="12">
        <f>J$5*Assumptions!$D13</f>
        <v>657293.0721</v>
      </c>
      <c r="K31" s="12">
        <f>K$5*Assumptions!$D13</f>
        <v>680495.5176</v>
      </c>
      <c r="L31" s="12">
        <f>L$5*Assumptions!$D13</f>
        <v>704517.0094</v>
      </c>
      <c r="M31" s="12">
        <f>M$5*Assumptions!$D13</f>
        <v>729386.4598</v>
      </c>
    </row>
    <row r="32">
      <c r="A32" s="2" t="str">
        <f t="shared" si="3"/>
        <v/>
      </c>
      <c r="B32" s="2"/>
      <c r="C32" s="2"/>
      <c r="D32" s="2"/>
      <c r="E32" s="2"/>
      <c r="F32" s="2"/>
      <c r="G32" s="2"/>
      <c r="H32" s="2"/>
      <c r="I32" s="2"/>
      <c r="J32" s="2"/>
      <c r="K32" s="2"/>
      <c r="L32" s="2"/>
      <c r="M32" s="2"/>
    </row>
    <row r="33">
      <c r="A33" s="16" t="s">
        <v>52</v>
      </c>
      <c r="B33" s="2"/>
      <c r="C33" s="2"/>
      <c r="D33" s="2"/>
      <c r="E33" s="2"/>
      <c r="F33" s="2"/>
      <c r="G33" s="2"/>
      <c r="H33" s="2"/>
      <c r="I33" s="2"/>
      <c r="J33" s="2"/>
      <c r="K33" s="2"/>
      <c r="L33" s="2"/>
      <c r="M33" s="2"/>
    </row>
    <row r="34">
      <c r="A34" s="10" t="s">
        <v>14</v>
      </c>
      <c r="B34" s="2"/>
      <c r="C34" s="2"/>
      <c r="D34" s="2"/>
      <c r="E34" s="2"/>
      <c r="F34" s="2"/>
      <c r="G34" s="2"/>
      <c r="H34" s="2"/>
      <c r="I34" s="2"/>
      <c r="J34" s="2"/>
      <c r="K34" s="2"/>
      <c r="L34" s="2"/>
      <c r="M34" s="2"/>
    </row>
    <row r="35">
      <c r="A35" s="2" t="str">
        <f t="shared" ref="A35:A40" si="4">A26</f>
        <v>Apple</v>
      </c>
      <c r="B35" s="12">
        <f>B10*(1-Assumptions!$B16)</f>
        <v>691200</v>
      </c>
      <c r="C35" s="12">
        <f>C10*(1-Assumptions!$B16)</f>
        <v>708549.12</v>
      </c>
      <c r="D35" s="12">
        <f>D10*(1-Assumptions!$B16)</f>
        <v>726333.7029</v>
      </c>
      <c r="E35" s="12">
        <f>E10*(1-Assumptions!$B16)</f>
        <v>744564.6789</v>
      </c>
      <c r="F35" s="12">
        <f>F10*(1-Assumptions!$B16)</f>
        <v>763253.2523</v>
      </c>
      <c r="G35" s="12">
        <f>G10*(1-Assumptions!$B16)</f>
        <v>782410.9089</v>
      </c>
      <c r="H35" s="12">
        <f>H10*(1-Assumptions!$B16)</f>
        <v>802049.4227</v>
      </c>
      <c r="I35" s="12">
        <f>I10*(1-Assumptions!$B16)</f>
        <v>822180.8633</v>
      </c>
      <c r="J35" s="12">
        <f>J10*(1-Assumptions!$B16)</f>
        <v>842817.6029</v>
      </c>
      <c r="K35" s="12">
        <f>K10*(1-Assumptions!$B16)</f>
        <v>863972.3248</v>
      </c>
      <c r="L35" s="12">
        <f>L10*(1-Assumptions!$B16)</f>
        <v>885658.0301</v>
      </c>
      <c r="M35" s="12">
        <f>M10*(1-Assumptions!$B16)</f>
        <v>907888.0467</v>
      </c>
    </row>
    <row r="36">
      <c r="A36" s="2" t="str">
        <f t="shared" si="4"/>
        <v>Samsung</v>
      </c>
      <c r="B36" s="12">
        <f>B11*(1-Assumptions!$B17)</f>
        <v>1944000</v>
      </c>
      <c r="C36" s="12">
        <f>C11*(1-Assumptions!$B17)</f>
        <v>1992794.4</v>
      </c>
      <c r="D36" s="12">
        <f>D11*(1-Assumptions!$B17)</f>
        <v>2042813.539</v>
      </c>
      <c r="E36" s="12">
        <f>E11*(1-Assumptions!$B17)</f>
        <v>2094088.159</v>
      </c>
      <c r="F36" s="12">
        <f>F11*(1-Assumptions!$B17)</f>
        <v>2146649.772</v>
      </c>
      <c r="G36" s="12">
        <f>G11*(1-Assumptions!$B17)</f>
        <v>2200530.681</v>
      </c>
      <c r="H36" s="12">
        <f>H11*(1-Assumptions!$B17)</f>
        <v>2255764.001</v>
      </c>
      <c r="I36" s="12">
        <f>I11*(1-Assumptions!$B17)</f>
        <v>2312383.678</v>
      </c>
      <c r="J36" s="12">
        <f>J11*(1-Assumptions!$B17)</f>
        <v>2370424.508</v>
      </c>
      <c r="K36" s="12">
        <f>K11*(1-Assumptions!$B17)</f>
        <v>2429922.163</v>
      </c>
      <c r="L36" s="12">
        <f>L11*(1-Assumptions!$B17)</f>
        <v>2490913.21</v>
      </c>
      <c r="M36" s="12">
        <f>M11*(1-Assumptions!$B17)</f>
        <v>2553435.131</v>
      </c>
    </row>
    <row r="37">
      <c r="A37" s="2" t="str">
        <f t="shared" si="4"/>
        <v>Mi</v>
      </c>
      <c r="B37" s="12">
        <f>B12*(1-Assumptions!$B18)</f>
        <v>1895040</v>
      </c>
      <c r="C37" s="12">
        <f>C12*(1-Assumptions!$B18)</f>
        <v>1942605.504</v>
      </c>
      <c r="D37" s="12">
        <f>D12*(1-Assumptions!$B18)</f>
        <v>1991364.902</v>
      </c>
      <c r="E37" s="12">
        <f>E12*(1-Assumptions!$B18)</f>
        <v>2041348.161</v>
      </c>
      <c r="F37" s="12">
        <f>F12*(1-Assumptions!$B18)</f>
        <v>2092586</v>
      </c>
      <c r="G37" s="12">
        <f>G12*(1-Assumptions!$B18)</f>
        <v>2145109.909</v>
      </c>
      <c r="H37" s="12">
        <f>H12*(1-Assumptions!$B18)</f>
        <v>2198952.167</v>
      </c>
      <c r="I37" s="12">
        <f>I12*(1-Assumptions!$B18)</f>
        <v>2254145.867</v>
      </c>
      <c r="J37" s="12">
        <f>J12*(1-Assumptions!$B18)</f>
        <v>2310724.928</v>
      </c>
      <c r="K37" s="12">
        <f>K12*(1-Assumptions!$B18)</f>
        <v>2368724.124</v>
      </c>
      <c r="L37" s="12">
        <f>L12*(1-Assumptions!$B18)</f>
        <v>2428179.099</v>
      </c>
      <c r="M37" s="12">
        <f>M12*(1-Assumptions!$B18)</f>
        <v>2489126.395</v>
      </c>
    </row>
    <row r="38">
      <c r="A38" s="2" t="str">
        <f t="shared" si="4"/>
        <v>OnePlus</v>
      </c>
      <c r="B38" s="12">
        <f>B13*(1-Assumptions!$B19)</f>
        <v>518400</v>
      </c>
      <c r="C38" s="12">
        <f>C13*(1-Assumptions!$B19)</f>
        <v>531411.84</v>
      </c>
      <c r="D38" s="12">
        <f>D13*(1-Assumptions!$B19)</f>
        <v>544750.2772</v>
      </c>
      <c r="E38" s="12">
        <f>E13*(1-Assumptions!$B19)</f>
        <v>558423.5091</v>
      </c>
      <c r="F38" s="12">
        <f>F13*(1-Assumptions!$B19)</f>
        <v>572439.9392</v>
      </c>
      <c r="G38" s="12">
        <f>G13*(1-Assumptions!$B19)</f>
        <v>586808.1817</v>
      </c>
      <c r="H38" s="12">
        <f>H13*(1-Assumptions!$B19)</f>
        <v>601537.0671</v>
      </c>
      <c r="I38" s="12">
        <f>I13*(1-Assumptions!$B19)</f>
        <v>616635.6474</v>
      </c>
      <c r="J38" s="12">
        <f>J13*(1-Assumptions!$B19)</f>
        <v>632113.2022</v>
      </c>
      <c r="K38" s="12">
        <f>K13*(1-Assumptions!$B19)</f>
        <v>647979.2436</v>
      </c>
      <c r="L38" s="12">
        <f>L13*(1-Assumptions!$B19)</f>
        <v>664243.5226</v>
      </c>
      <c r="M38" s="12">
        <f>M13*(1-Assumptions!$B19)</f>
        <v>680916.035</v>
      </c>
    </row>
    <row r="39">
      <c r="A39" s="2" t="str">
        <f t="shared" si="4"/>
        <v>Oppo</v>
      </c>
      <c r="B39" s="12">
        <f>B14*(1-Assumptions!$B20)</f>
        <v>950400</v>
      </c>
      <c r="C39" s="12">
        <f>C14*(1-Assumptions!$B20)</f>
        <v>974255.04</v>
      </c>
      <c r="D39" s="12">
        <f>D14*(1-Assumptions!$B20)</f>
        <v>998708.8415</v>
      </c>
      <c r="E39" s="12">
        <f>E14*(1-Assumptions!$B20)</f>
        <v>1023776.433</v>
      </c>
      <c r="F39" s="12">
        <f>F14*(1-Assumptions!$B20)</f>
        <v>1049473.222</v>
      </c>
      <c r="G39" s="12">
        <f>G14*(1-Assumptions!$B20)</f>
        <v>1075815</v>
      </c>
      <c r="H39" s="12">
        <f>H14*(1-Assumptions!$B20)</f>
        <v>1102817.956</v>
      </c>
      <c r="I39" s="12">
        <f>I14*(1-Assumptions!$B20)</f>
        <v>1130498.687</v>
      </c>
      <c r="J39" s="12">
        <f>J14*(1-Assumptions!$B20)</f>
        <v>1158874.204</v>
      </c>
      <c r="K39" s="12">
        <f>K14*(1-Assumptions!$B20)</f>
        <v>1187961.947</v>
      </c>
      <c r="L39" s="12">
        <f>L14*(1-Assumptions!$B20)</f>
        <v>1217779.791</v>
      </c>
      <c r="M39" s="12">
        <f>M14*(1-Assumptions!$B20)</f>
        <v>1248346.064</v>
      </c>
    </row>
    <row r="40">
      <c r="A40" s="2" t="str">
        <f t="shared" si="4"/>
        <v>Others</v>
      </c>
      <c r="B40" s="12">
        <f>B15*(1-Assumptions!$B21)</f>
        <v>570240</v>
      </c>
      <c r="C40" s="12">
        <f>C15*(1-Assumptions!$B21)</f>
        <v>584553.024</v>
      </c>
      <c r="D40" s="12">
        <f>D15*(1-Assumptions!$B21)</f>
        <v>599225.3049</v>
      </c>
      <c r="E40" s="12">
        <f>E15*(1-Assumptions!$B21)</f>
        <v>614265.8601</v>
      </c>
      <c r="F40" s="12">
        <f>F15*(1-Assumptions!$B21)</f>
        <v>629683.9331</v>
      </c>
      <c r="G40" s="12">
        <f>G15*(1-Assumptions!$B21)</f>
        <v>645488.9999</v>
      </c>
      <c r="H40" s="12">
        <f>H15*(1-Assumptions!$B21)</f>
        <v>661690.7738</v>
      </c>
      <c r="I40" s="12">
        <f>I15*(1-Assumptions!$B21)</f>
        <v>678299.2122</v>
      </c>
      <c r="J40" s="12">
        <f>J15*(1-Assumptions!$B21)</f>
        <v>695324.5224</v>
      </c>
      <c r="K40" s="12">
        <f>K15*(1-Assumptions!$B21)</f>
        <v>712777.1679</v>
      </c>
      <c r="L40" s="12">
        <f>L15*(1-Assumptions!$B21)</f>
        <v>730667.8748</v>
      </c>
      <c r="M40" s="12">
        <f>M15*(1-Assumptions!$B21)</f>
        <v>749007.6385</v>
      </c>
    </row>
    <row r="41">
      <c r="A41" s="10" t="s">
        <v>53</v>
      </c>
      <c r="B41" s="12">
        <f t="shared" ref="B41:M41" si="5">SUM(B35:B40)</f>
        <v>6569280</v>
      </c>
      <c r="C41" s="12">
        <f t="shared" si="5"/>
        <v>6734168.928</v>
      </c>
      <c r="D41" s="12">
        <f t="shared" si="5"/>
        <v>6903196.568</v>
      </c>
      <c r="E41" s="12">
        <f t="shared" si="5"/>
        <v>7076466.802</v>
      </c>
      <c r="F41" s="12">
        <f t="shared" si="5"/>
        <v>7254086.119</v>
      </c>
      <c r="G41" s="12">
        <f t="shared" si="5"/>
        <v>7436163.68</v>
      </c>
      <c r="H41" s="12">
        <f t="shared" si="5"/>
        <v>7622811.389</v>
      </c>
      <c r="I41" s="12">
        <f t="shared" si="5"/>
        <v>7814143.954</v>
      </c>
      <c r="J41" s="12">
        <f t="shared" si="5"/>
        <v>8010278.968</v>
      </c>
      <c r="K41" s="12">
        <f t="shared" si="5"/>
        <v>8211336.97</v>
      </c>
      <c r="L41" s="12">
        <f t="shared" si="5"/>
        <v>8417441.528</v>
      </c>
      <c r="M41" s="12">
        <f t="shared" si="5"/>
        <v>8628719.31</v>
      </c>
    </row>
    <row r="42">
      <c r="A42" s="2"/>
      <c r="B42" s="2"/>
      <c r="C42" s="2"/>
      <c r="D42" s="2"/>
      <c r="E42" s="2"/>
      <c r="F42" s="2"/>
      <c r="G42" s="2"/>
      <c r="H42" s="2"/>
      <c r="I42" s="2"/>
      <c r="J42" s="2"/>
      <c r="K42" s="2"/>
      <c r="L42" s="2"/>
      <c r="M42" s="2"/>
    </row>
    <row r="43">
      <c r="A43" s="10" t="s">
        <v>15</v>
      </c>
      <c r="B43" s="2"/>
      <c r="C43" s="2"/>
      <c r="D43" s="2"/>
      <c r="E43" s="2"/>
      <c r="F43" s="2"/>
      <c r="G43" s="2"/>
      <c r="H43" s="2"/>
      <c r="I43" s="2"/>
      <c r="J43" s="2"/>
      <c r="K43" s="2"/>
      <c r="L43" s="2"/>
      <c r="M43" s="2"/>
    </row>
    <row r="44">
      <c r="A44" s="2" t="str">
        <f t="shared" ref="A44:A49" si="6">A35</f>
        <v>Apple</v>
      </c>
      <c r="B44" s="12">
        <f>B18*(1-Assumptions!$C16)</f>
        <v>15792</v>
      </c>
      <c r="C44" s="12">
        <f>C18*(1-Assumptions!$C16)</f>
        <v>16672.404</v>
      </c>
      <c r="D44" s="12">
        <f>D18*(1-Assumptions!$C16)</f>
        <v>17601.89052</v>
      </c>
      <c r="E44" s="12">
        <f>E18*(1-Assumptions!$C16)</f>
        <v>18583.19592</v>
      </c>
      <c r="F44" s="12">
        <f>F18*(1-Assumptions!$C16)</f>
        <v>19619.20909</v>
      </c>
      <c r="G44" s="12">
        <f>G18*(1-Assumptions!$C16)</f>
        <v>20712.98</v>
      </c>
      <c r="H44" s="12">
        <f>H18*(1-Assumptions!$C16)</f>
        <v>21867.72863</v>
      </c>
      <c r="I44" s="12">
        <f>I18*(1-Assumptions!$C16)</f>
        <v>23086.85451</v>
      </c>
      <c r="J44" s="12">
        <f>J18*(1-Assumptions!$C16)</f>
        <v>24373.94664</v>
      </c>
      <c r="K44" s="12">
        <f>K18*(1-Assumptions!$C16)</f>
        <v>25732.79417</v>
      </c>
      <c r="L44" s="12">
        <f>L18*(1-Assumptions!$C16)</f>
        <v>27167.39744</v>
      </c>
      <c r="M44" s="12">
        <f>M18*(1-Assumptions!$C16)</f>
        <v>28681.97985</v>
      </c>
    </row>
    <row r="45">
      <c r="A45" s="2" t="str">
        <f t="shared" si="6"/>
        <v>Samsung</v>
      </c>
      <c r="B45" s="12">
        <f>B19*(1-Assumptions!$C17)</f>
        <v>22440</v>
      </c>
      <c r="C45" s="12">
        <f>C19*(1-Assumptions!$C17)</f>
        <v>23691.03</v>
      </c>
      <c r="D45" s="12">
        <f>D19*(1-Assumptions!$C17)</f>
        <v>25011.80492</v>
      </c>
      <c r="E45" s="12">
        <f>E19*(1-Assumptions!$C17)</f>
        <v>26406.21305</v>
      </c>
      <c r="F45" s="12">
        <f>F19*(1-Assumptions!$C17)</f>
        <v>27878.35942</v>
      </c>
      <c r="G45" s="12">
        <f>G19*(1-Assumptions!$C17)</f>
        <v>29432.57796</v>
      </c>
      <c r="H45" s="12">
        <f>H19*(1-Assumptions!$C17)</f>
        <v>31073.44418</v>
      </c>
      <c r="I45" s="12">
        <f>I19*(1-Assumptions!$C17)</f>
        <v>32805.7887</v>
      </c>
      <c r="J45" s="12">
        <f>J19*(1-Assumptions!$C17)</f>
        <v>34634.71142</v>
      </c>
      <c r="K45" s="12">
        <f>K19*(1-Assumptions!$C17)</f>
        <v>36565.59658</v>
      </c>
      <c r="L45" s="12">
        <f>L19*(1-Assumptions!$C17)</f>
        <v>38604.12859</v>
      </c>
      <c r="M45" s="12">
        <f>M19*(1-Assumptions!$C17)</f>
        <v>40756.30876</v>
      </c>
    </row>
    <row r="46">
      <c r="A46" s="2" t="str">
        <f t="shared" si="6"/>
        <v>Mi</v>
      </c>
      <c r="B46" s="12">
        <f>B20*(1-Assumptions!$C18)</f>
        <v>63360</v>
      </c>
      <c r="C46" s="12">
        <f>C20*(1-Assumptions!$C18)</f>
        <v>66892.32</v>
      </c>
      <c r="D46" s="12">
        <f>D20*(1-Assumptions!$C18)</f>
        <v>70621.56684</v>
      </c>
      <c r="E46" s="12">
        <f>E20*(1-Assumptions!$C18)</f>
        <v>74558.71919</v>
      </c>
      <c r="F46" s="12">
        <f>F20*(1-Assumptions!$C18)</f>
        <v>78715.36779</v>
      </c>
      <c r="G46" s="12">
        <f>G20*(1-Assumptions!$C18)</f>
        <v>83103.74954</v>
      </c>
      <c r="H46" s="12">
        <f>H20*(1-Assumptions!$C18)</f>
        <v>87736.78358</v>
      </c>
      <c r="I46" s="12">
        <f>I20*(1-Assumptions!$C18)</f>
        <v>92628.10926</v>
      </c>
      <c r="J46" s="12">
        <f>J20*(1-Assumptions!$C18)</f>
        <v>97792.12635</v>
      </c>
      <c r="K46" s="12">
        <f>K20*(1-Assumptions!$C18)</f>
        <v>103244.0374</v>
      </c>
      <c r="L46" s="12">
        <f>L20*(1-Assumptions!$C18)</f>
        <v>108999.8925</v>
      </c>
      <c r="M46" s="12">
        <f>M20*(1-Assumptions!$C18)</f>
        <v>115076.6365</v>
      </c>
    </row>
    <row r="47">
      <c r="A47" s="2" t="str">
        <f t="shared" si="6"/>
        <v>OnePlus</v>
      </c>
      <c r="B47" s="12">
        <f>B21*(1-Assumptions!$C19)</f>
        <v>0</v>
      </c>
      <c r="C47" s="12">
        <f>C21*(1-Assumptions!$C19)</f>
        <v>0</v>
      </c>
      <c r="D47" s="12">
        <f>D21*(1-Assumptions!$C19)</f>
        <v>0</v>
      </c>
      <c r="E47" s="12">
        <f>E21*(1-Assumptions!$C19)</f>
        <v>0</v>
      </c>
      <c r="F47" s="12">
        <f>F21*(1-Assumptions!$C19)</f>
        <v>0</v>
      </c>
      <c r="G47" s="12">
        <f>G21*(1-Assumptions!$C19)</f>
        <v>0</v>
      </c>
      <c r="H47" s="12">
        <f>H21*(1-Assumptions!$C19)</f>
        <v>0</v>
      </c>
      <c r="I47" s="12">
        <f>I21*(1-Assumptions!$C19)</f>
        <v>0</v>
      </c>
      <c r="J47" s="12">
        <f>J21*(1-Assumptions!$C19)</f>
        <v>0</v>
      </c>
      <c r="K47" s="12">
        <f>K21*(1-Assumptions!$C19)</f>
        <v>0</v>
      </c>
      <c r="L47" s="12">
        <f>L21*(1-Assumptions!$C19)</f>
        <v>0</v>
      </c>
      <c r="M47" s="12">
        <f>M21*(1-Assumptions!$C19)</f>
        <v>0</v>
      </c>
    </row>
    <row r="48">
      <c r="A48" s="2" t="str">
        <f t="shared" si="6"/>
        <v>Oppo</v>
      </c>
      <c r="B48" s="12">
        <f>B22*(1-Assumptions!$C20)</f>
        <v>0</v>
      </c>
      <c r="C48" s="12">
        <f>C22*(1-Assumptions!$C20)</f>
        <v>0</v>
      </c>
      <c r="D48" s="12">
        <f>D22*(1-Assumptions!$C20)</f>
        <v>0</v>
      </c>
      <c r="E48" s="12">
        <f>E22*(1-Assumptions!$C20)</f>
        <v>0</v>
      </c>
      <c r="F48" s="12">
        <f>F22*(1-Assumptions!$C20)</f>
        <v>0</v>
      </c>
      <c r="G48" s="12">
        <f>G22*(1-Assumptions!$C20)</f>
        <v>0</v>
      </c>
      <c r="H48" s="12">
        <f>H22*(1-Assumptions!$C20)</f>
        <v>0</v>
      </c>
      <c r="I48" s="12">
        <f>I22*(1-Assumptions!$C20)</f>
        <v>0</v>
      </c>
      <c r="J48" s="12">
        <f>J22*(1-Assumptions!$C20)</f>
        <v>0</v>
      </c>
      <c r="K48" s="12">
        <f>K22*(1-Assumptions!$C20)</f>
        <v>0</v>
      </c>
      <c r="L48" s="12">
        <f>L22*(1-Assumptions!$C20)</f>
        <v>0</v>
      </c>
      <c r="M48" s="12">
        <f>M22*(1-Assumptions!$C20)</f>
        <v>0</v>
      </c>
    </row>
    <row r="49">
      <c r="A49" s="2" t="str">
        <f t="shared" si="6"/>
        <v>Others</v>
      </c>
      <c r="B49" s="12">
        <f>B23*(1-Assumptions!$C21)</f>
        <v>104832</v>
      </c>
      <c r="C49" s="12">
        <f>C23*(1-Assumptions!$C21)</f>
        <v>110676.384</v>
      </c>
      <c r="D49" s="12">
        <f>D23*(1-Assumptions!$C21)</f>
        <v>116846.5924</v>
      </c>
      <c r="E49" s="12">
        <f>E23*(1-Assumptions!$C21)</f>
        <v>123360.7899</v>
      </c>
      <c r="F49" s="12">
        <f>F23*(1-Assumptions!$C21)</f>
        <v>130238.154</v>
      </c>
      <c r="G49" s="12">
        <f>G23*(1-Assumptions!$C21)</f>
        <v>137498.9311</v>
      </c>
      <c r="H49" s="12">
        <f>H23*(1-Assumptions!$C21)</f>
        <v>145164.4965</v>
      </c>
      <c r="I49" s="12">
        <f>I23*(1-Assumptions!$C21)</f>
        <v>153257.4171</v>
      </c>
      <c r="J49" s="12">
        <f>J23*(1-Assumptions!$C21)</f>
        <v>161801.5181</v>
      </c>
      <c r="K49" s="12">
        <f>K23*(1-Assumptions!$C21)</f>
        <v>170821.9528</v>
      </c>
      <c r="L49" s="12">
        <f>L23*(1-Assumptions!$C21)</f>
        <v>180345.2767</v>
      </c>
      <c r="M49" s="12">
        <f>M23*(1-Assumptions!$C21)</f>
        <v>190399.5258</v>
      </c>
    </row>
    <row r="50">
      <c r="A50" s="10" t="s">
        <v>54</v>
      </c>
      <c r="B50" s="12">
        <f t="shared" ref="B50:M50" si="7">sum(B44:B49)</f>
        <v>206424</v>
      </c>
      <c r="C50" s="12">
        <f t="shared" si="7"/>
        <v>217932.138</v>
      </c>
      <c r="D50" s="12">
        <f t="shared" si="7"/>
        <v>230081.8547</v>
      </c>
      <c r="E50" s="12">
        <f t="shared" si="7"/>
        <v>242908.9181</v>
      </c>
      <c r="F50" s="12">
        <f t="shared" si="7"/>
        <v>256451.0903</v>
      </c>
      <c r="G50" s="12">
        <f t="shared" si="7"/>
        <v>270748.2386</v>
      </c>
      <c r="H50" s="12">
        <f t="shared" si="7"/>
        <v>285842.4529</v>
      </c>
      <c r="I50" s="12">
        <f t="shared" si="7"/>
        <v>301778.1696</v>
      </c>
      <c r="J50" s="12">
        <f t="shared" si="7"/>
        <v>318602.3026</v>
      </c>
      <c r="K50" s="12">
        <f t="shared" si="7"/>
        <v>336364.3809</v>
      </c>
      <c r="L50" s="12">
        <f t="shared" si="7"/>
        <v>355116.6952</v>
      </c>
      <c r="M50" s="12">
        <f t="shared" si="7"/>
        <v>374914.4509</v>
      </c>
    </row>
    <row r="51">
      <c r="A51" s="2"/>
      <c r="B51" s="2"/>
      <c r="C51" s="2"/>
      <c r="D51" s="2"/>
      <c r="E51" s="2"/>
      <c r="F51" s="2"/>
      <c r="G51" s="2"/>
      <c r="H51" s="2"/>
      <c r="I51" s="2"/>
      <c r="J51" s="2"/>
      <c r="K51" s="2"/>
      <c r="L51" s="2"/>
      <c r="M51" s="2"/>
    </row>
    <row r="52">
      <c r="A52" s="10" t="s">
        <v>16</v>
      </c>
      <c r="B52" s="2"/>
      <c r="C52" s="2"/>
      <c r="D52" s="2"/>
      <c r="E52" s="2"/>
      <c r="F52" s="2"/>
      <c r="G52" s="2"/>
      <c r="H52" s="2"/>
      <c r="I52" s="2"/>
      <c r="J52" s="2"/>
      <c r="K52" s="2"/>
      <c r="L52" s="2"/>
      <c r="M52" s="2"/>
    </row>
    <row r="53">
      <c r="A53" s="2" t="str">
        <f t="shared" ref="A53:A58" si="8">A44</f>
        <v>Apple</v>
      </c>
      <c r="B53" s="12">
        <f>B26*(1-Assumptions!$D16)</f>
        <v>28200</v>
      </c>
      <c r="C53" s="12">
        <f>C26*(1-Assumptions!$D16)</f>
        <v>29195.46</v>
      </c>
      <c r="D53" s="12">
        <f>D26*(1-Assumptions!$D16)</f>
        <v>30226.05974</v>
      </c>
      <c r="E53" s="12">
        <f>E26*(1-Assumptions!$D16)</f>
        <v>31293.03965</v>
      </c>
      <c r="F53" s="12">
        <f>F26*(1-Assumptions!$D16)</f>
        <v>32397.68395</v>
      </c>
      <c r="G53" s="12">
        <f>G26*(1-Assumptions!$D16)</f>
        <v>33541.32219</v>
      </c>
      <c r="H53" s="12">
        <f>H26*(1-Assumptions!$D16)</f>
        <v>34725.33086</v>
      </c>
      <c r="I53" s="12">
        <f>I26*(1-Assumptions!$D16)</f>
        <v>35951.13504</v>
      </c>
      <c r="J53" s="12">
        <f>J26*(1-Assumptions!$D16)</f>
        <v>37220.21011</v>
      </c>
      <c r="K53" s="12">
        <f>K26*(1-Assumptions!$D16)</f>
        <v>38534.08353</v>
      </c>
      <c r="L53" s="12">
        <f>L26*(1-Assumptions!$D16)</f>
        <v>39894.33667</v>
      </c>
      <c r="M53" s="12">
        <f>M26*(1-Assumptions!$D16)</f>
        <v>41302.60676</v>
      </c>
    </row>
    <row r="54">
      <c r="A54" s="2" t="str">
        <f t="shared" si="8"/>
        <v>Samsung</v>
      </c>
      <c r="B54" s="12">
        <f>B27*(1-Assumptions!$D17)</f>
        <v>0</v>
      </c>
      <c r="C54" s="12">
        <f>C27*(1-Assumptions!$D17)</f>
        <v>0</v>
      </c>
      <c r="D54" s="12">
        <f>D27*(1-Assumptions!$D17)</f>
        <v>0</v>
      </c>
      <c r="E54" s="12">
        <f>E27*(1-Assumptions!$D17)</f>
        <v>0</v>
      </c>
      <c r="F54" s="12">
        <f>F27*(1-Assumptions!$D17)</f>
        <v>0</v>
      </c>
      <c r="G54" s="12">
        <f>G27*(1-Assumptions!$D17)</f>
        <v>0</v>
      </c>
      <c r="H54" s="12">
        <f>H27*(1-Assumptions!$D17)</f>
        <v>0</v>
      </c>
      <c r="I54" s="12">
        <f>I27*(1-Assumptions!$D17)</f>
        <v>0</v>
      </c>
      <c r="J54" s="12">
        <f>J27*(1-Assumptions!$D17)</f>
        <v>0</v>
      </c>
      <c r="K54" s="12">
        <f>K27*(1-Assumptions!$D17)</f>
        <v>0</v>
      </c>
      <c r="L54" s="12">
        <f>L27*(1-Assumptions!$D17)</f>
        <v>0</v>
      </c>
      <c r="M54" s="12">
        <f>M27*(1-Assumptions!$D17)</f>
        <v>0</v>
      </c>
    </row>
    <row r="55">
      <c r="A55" s="2" t="str">
        <f t="shared" si="8"/>
        <v>Mi</v>
      </c>
      <c r="B55" s="12">
        <f>B28*(1-Assumptions!$D18)</f>
        <v>44160</v>
      </c>
      <c r="C55" s="12">
        <f>C28*(1-Assumptions!$D18)</f>
        <v>45718.848</v>
      </c>
      <c r="D55" s="12">
        <f>D28*(1-Assumptions!$D18)</f>
        <v>47332.72333</v>
      </c>
      <c r="E55" s="12">
        <f>E28*(1-Assumptions!$D18)</f>
        <v>49003.56847</v>
      </c>
      <c r="F55" s="12">
        <f>F28*(1-Assumptions!$D18)</f>
        <v>50733.39444</v>
      </c>
      <c r="G55" s="12">
        <f>G28*(1-Assumptions!$D18)</f>
        <v>52524.28326</v>
      </c>
      <c r="H55" s="12">
        <f>H28*(1-Assumptions!$D18)</f>
        <v>54378.39046</v>
      </c>
      <c r="I55" s="12">
        <f>I28*(1-Assumptions!$D18)</f>
        <v>56297.94764</v>
      </c>
      <c r="J55" s="12">
        <f>J28*(1-Assumptions!$D18)</f>
        <v>58285.26519</v>
      </c>
      <c r="K55" s="12">
        <f>K28*(1-Assumptions!$D18)</f>
        <v>60342.73505</v>
      </c>
      <c r="L55" s="12">
        <f>L28*(1-Assumptions!$D18)</f>
        <v>62472.8336</v>
      </c>
      <c r="M55" s="12">
        <f>M28*(1-Assumptions!$D18)</f>
        <v>64678.12463</v>
      </c>
    </row>
    <row r="56">
      <c r="A56" s="2" t="str">
        <f t="shared" si="8"/>
        <v>OnePlus</v>
      </c>
      <c r="B56" s="12">
        <f>B29*(1-Assumptions!$D19)</f>
        <v>21120</v>
      </c>
      <c r="C56" s="12">
        <f>C29*(1-Assumptions!$D19)</f>
        <v>21865.536</v>
      </c>
      <c r="D56" s="12">
        <f>D29*(1-Assumptions!$D19)</f>
        <v>22637.38942</v>
      </c>
      <c r="E56" s="12">
        <f>E29*(1-Assumptions!$D19)</f>
        <v>23436.48927</v>
      </c>
      <c r="F56" s="12">
        <f>F29*(1-Assumptions!$D19)</f>
        <v>24263.79734</v>
      </c>
      <c r="G56" s="12">
        <f>G29*(1-Assumptions!$D19)</f>
        <v>25120.30938</v>
      </c>
      <c r="H56" s="12">
        <f>H29*(1-Assumptions!$D19)</f>
        <v>26007.05631</v>
      </c>
      <c r="I56" s="12">
        <f>I29*(1-Assumptions!$D19)</f>
        <v>26925.10539</v>
      </c>
      <c r="J56" s="12">
        <f>J29*(1-Assumptions!$D19)</f>
        <v>27875.56161</v>
      </c>
      <c r="K56" s="12">
        <f>K29*(1-Assumptions!$D19)</f>
        <v>28859.56894</v>
      </c>
      <c r="L56" s="12">
        <f>L29*(1-Assumptions!$D19)</f>
        <v>29878.31172</v>
      </c>
      <c r="M56" s="12">
        <f>M29*(1-Assumptions!$D19)</f>
        <v>30933.01613</v>
      </c>
    </row>
    <row r="57">
      <c r="A57" s="2" t="str">
        <f t="shared" si="8"/>
        <v>Oppo</v>
      </c>
      <c r="B57" s="12">
        <f>B30*(1-Assumptions!$D20)</f>
        <v>0</v>
      </c>
      <c r="C57" s="12">
        <f>C30*(1-Assumptions!$D20)</f>
        <v>0</v>
      </c>
      <c r="D57" s="12">
        <f>D30*(1-Assumptions!$D20)</f>
        <v>0</v>
      </c>
      <c r="E57" s="12">
        <f>E30*(1-Assumptions!$D20)</f>
        <v>0</v>
      </c>
      <c r="F57" s="12">
        <f>F30*(1-Assumptions!$D20)</f>
        <v>0</v>
      </c>
      <c r="G57" s="12">
        <f>G30*(1-Assumptions!$D20)</f>
        <v>0</v>
      </c>
      <c r="H57" s="12">
        <f>H30*(1-Assumptions!$D20)</f>
        <v>0</v>
      </c>
      <c r="I57" s="12">
        <f>I30*(1-Assumptions!$D20)</f>
        <v>0</v>
      </c>
      <c r="J57" s="12">
        <f>J30*(1-Assumptions!$D20)</f>
        <v>0</v>
      </c>
      <c r="K57" s="12">
        <f>K30*(1-Assumptions!$D20)</f>
        <v>0</v>
      </c>
      <c r="L57" s="12">
        <f>L30*(1-Assumptions!$D20)</f>
        <v>0</v>
      </c>
      <c r="M57" s="12">
        <f>M30*(1-Assumptions!$D20)</f>
        <v>0</v>
      </c>
    </row>
    <row r="58">
      <c r="A58" s="2" t="str">
        <f t="shared" si="8"/>
        <v>Others</v>
      </c>
      <c r="B58" s="12">
        <f>B31*(1-Assumptions!$D21)</f>
        <v>398400</v>
      </c>
      <c r="C58" s="12">
        <f>C31*(1-Assumptions!$D21)</f>
        <v>412463.52</v>
      </c>
      <c r="D58" s="12">
        <f>D31*(1-Assumptions!$D21)</f>
        <v>427023.4823</v>
      </c>
      <c r="E58" s="12">
        <f>E31*(1-Assumptions!$D21)</f>
        <v>442097.4112</v>
      </c>
      <c r="F58" s="12">
        <f>F31*(1-Assumptions!$D21)</f>
        <v>457703.4498</v>
      </c>
      <c r="G58" s="12">
        <f>G31*(1-Assumptions!$D21)</f>
        <v>473860.3816</v>
      </c>
      <c r="H58" s="12">
        <f>H31*(1-Assumptions!$D21)</f>
        <v>490587.653</v>
      </c>
      <c r="I58" s="12">
        <f>I31*(1-Assumptions!$D21)</f>
        <v>507905.3972</v>
      </c>
      <c r="J58" s="12">
        <f>J31*(1-Assumptions!$D21)</f>
        <v>525834.4577</v>
      </c>
      <c r="K58" s="12">
        <f>K31*(1-Assumptions!$D21)</f>
        <v>544396.4141</v>
      </c>
      <c r="L58" s="12">
        <f>L31*(1-Assumptions!$D21)</f>
        <v>563613.6075</v>
      </c>
      <c r="M58" s="12">
        <f>M31*(1-Assumptions!$D21)</f>
        <v>583509.1678</v>
      </c>
    </row>
    <row r="59">
      <c r="A59" s="10" t="s">
        <v>55</v>
      </c>
      <c r="B59" s="12">
        <f t="shared" ref="B59:M59" si="9">SUM(B53:B58)</f>
        <v>491880</v>
      </c>
      <c r="C59" s="12">
        <f t="shared" si="9"/>
        <v>509243.364</v>
      </c>
      <c r="D59" s="12">
        <f t="shared" si="9"/>
        <v>527219.6547</v>
      </c>
      <c r="E59" s="12">
        <f t="shared" si="9"/>
        <v>545830.5086</v>
      </c>
      <c r="F59" s="12">
        <f t="shared" si="9"/>
        <v>565098.3255</v>
      </c>
      <c r="G59" s="12">
        <f t="shared" si="9"/>
        <v>585046.2964</v>
      </c>
      <c r="H59" s="12">
        <f t="shared" si="9"/>
        <v>605698.4307</v>
      </c>
      <c r="I59" s="12">
        <f t="shared" si="9"/>
        <v>627079.5853</v>
      </c>
      <c r="J59" s="12">
        <f t="shared" si="9"/>
        <v>649215.4946</v>
      </c>
      <c r="K59" s="12">
        <f t="shared" si="9"/>
        <v>672132.8016</v>
      </c>
      <c r="L59" s="12">
        <f t="shared" si="9"/>
        <v>695859.0895</v>
      </c>
      <c r="M59" s="12">
        <f t="shared" si="9"/>
        <v>720422.9153</v>
      </c>
    </row>
    <row r="60">
      <c r="A60" s="2"/>
      <c r="B60" s="2"/>
      <c r="C60" s="2"/>
      <c r="D60" s="2"/>
      <c r="E60" s="2"/>
      <c r="F60" s="2"/>
      <c r="G60" s="2"/>
      <c r="H60" s="2"/>
      <c r="I60" s="2"/>
      <c r="J60" s="2"/>
      <c r="K60" s="2"/>
      <c r="L60" s="2"/>
      <c r="M60" s="2"/>
    </row>
    <row r="61">
      <c r="A61" s="10" t="s">
        <v>56</v>
      </c>
      <c r="B61" s="12">
        <f t="shared" ref="B61:M61" si="10">SUM(B41+B50+B59)</f>
        <v>7267584</v>
      </c>
      <c r="C61" s="12">
        <f t="shared" si="10"/>
        <v>7461344.43</v>
      </c>
      <c r="D61" s="12">
        <f t="shared" si="10"/>
        <v>7660498.078</v>
      </c>
      <c r="E61" s="12">
        <f t="shared" si="10"/>
        <v>7865206.229</v>
      </c>
      <c r="F61" s="12">
        <f t="shared" si="10"/>
        <v>8075635.534</v>
      </c>
      <c r="G61" s="12">
        <f t="shared" si="10"/>
        <v>8291958.215</v>
      </c>
      <c r="H61" s="12">
        <f t="shared" si="10"/>
        <v>8514352.272</v>
      </c>
      <c r="I61" s="12">
        <f t="shared" si="10"/>
        <v>8743001.709</v>
      </c>
      <c r="J61" s="12">
        <f t="shared" si="10"/>
        <v>8978096.765</v>
      </c>
      <c r="K61" s="12">
        <f t="shared" si="10"/>
        <v>9219834.152</v>
      </c>
      <c r="L61" s="12">
        <f t="shared" si="10"/>
        <v>9468417.312</v>
      </c>
      <c r="M61" s="12">
        <f t="shared" si="10"/>
        <v>9724056.676</v>
      </c>
    </row>
    <row r="62">
      <c r="A62" s="2"/>
      <c r="B62" s="2"/>
      <c r="C62" s="2"/>
      <c r="D62" s="2"/>
      <c r="E62" s="2"/>
      <c r="F62" s="2"/>
      <c r="G62" s="2"/>
      <c r="H62" s="2"/>
      <c r="I62" s="2"/>
      <c r="J62" s="2"/>
      <c r="K62" s="2"/>
      <c r="L62" s="2"/>
      <c r="M62" s="2"/>
    </row>
    <row r="63">
      <c r="A63" s="10" t="s">
        <v>57</v>
      </c>
      <c r="B63" s="2"/>
      <c r="C63" s="2"/>
      <c r="D63" s="2"/>
      <c r="E63" s="2"/>
      <c r="F63" s="2"/>
      <c r="G63" s="2"/>
      <c r="H63" s="2"/>
      <c r="I63" s="2"/>
      <c r="J63" s="2"/>
      <c r="K63" s="2"/>
      <c r="L63" s="2"/>
      <c r="M63" s="2"/>
    </row>
    <row r="64">
      <c r="A64" s="2" t="s">
        <v>31</v>
      </c>
      <c r="B64" s="12">
        <f>Assumptions!$B24</f>
        <v>125000</v>
      </c>
      <c r="C64" s="12">
        <f>Assumptions!$B24</f>
        <v>125000</v>
      </c>
      <c r="D64" s="12">
        <f>Assumptions!$B24</f>
        <v>125000</v>
      </c>
      <c r="E64" s="12">
        <f>Assumptions!$B24</f>
        <v>125000</v>
      </c>
      <c r="F64" s="12">
        <f>Assumptions!$B24</f>
        <v>125000</v>
      </c>
      <c r="G64" s="12">
        <f>Assumptions!$B24</f>
        <v>125000</v>
      </c>
      <c r="H64" s="12">
        <f>Assumptions!$B24</f>
        <v>125000</v>
      </c>
      <c r="I64" s="12">
        <f>Assumptions!$B24</f>
        <v>125000</v>
      </c>
      <c r="J64" s="12">
        <f>Assumptions!$B24</f>
        <v>125000</v>
      </c>
      <c r="K64" s="12">
        <f>Assumptions!$B24</f>
        <v>125000</v>
      </c>
      <c r="L64" s="12">
        <f>Assumptions!$B24</f>
        <v>125000</v>
      </c>
      <c r="M64" s="12">
        <f>Assumptions!$B24</f>
        <v>125000</v>
      </c>
    </row>
    <row r="65">
      <c r="A65" s="2" t="s">
        <v>58</v>
      </c>
      <c r="B65" s="12">
        <f>Assumptions!$B25</f>
        <v>45000</v>
      </c>
      <c r="C65" s="12">
        <f>Assumptions!$B25</f>
        <v>45000</v>
      </c>
      <c r="D65" s="12">
        <f>Assumptions!$B25</f>
        <v>45000</v>
      </c>
      <c r="E65" s="12">
        <f>Assumptions!$B25</f>
        <v>45000</v>
      </c>
      <c r="F65" s="12">
        <f>Assumptions!$B25</f>
        <v>45000</v>
      </c>
      <c r="G65" s="12">
        <f>Assumptions!$B25</f>
        <v>45000</v>
      </c>
      <c r="H65" s="12">
        <f>Assumptions!$B25</f>
        <v>45000</v>
      </c>
      <c r="I65" s="12">
        <f>Assumptions!$B25</f>
        <v>45000</v>
      </c>
      <c r="J65" s="12">
        <f>Assumptions!$B25</f>
        <v>45000</v>
      </c>
      <c r="K65" s="12">
        <f>Assumptions!$B25</f>
        <v>45000</v>
      </c>
      <c r="L65" s="12">
        <f>Assumptions!$B25</f>
        <v>45000</v>
      </c>
      <c r="M65" s="12">
        <f>Assumptions!$B25</f>
        <v>45000</v>
      </c>
    </row>
    <row r="66">
      <c r="A66" s="2" t="s">
        <v>33</v>
      </c>
      <c r="B66" s="12">
        <f>Assumptions!$B26</f>
        <v>275000</v>
      </c>
      <c r="C66" s="12">
        <f>Assumptions!$B26</f>
        <v>275000</v>
      </c>
      <c r="D66" s="12">
        <f>Assumptions!$B26</f>
        <v>275000</v>
      </c>
      <c r="E66" s="12">
        <f>Assumptions!$B26</f>
        <v>275000</v>
      </c>
      <c r="F66" s="12">
        <f>Assumptions!$B26</f>
        <v>275000</v>
      </c>
      <c r="G66" s="12">
        <f>Assumptions!$B26</f>
        <v>275000</v>
      </c>
      <c r="H66" s="12">
        <f>Assumptions!$B26</f>
        <v>275000</v>
      </c>
      <c r="I66" s="12">
        <f>Assumptions!$B26</f>
        <v>275000</v>
      </c>
      <c r="J66" s="12">
        <f>Assumptions!$B26</f>
        <v>275000</v>
      </c>
      <c r="K66" s="12">
        <f>Assumptions!$B26</f>
        <v>275000</v>
      </c>
      <c r="L66" s="12">
        <f>Assumptions!$B26</f>
        <v>275000</v>
      </c>
      <c r="M66" s="12">
        <f>Assumptions!$B26</f>
        <v>275000</v>
      </c>
    </row>
    <row r="67">
      <c r="A67" s="2"/>
      <c r="B67" s="2" t="str">
        <f>Assumptions!B27</f>
        <v/>
      </c>
      <c r="C67" s="2"/>
      <c r="D67" s="2"/>
      <c r="E67" s="2"/>
      <c r="F67" s="2"/>
      <c r="G67" s="2"/>
      <c r="H67" s="2"/>
      <c r="I67" s="2"/>
      <c r="J67" s="2"/>
      <c r="K67" s="2"/>
      <c r="L67" s="2"/>
      <c r="M67" s="2"/>
    </row>
    <row r="68">
      <c r="A68" s="10" t="s">
        <v>59</v>
      </c>
      <c r="B68" s="12">
        <f t="shared" ref="B68:M68" si="11">B61+B64+B65+B66</f>
        <v>7712584</v>
      </c>
      <c r="C68" s="12">
        <f t="shared" si="11"/>
        <v>7906344.43</v>
      </c>
      <c r="D68" s="12">
        <f t="shared" si="11"/>
        <v>8105498.078</v>
      </c>
      <c r="E68" s="12">
        <f t="shared" si="11"/>
        <v>8310206.229</v>
      </c>
      <c r="F68" s="12">
        <f t="shared" si="11"/>
        <v>8520635.534</v>
      </c>
      <c r="G68" s="12">
        <f t="shared" si="11"/>
        <v>8736958.215</v>
      </c>
      <c r="H68" s="12">
        <f t="shared" si="11"/>
        <v>8959352.272</v>
      </c>
      <c r="I68" s="12">
        <f t="shared" si="11"/>
        <v>9188001.709</v>
      </c>
      <c r="J68" s="12">
        <f t="shared" si="11"/>
        <v>9423096.765</v>
      </c>
      <c r="K68" s="12">
        <f t="shared" si="11"/>
        <v>9664834.152</v>
      </c>
      <c r="L68" s="12">
        <f t="shared" si="11"/>
        <v>9913417.312</v>
      </c>
      <c r="M68" s="12">
        <f t="shared" si="11"/>
        <v>10169056.68</v>
      </c>
    </row>
    <row r="69">
      <c r="A69" s="2"/>
      <c r="B69" s="2"/>
      <c r="C69" s="2"/>
      <c r="D69" s="2"/>
      <c r="E69" s="2"/>
      <c r="F69" s="2"/>
      <c r="G69" s="2"/>
      <c r="H69" s="2"/>
      <c r="I69" s="2"/>
      <c r="J69" s="2"/>
      <c r="K69" s="2"/>
      <c r="L69" s="2"/>
      <c r="M69" s="2"/>
    </row>
    <row r="70">
      <c r="A70" s="10" t="s">
        <v>60</v>
      </c>
      <c r="B70" s="12">
        <f t="shared" ref="B70:M70" si="12">B6-B68</f>
        <v>327416</v>
      </c>
      <c r="C70" s="12">
        <f t="shared" si="12"/>
        <v>348935.57</v>
      </c>
      <c r="D70" s="12">
        <f t="shared" si="12"/>
        <v>371091.5835</v>
      </c>
      <c r="E70" s="12">
        <f t="shared" si="12"/>
        <v>393904.5879</v>
      </c>
      <c r="F70" s="12">
        <f t="shared" si="12"/>
        <v>417395.8732</v>
      </c>
      <c r="G70" s="12">
        <f t="shared" si="12"/>
        <v>441587.5025</v>
      </c>
      <c r="H70" s="12">
        <f t="shared" si="12"/>
        <v>466502.343</v>
      </c>
      <c r="I70" s="12">
        <f t="shared" si="12"/>
        <v>492164.0999</v>
      </c>
      <c r="J70" s="12">
        <f t="shared" si="12"/>
        <v>518597.3505</v>
      </c>
      <c r="K70" s="12">
        <f t="shared" si="12"/>
        <v>545827.5806</v>
      </c>
      <c r="L70" s="12">
        <f t="shared" si="12"/>
        <v>573881.2224</v>
      </c>
      <c r="M70" s="12">
        <f t="shared" si="12"/>
        <v>602785.6939</v>
      </c>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34</v>
      </c>
      <c r="C1" s="18" t="s">
        <v>35</v>
      </c>
      <c r="D1" s="18" t="s">
        <v>36</v>
      </c>
      <c r="E1" s="18" t="s">
        <v>37</v>
      </c>
      <c r="F1" s="18" t="s">
        <v>38</v>
      </c>
      <c r="G1" s="18" t="s">
        <v>39</v>
      </c>
      <c r="H1" s="18" t="s">
        <v>40</v>
      </c>
      <c r="I1" s="18" t="s">
        <v>41</v>
      </c>
      <c r="J1" s="18" t="s">
        <v>42</v>
      </c>
      <c r="K1" s="18" t="s">
        <v>43</v>
      </c>
      <c r="L1" s="18" t="s">
        <v>44</v>
      </c>
      <c r="M1" s="18" t="s">
        <v>45</v>
      </c>
    </row>
    <row r="2">
      <c r="A2" s="10" t="s">
        <v>61</v>
      </c>
      <c r="B2" s="2"/>
      <c r="C2" s="2"/>
      <c r="D2" s="2"/>
      <c r="E2" s="2"/>
      <c r="F2" s="2"/>
      <c r="G2" s="2"/>
      <c r="H2" s="2"/>
      <c r="I2" s="2"/>
      <c r="J2" s="2"/>
      <c r="K2" s="2"/>
      <c r="L2" s="2"/>
      <c r="M2" s="2"/>
    </row>
    <row r="3">
      <c r="A3" s="2" t="s">
        <v>14</v>
      </c>
      <c r="B3" s="12">
        <f>'Sales and Costs'!B41</f>
        <v>6569280</v>
      </c>
      <c r="C3" s="12">
        <f>'Sales and Costs'!C41</f>
        <v>6734168.928</v>
      </c>
      <c r="D3" s="12">
        <f>'Sales and Costs'!D41</f>
        <v>6903196.568</v>
      </c>
      <c r="E3" s="12">
        <f>'Sales and Costs'!E41</f>
        <v>7076466.802</v>
      </c>
      <c r="F3" s="12">
        <f>'Sales and Costs'!F41</f>
        <v>7254086.119</v>
      </c>
      <c r="G3" s="12">
        <f>'Sales and Costs'!G41</f>
        <v>7436163.68</v>
      </c>
      <c r="H3" s="12">
        <f>'Sales and Costs'!H41</f>
        <v>7622811.389</v>
      </c>
      <c r="I3" s="12">
        <f>'Sales and Costs'!I41</f>
        <v>7814143.954</v>
      </c>
      <c r="J3" s="12">
        <f>'Sales and Costs'!J41</f>
        <v>8010278.968</v>
      </c>
      <c r="K3" s="12">
        <f>'Sales and Costs'!K41</f>
        <v>8211336.97</v>
      </c>
      <c r="L3" s="12">
        <f>'Sales and Costs'!L41</f>
        <v>8417441.528</v>
      </c>
      <c r="M3" s="12">
        <f>'Sales and Costs'!M41</f>
        <v>8628719.31</v>
      </c>
    </row>
    <row r="4">
      <c r="A4" s="2" t="s">
        <v>15</v>
      </c>
      <c r="B4" s="12">
        <f>'Sales and Costs'!B50</f>
        <v>206424</v>
      </c>
      <c r="C4" s="12">
        <f>'Sales and Costs'!C50</f>
        <v>217932.138</v>
      </c>
      <c r="D4" s="12">
        <f>'Sales and Costs'!D50</f>
        <v>230081.8547</v>
      </c>
      <c r="E4" s="12">
        <f>'Sales and Costs'!E50</f>
        <v>242908.9181</v>
      </c>
      <c r="F4" s="12">
        <f>'Sales and Costs'!F50</f>
        <v>256451.0903</v>
      </c>
      <c r="G4" s="12">
        <f>'Sales and Costs'!G50</f>
        <v>270748.2386</v>
      </c>
      <c r="H4" s="12">
        <f>'Sales and Costs'!H50</f>
        <v>285842.4529</v>
      </c>
      <c r="I4" s="12">
        <f>'Sales and Costs'!I50</f>
        <v>301778.1696</v>
      </c>
      <c r="J4" s="12">
        <f>'Sales and Costs'!J50</f>
        <v>318602.3026</v>
      </c>
      <c r="K4" s="12">
        <f>'Sales and Costs'!K50</f>
        <v>336364.3809</v>
      </c>
      <c r="L4" s="12">
        <f>'Sales and Costs'!L50</f>
        <v>355116.6952</v>
      </c>
      <c r="M4" s="12">
        <f>'Sales and Costs'!M50</f>
        <v>374914.4509</v>
      </c>
    </row>
    <row r="5">
      <c r="A5" s="2" t="s">
        <v>16</v>
      </c>
      <c r="B5" s="12">
        <f>'Sales and Costs'!B59</f>
        <v>491880</v>
      </c>
      <c r="C5" s="12">
        <f>'Sales and Costs'!C59</f>
        <v>509243.364</v>
      </c>
      <c r="D5" s="12">
        <f>'Sales and Costs'!D59</f>
        <v>527219.6547</v>
      </c>
      <c r="E5" s="12">
        <f>'Sales and Costs'!E59</f>
        <v>545830.5086</v>
      </c>
      <c r="F5" s="12">
        <f>'Sales and Costs'!F59</f>
        <v>565098.3255</v>
      </c>
      <c r="G5" s="12">
        <f>'Sales and Costs'!G59</f>
        <v>585046.2964</v>
      </c>
      <c r="H5" s="12">
        <f>'Sales and Costs'!H59</f>
        <v>605698.4307</v>
      </c>
      <c r="I5" s="12">
        <f>'Sales and Costs'!I59</f>
        <v>627079.5853</v>
      </c>
      <c r="J5" s="12">
        <f>'Sales and Costs'!J59</f>
        <v>649215.4946</v>
      </c>
      <c r="K5" s="12">
        <f>'Sales and Costs'!K59</f>
        <v>672132.8016</v>
      </c>
      <c r="L5" s="12">
        <f>'Sales and Costs'!L59</f>
        <v>695859.0895</v>
      </c>
      <c r="M5" s="12">
        <f>'Sales and Costs'!M59</f>
        <v>720422.9153</v>
      </c>
    </row>
    <row r="6">
      <c r="A6" s="10" t="s">
        <v>62</v>
      </c>
      <c r="B6" s="12">
        <f t="shared" ref="B6:M6" si="1">SUM(B3:B5)</f>
        <v>7267584</v>
      </c>
      <c r="C6" s="12">
        <f t="shared" si="1"/>
        <v>7461344.43</v>
      </c>
      <c r="D6" s="12">
        <f t="shared" si="1"/>
        <v>7660498.078</v>
      </c>
      <c r="E6" s="12">
        <f t="shared" si="1"/>
        <v>7865206.229</v>
      </c>
      <c r="F6" s="12">
        <f t="shared" si="1"/>
        <v>8075635.534</v>
      </c>
      <c r="G6" s="12">
        <f t="shared" si="1"/>
        <v>8291958.215</v>
      </c>
      <c r="H6" s="12">
        <f t="shared" si="1"/>
        <v>8514352.272</v>
      </c>
      <c r="I6" s="12">
        <f t="shared" si="1"/>
        <v>8743001.709</v>
      </c>
      <c r="J6" s="12">
        <f t="shared" si="1"/>
        <v>8978096.765</v>
      </c>
      <c r="K6" s="12">
        <f t="shared" si="1"/>
        <v>9219834.152</v>
      </c>
      <c r="L6" s="12">
        <f t="shared" si="1"/>
        <v>9468417.312</v>
      </c>
      <c r="M6" s="12">
        <f t="shared" si="1"/>
        <v>9724056.676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34</v>
      </c>
      <c r="C1" s="18" t="s">
        <v>35</v>
      </c>
      <c r="D1" s="18" t="s">
        <v>36</v>
      </c>
      <c r="E1" s="18" t="s">
        <v>37</v>
      </c>
      <c r="F1" s="18" t="s">
        <v>38</v>
      </c>
      <c r="G1" s="18" t="s">
        <v>39</v>
      </c>
      <c r="H1" s="18" t="s">
        <v>40</v>
      </c>
      <c r="I1" s="18" t="s">
        <v>41</v>
      </c>
      <c r="J1" s="18" t="s">
        <v>42</v>
      </c>
      <c r="K1" s="18" t="s">
        <v>43</v>
      </c>
      <c r="L1" s="18" t="s">
        <v>44</v>
      </c>
      <c r="M1" s="18" t="s">
        <v>45</v>
      </c>
    </row>
    <row r="2">
      <c r="A2" s="10" t="s">
        <v>63</v>
      </c>
      <c r="B2" s="2"/>
      <c r="C2" s="2"/>
      <c r="D2" s="2"/>
      <c r="E2" s="2"/>
      <c r="F2" s="2"/>
      <c r="G2" s="2"/>
      <c r="H2" s="2"/>
      <c r="I2" s="2"/>
      <c r="J2" s="2"/>
      <c r="K2" s="2"/>
      <c r="L2" s="2"/>
      <c r="M2" s="2"/>
    </row>
    <row r="3">
      <c r="A3" s="2" t="s">
        <v>64</v>
      </c>
      <c r="B3" s="12">
        <f>'Sales and Costs'!B6</f>
        <v>8040000</v>
      </c>
      <c r="C3" s="12">
        <f>'Sales and Costs'!C6</f>
        <v>8255280</v>
      </c>
      <c r="D3" s="12">
        <f>'Sales and Costs'!D6</f>
        <v>8476589.661</v>
      </c>
      <c r="E3" s="12">
        <f>'Sales and Costs'!E6</f>
        <v>8704110.816</v>
      </c>
      <c r="F3" s="12">
        <f>'Sales and Costs'!F6</f>
        <v>8938031.408</v>
      </c>
      <c r="G3" s="12">
        <f>'Sales and Costs'!G6</f>
        <v>9178545.718</v>
      </c>
      <c r="H3" s="12">
        <f>'Sales and Costs'!H6</f>
        <v>9425854.615</v>
      </c>
      <c r="I3" s="12">
        <f>'Sales and Costs'!I6</f>
        <v>9680165.809</v>
      </c>
      <c r="J3" s="12">
        <f>'Sales and Costs'!J6</f>
        <v>9941694.115</v>
      </c>
      <c r="K3" s="12">
        <f>'Sales and Costs'!K6</f>
        <v>10210661.73</v>
      </c>
      <c r="L3" s="12">
        <f>'Sales and Costs'!L6</f>
        <v>10487298.53</v>
      </c>
      <c r="M3" s="12">
        <f>'Sales and Costs'!M6</f>
        <v>10771842.37</v>
      </c>
    </row>
    <row r="4">
      <c r="A4" s="2"/>
      <c r="B4" s="2"/>
      <c r="C4" s="2"/>
      <c r="D4" s="2"/>
      <c r="E4" s="2"/>
      <c r="F4" s="2"/>
      <c r="G4" s="2"/>
      <c r="H4" s="2"/>
      <c r="I4" s="2"/>
      <c r="J4" s="2"/>
      <c r="K4" s="2"/>
      <c r="L4" s="2"/>
      <c r="M4" s="2"/>
    </row>
    <row r="5">
      <c r="A5" s="10" t="s">
        <v>65</v>
      </c>
      <c r="B5" s="2"/>
      <c r="C5" s="2"/>
      <c r="D5" s="2"/>
      <c r="E5" s="2"/>
      <c r="F5" s="2"/>
      <c r="G5" s="2"/>
      <c r="H5" s="2"/>
      <c r="I5" s="2"/>
      <c r="J5" s="2"/>
      <c r="K5" s="2"/>
      <c r="L5" s="2"/>
      <c r="M5" s="2"/>
    </row>
    <row r="6">
      <c r="A6" s="2" t="s">
        <v>66</v>
      </c>
      <c r="B6" s="12">
        <f>Purchases!B6</f>
        <v>7267584</v>
      </c>
      <c r="C6" s="12">
        <f>Purchases!C6</f>
        <v>7461344.43</v>
      </c>
      <c r="D6" s="12">
        <f>Purchases!D6</f>
        <v>7660498.078</v>
      </c>
      <c r="E6" s="12">
        <f>Purchases!E6</f>
        <v>7865206.229</v>
      </c>
      <c r="F6" s="12">
        <f>Purchases!F6</f>
        <v>8075635.534</v>
      </c>
      <c r="G6" s="12">
        <f>Purchases!G6</f>
        <v>8291958.215</v>
      </c>
      <c r="H6" s="12">
        <f>Purchases!H6</f>
        <v>8514352.272</v>
      </c>
      <c r="I6" s="12">
        <f>Purchases!I6</f>
        <v>8743001.709</v>
      </c>
      <c r="J6" s="12">
        <f>Purchases!J6</f>
        <v>8978096.765</v>
      </c>
      <c r="K6" s="12">
        <f>Purchases!K6</f>
        <v>9219834.152</v>
      </c>
      <c r="L6" s="12">
        <f>Purchases!L6</f>
        <v>9468417.312</v>
      </c>
      <c r="M6" s="12">
        <f>Purchases!M6</f>
        <v>9724056.676</v>
      </c>
    </row>
    <row r="7">
      <c r="A7" s="2" t="s">
        <v>67</v>
      </c>
      <c r="B7" s="12">
        <f>'Sales and Costs'!B64+'Sales and Costs'!B65+'Sales and Costs'!B66</f>
        <v>445000</v>
      </c>
      <c r="C7" s="12">
        <f>'Sales and Costs'!C64+'Sales and Costs'!C65+'Sales and Costs'!C66</f>
        <v>445000</v>
      </c>
      <c r="D7" s="12">
        <f>'Sales and Costs'!D64+'Sales and Costs'!D65+'Sales and Costs'!D66</f>
        <v>445000</v>
      </c>
      <c r="E7" s="12">
        <f>'Sales and Costs'!E64+'Sales and Costs'!E65+'Sales and Costs'!E66</f>
        <v>445000</v>
      </c>
      <c r="F7" s="12">
        <f>'Sales and Costs'!F64+'Sales and Costs'!F65+'Sales and Costs'!F66</f>
        <v>445000</v>
      </c>
      <c r="G7" s="12">
        <f>'Sales and Costs'!G64+'Sales and Costs'!G65+'Sales and Costs'!G66</f>
        <v>445000</v>
      </c>
      <c r="H7" s="12">
        <f>'Sales and Costs'!H64+'Sales and Costs'!H65+'Sales and Costs'!H66</f>
        <v>445000</v>
      </c>
      <c r="I7" s="12">
        <f>'Sales and Costs'!I64+'Sales and Costs'!I65+'Sales and Costs'!I66</f>
        <v>445000</v>
      </c>
      <c r="J7" s="12">
        <f>'Sales and Costs'!J64+'Sales and Costs'!J65+'Sales and Costs'!J66</f>
        <v>445000</v>
      </c>
      <c r="K7" s="12">
        <f>'Sales and Costs'!K64+'Sales and Costs'!K65+'Sales and Costs'!K66</f>
        <v>445000</v>
      </c>
      <c r="L7" s="12">
        <f>'Sales and Costs'!L64+'Sales and Costs'!L65+'Sales and Costs'!L66</f>
        <v>445000</v>
      </c>
      <c r="M7" s="12">
        <f>'Sales and Costs'!M64+'Sales and Costs'!M65+'Sales and Costs'!M66</f>
        <v>445000</v>
      </c>
    </row>
    <row r="8">
      <c r="A8" s="10" t="s">
        <v>68</v>
      </c>
      <c r="B8" s="12">
        <f t="shared" ref="B8:M8" si="1">B3-B6-B7</f>
        <v>327416</v>
      </c>
      <c r="C8" s="12">
        <f t="shared" si="1"/>
        <v>348935.57</v>
      </c>
      <c r="D8" s="12">
        <f t="shared" si="1"/>
        <v>371091.5835</v>
      </c>
      <c r="E8" s="12">
        <f t="shared" si="1"/>
        <v>393904.5879</v>
      </c>
      <c r="F8" s="12">
        <f t="shared" si="1"/>
        <v>417395.8732</v>
      </c>
      <c r="G8" s="12">
        <f t="shared" si="1"/>
        <v>441587.5025</v>
      </c>
      <c r="H8" s="12">
        <f t="shared" si="1"/>
        <v>466502.343</v>
      </c>
      <c r="I8" s="12">
        <f t="shared" si="1"/>
        <v>492164.0999</v>
      </c>
      <c r="J8" s="12">
        <f t="shared" si="1"/>
        <v>518597.3505</v>
      </c>
      <c r="K8" s="12">
        <f t="shared" si="1"/>
        <v>545827.5806</v>
      </c>
      <c r="L8" s="12">
        <f t="shared" si="1"/>
        <v>573881.2224</v>
      </c>
      <c r="M8" s="12">
        <f t="shared" si="1"/>
        <v>602785.6939</v>
      </c>
    </row>
    <row r="9">
      <c r="A9" s="2"/>
      <c r="B9" s="2"/>
      <c r="C9" s="2"/>
      <c r="D9" s="2"/>
      <c r="E9" s="2"/>
      <c r="F9" s="2"/>
      <c r="G9" s="2"/>
      <c r="H9" s="2"/>
      <c r="I9" s="2"/>
      <c r="J9" s="2"/>
      <c r="K9" s="2"/>
      <c r="L9" s="2"/>
      <c r="M9" s="2"/>
    </row>
    <row r="10">
      <c r="A10" s="10" t="s">
        <v>69</v>
      </c>
      <c r="B10" s="2"/>
      <c r="C10" s="2"/>
      <c r="D10" s="2"/>
      <c r="E10" s="2"/>
      <c r="F10" s="2"/>
      <c r="G10" s="2"/>
      <c r="H10" s="2"/>
      <c r="I10" s="2"/>
      <c r="J10" s="2"/>
      <c r="K10" s="2"/>
      <c r="L10" s="2"/>
      <c r="M10" s="2"/>
    </row>
    <row r="11">
      <c r="A11" s="2" t="s">
        <v>70</v>
      </c>
      <c r="B11" s="8">
        <v>0.0</v>
      </c>
      <c r="C11" s="12">
        <f t="shared" ref="C11:M11" si="2">B13</f>
        <v>327416</v>
      </c>
      <c r="D11" s="12">
        <f t="shared" si="2"/>
        <v>676351.57</v>
      </c>
      <c r="E11" s="12">
        <f t="shared" si="2"/>
        <v>1047443.153</v>
      </c>
      <c r="F11" s="12">
        <f t="shared" si="2"/>
        <v>1441347.741</v>
      </c>
      <c r="G11" s="12">
        <f t="shared" si="2"/>
        <v>1858743.615</v>
      </c>
      <c r="H11" s="12">
        <f t="shared" si="2"/>
        <v>2300331.117</v>
      </c>
      <c r="I11" s="12">
        <f t="shared" si="2"/>
        <v>2766833.46</v>
      </c>
      <c r="J11" s="12">
        <f t="shared" si="2"/>
        <v>3258997.56</v>
      </c>
      <c r="K11" s="12">
        <f t="shared" si="2"/>
        <v>3777594.911</v>
      </c>
      <c r="L11" s="12">
        <f t="shared" si="2"/>
        <v>4323422.491</v>
      </c>
      <c r="M11" s="12">
        <f t="shared" si="2"/>
        <v>4897303.714</v>
      </c>
    </row>
    <row r="12">
      <c r="A12" s="2" t="s">
        <v>68</v>
      </c>
      <c r="B12" s="12">
        <f t="shared" ref="B12:M12" si="3">B8</f>
        <v>327416</v>
      </c>
      <c r="C12" s="12">
        <f t="shared" si="3"/>
        <v>348935.57</v>
      </c>
      <c r="D12" s="12">
        <f t="shared" si="3"/>
        <v>371091.5835</v>
      </c>
      <c r="E12" s="12">
        <f t="shared" si="3"/>
        <v>393904.5879</v>
      </c>
      <c r="F12" s="12">
        <f t="shared" si="3"/>
        <v>417395.8732</v>
      </c>
      <c r="G12" s="12">
        <f t="shared" si="3"/>
        <v>441587.5025</v>
      </c>
      <c r="H12" s="12">
        <f t="shared" si="3"/>
        <v>466502.343</v>
      </c>
      <c r="I12" s="12">
        <f t="shared" si="3"/>
        <v>492164.0999</v>
      </c>
      <c r="J12" s="12">
        <f t="shared" si="3"/>
        <v>518597.3505</v>
      </c>
      <c r="K12" s="12">
        <f t="shared" si="3"/>
        <v>545827.5806</v>
      </c>
      <c r="L12" s="12">
        <f t="shared" si="3"/>
        <v>573881.2224</v>
      </c>
      <c r="M12" s="12">
        <f t="shared" si="3"/>
        <v>602785.6939</v>
      </c>
    </row>
    <row r="13">
      <c r="A13" s="2" t="s">
        <v>71</v>
      </c>
      <c r="B13" s="12">
        <f t="shared" ref="B13:M13" si="4">B11+B12</f>
        <v>327416</v>
      </c>
      <c r="C13" s="12">
        <f t="shared" si="4"/>
        <v>676351.57</v>
      </c>
      <c r="D13" s="12">
        <f t="shared" si="4"/>
        <v>1047443.153</v>
      </c>
      <c r="E13" s="12">
        <f t="shared" si="4"/>
        <v>1441347.741</v>
      </c>
      <c r="F13" s="12">
        <f t="shared" si="4"/>
        <v>1858743.615</v>
      </c>
      <c r="G13" s="12">
        <f t="shared" si="4"/>
        <v>2300331.117</v>
      </c>
      <c r="H13" s="12">
        <f t="shared" si="4"/>
        <v>2766833.46</v>
      </c>
      <c r="I13" s="12">
        <f t="shared" si="4"/>
        <v>3258997.56</v>
      </c>
      <c r="J13" s="12">
        <f t="shared" si="4"/>
        <v>3777594.911</v>
      </c>
      <c r="K13" s="12">
        <f t="shared" si="4"/>
        <v>4323422.491</v>
      </c>
      <c r="L13" s="12">
        <f t="shared" si="4"/>
        <v>4897303.714</v>
      </c>
      <c r="M13" s="12">
        <f t="shared" si="4"/>
        <v>5500089.407</v>
      </c>
    </row>
    <row r="14">
      <c r="A14" s="2"/>
      <c r="B14" s="2"/>
      <c r="C14" s="2"/>
      <c r="D14" s="2"/>
      <c r="E14" s="2"/>
      <c r="F14" s="2"/>
      <c r="G14" s="2"/>
      <c r="H14" s="2"/>
      <c r="I14" s="2"/>
      <c r="J14" s="2"/>
      <c r="K14" s="2"/>
      <c r="L14" s="2"/>
      <c r="M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34</v>
      </c>
      <c r="C1" s="18" t="s">
        <v>35</v>
      </c>
      <c r="D1" s="18" t="s">
        <v>36</v>
      </c>
      <c r="E1" s="18" t="s">
        <v>37</v>
      </c>
      <c r="F1" s="18" t="s">
        <v>38</v>
      </c>
      <c r="G1" s="18" t="s">
        <v>39</v>
      </c>
      <c r="H1" s="18" t="s">
        <v>40</v>
      </c>
      <c r="I1" s="18" t="s">
        <v>41</v>
      </c>
      <c r="J1" s="18" t="s">
        <v>42</v>
      </c>
      <c r="K1" s="18" t="s">
        <v>43</v>
      </c>
      <c r="L1" s="18" t="s">
        <v>44</v>
      </c>
      <c r="M1" s="18" t="s">
        <v>45</v>
      </c>
    </row>
    <row r="2">
      <c r="A2" s="10" t="s">
        <v>72</v>
      </c>
      <c r="B2" s="2"/>
      <c r="C2" s="2"/>
      <c r="D2" s="2"/>
      <c r="E2" s="2"/>
      <c r="F2" s="2"/>
      <c r="G2" s="2"/>
      <c r="H2" s="2"/>
      <c r="I2" s="2"/>
      <c r="J2" s="2"/>
      <c r="K2" s="2"/>
      <c r="L2" s="2"/>
      <c r="M2" s="2"/>
    </row>
    <row r="3">
      <c r="A3" s="2" t="s">
        <v>69</v>
      </c>
      <c r="B3" s="12">
        <f>'Cash Details '!B13</f>
        <v>327416</v>
      </c>
      <c r="C3" s="12">
        <f>'Cash Details '!C13</f>
        <v>676351.57</v>
      </c>
      <c r="D3" s="12">
        <f>'Cash Details '!D13</f>
        <v>1047443.153</v>
      </c>
      <c r="E3" s="12">
        <f>'Cash Details '!E13</f>
        <v>1441347.741</v>
      </c>
      <c r="F3" s="12">
        <f>'Cash Details '!F13</f>
        <v>1858743.615</v>
      </c>
      <c r="G3" s="12">
        <f>'Cash Details '!G13</f>
        <v>2300331.117</v>
      </c>
      <c r="H3" s="12">
        <f>'Cash Details '!H13</f>
        <v>2766833.46</v>
      </c>
      <c r="I3" s="12">
        <f>'Cash Details '!I13</f>
        <v>3258997.56</v>
      </c>
      <c r="J3" s="12">
        <f>'Cash Details '!J13</f>
        <v>3777594.911</v>
      </c>
      <c r="K3" s="12">
        <f>'Cash Details '!K13</f>
        <v>4323422.491</v>
      </c>
      <c r="L3" s="12">
        <f>'Cash Details '!L13</f>
        <v>4897303.714</v>
      </c>
      <c r="M3" s="12">
        <f>'Cash Details '!M13</f>
        <v>5500089.407</v>
      </c>
    </row>
    <row r="4">
      <c r="A4" s="2"/>
      <c r="B4" s="2"/>
      <c r="C4" s="2"/>
      <c r="D4" s="2"/>
      <c r="E4" s="2"/>
      <c r="F4" s="2"/>
      <c r="G4" s="2"/>
      <c r="H4" s="2"/>
      <c r="I4" s="2"/>
      <c r="J4" s="2"/>
      <c r="K4" s="2"/>
      <c r="L4" s="2"/>
      <c r="M4" s="2"/>
    </row>
    <row r="5">
      <c r="A5" s="10" t="s">
        <v>73</v>
      </c>
      <c r="B5" s="12">
        <f t="shared" ref="B5:M5" si="1">B3</f>
        <v>327416</v>
      </c>
      <c r="C5" s="12">
        <f t="shared" si="1"/>
        <v>676351.57</v>
      </c>
      <c r="D5" s="12">
        <f t="shared" si="1"/>
        <v>1047443.153</v>
      </c>
      <c r="E5" s="12">
        <f t="shared" si="1"/>
        <v>1441347.741</v>
      </c>
      <c r="F5" s="12">
        <f t="shared" si="1"/>
        <v>1858743.615</v>
      </c>
      <c r="G5" s="12">
        <f t="shared" si="1"/>
        <v>2300331.117</v>
      </c>
      <c r="H5" s="12">
        <f t="shared" si="1"/>
        <v>2766833.46</v>
      </c>
      <c r="I5" s="12">
        <f t="shared" si="1"/>
        <v>3258997.56</v>
      </c>
      <c r="J5" s="12">
        <f t="shared" si="1"/>
        <v>3777594.911</v>
      </c>
      <c r="K5" s="12">
        <f t="shared" si="1"/>
        <v>4323422.491</v>
      </c>
      <c r="L5" s="12">
        <f t="shared" si="1"/>
        <v>4897303.714</v>
      </c>
      <c r="M5" s="12">
        <f t="shared" si="1"/>
        <v>5500089.407</v>
      </c>
    </row>
    <row r="6">
      <c r="A6" s="2"/>
      <c r="B6" s="2"/>
      <c r="C6" s="2"/>
      <c r="D6" s="2"/>
      <c r="E6" s="2"/>
      <c r="F6" s="2"/>
      <c r="G6" s="2"/>
      <c r="H6" s="2"/>
      <c r="I6" s="2"/>
      <c r="J6" s="2"/>
      <c r="K6" s="2"/>
      <c r="L6" s="2"/>
      <c r="M6" s="2"/>
    </row>
    <row r="7">
      <c r="A7" s="10" t="s">
        <v>74</v>
      </c>
      <c r="B7" s="2"/>
      <c r="C7" s="2"/>
      <c r="D7" s="2"/>
      <c r="E7" s="2"/>
      <c r="F7" s="2"/>
      <c r="G7" s="2"/>
      <c r="H7" s="2"/>
      <c r="I7" s="2"/>
      <c r="J7" s="2"/>
      <c r="K7" s="2"/>
      <c r="L7" s="2"/>
      <c r="M7" s="2"/>
    </row>
    <row r="8">
      <c r="A8" s="2"/>
      <c r="B8" s="2"/>
      <c r="C8" s="2"/>
      <c r="D8" s="2"/>
      <c r="E8" s="2"/>
      <c r="F8" s="2"/>
      <c r="G8" s="2"/>
      <c r="H8" s="2"/>
      <c r="I8" s="2"/>
      <c r="J8" s="2"/>
      <c r="K8" s="2"/>
      <c r="L8" s="2"/>
      <c r="M8" s="2"/>
    </row>
    <row r="9">
      <c r="A9" s="10" t="s">
        <v>75</v>
      </c>
      <c r="B9" s="8">
        <v>0.0</v>
      </c>
      <c r="C9" s="8">
        <v>0.0</v>
      </c>
      <c r="D9" s="8">
        <v>0.0</v>
      </c>
      <c r="E9" s="8">
        <v>0.0</v>
      </c>
      <c r="F9" s="8">
        <v>0.0</v>
      </c>
      <c r="G9" s="8">
        <v>0.0</v>
      </c>
      <c r="H9" s="8">
        <v>0.0</v>
      </c>
      <c r="I9" s="8">
        <v>0.0</v>
      </c>
      <c r="J9" s="8">
        <v>0.0</v>
      </c>
      <c r="K9" s="8">
        <v>0.0</v>
      </c>
      <c r="L9" s="8">
        <v>0.0</v>
      </c>
      <c r="M9" s="8">
        <v>0.0</v>
      </c>
    </row>
    <row r="10">
      <c r="A10" s="2"/>
      <c r="B10" s="2"/>
      <c r="C10" s="2"/>
      <c r="D10" s="2"/>
      <c r="E10" s="2"/>
      <c r="F10" s="2"/>
      <c r="G10" s="2"/>
      <c r="H10" s="2"/>
      <c r="I10" s="2"/>
      <c r="J10" s="2"/>
      <c r="K10" s="2"/>
      <c r="L10" s="2"/>
      <c r="M10" s="2"/>
    </row>
    <row r="11">
      <c r="A11" s="10" t="s">
        <v>76</v>
      </c>
      <c r="B11" s="12">
        <f t="shared" ref="B11:M11" si="2">B5-B9</f>
        <v>327416</v>
      </c>
      <c r="C11" s="12">
        <f t="shared" si="2"/>
        <v>676351.57</v>
      </c>
      <c r="D11" s="12">
        <f t="shared" si="2"/>
        <v>1047443.153</v>
      </c>
      <c r="E11" s="12">
        <f t="shared" si="2"/>
        <v>1441347.741</v>
      </c>
      <c r="F11" s="12">
        <f t="shared" si="2"/>
        <v>1858743.615</v>
      </c>
      <c r="G11" s="12">
        <f t="shared" si="2"/>
        <v>2300331.117</v>
      </c>
      <c r="H11" s="12">
        <f t="shared" si="2"/>
        <v>2766833.46</v>
      </c>
      <c r="I11" s="12">
        <f t="shared" si="2"/>
        <v>3258997.56</v>
      </c>
      <c r="J11" s="12">
        <f t="shared" si="2"/>
        <v>3777594.911</v>
      </c>
      <c r="K11" s="12">
        <f t="shared" si="2"/>
        <v>4323422.491</v>
      </c>
      <c r="L11" s="12">
        <f t="shared" si="2"/>
        <v>4897303.714</v>
      </c>
      <c r="M11" s="12">
        <f t="shared" si="2"/>
        <v>5500089.407</v>
      </c>
    </row>
    <row r="12">
      <c r="A12" s="2"/>
      <c r="B12" s="2"/>
      <c r="C12" s="2"/>
      <c r="D12" s="2"/>
      <c r="E12" s="2"/>
      <c r="F12" s="2"/>
      <c r="G12" s="2"/>
      <c r="H12" s="2"/>
      <c r="I12" s="2"/>
      <c r="J12" s="2"/>
      <c r="K12" s="2"/>
      <c r="L12" s="2"/>
      <c r="M12" s="2"/>
    </row>
    <row r="13">
      <c r="A13" s="2" t="s">
        <v>77</v>
      </c>
      <c r="B13" s="8">
        <v>0.0</v>
      </c>
      <c r="C13" s="12">
        <f t="shared" ref="C13:M13" si="3">B15</f>
        <v>327416</v>
      </c>
      <c r="D13" s="12">
        <f t="shared" si="3"/>
        <v>676351.57</v>
      </c>
      <c r="E13" s="12">
        <f t="shared" si="3"/>
        <v>1047443.153</v>
      </c>
      <c r="F13" s="12">
        <f t="shared" si="3"/>
        <v>1441347.741</v>
      </c>
      <c r="G13" s="12">
        <f t="shared" si="3"/>
        <v>1858743.615</v>
      </c>
      <c r="H13" s="12">
        <f t="shared" si="3"/>
        <v>2300331.117</v>
      </c>
      <c r="I13" s="12">
        <f t="shared" si="3"/>
        <v>2766833.46</v>
      </c>
      <c r="J13" s="12">
        <f t="shared" si="3"/>
        <v>3258997.56</v>
      </c>
      <c r="K13" s="12">
        <f t="shared" si="3"/>
        <v>3777594.911</v>
      </c>
      <c r="L13" s="12">
        <f t="shared" si="3"/>
        <v>4323422.491</v>
      </c>
      <c r="M13" s="12">
        <f t="shared" si="3"/>
        <v>4897303.714</v>
      </c>
    </row>
    <row r="14">
      <c r="A14" s="2" t="s">
        <v>78</v>
      </c>
      <c r="B14" s="12">
        <f>'Sales and Costs'!B70</f>
        <v>327416</v>
      </c>
      <c r="C14" s="12">
        <f>'Sales and Costs'!C70</f>
        <v>348935.57</v>
      </c>
      <c r="D14" s="12">
        <f>'Sales and Costs'!D70</f>
        <v>371091.5835</v>
      </c>
      <c r="E14" s="12">
        <f>'Sales and Costs'!E70</f>
        <v>393904.5879</v>
      </c>
      <c r="F14" s="12">
        <f>'Sales and Costs'!F70</f>
        <v>417395.8732</v>
      </c>
      <c r="G14" s="12">
        <f>'Sales and Costs'!G70</f>
        <v>441587.5025</v>
      </c>
      <c r="H14" s="12">
        <f>'Sales and Costs'!H70</f>
        <v>466502.343</v>
      </c>
      <c r="I14" s="12">
        <f>'Sales and Costs'!I70</f>
        <v>492164.0999</v>
      </c>
      <c r="J14" s="12">
        <f>'Sales and Costs'!J70</f>
        <v>518597.3505</v>
      </c>
      <c r="K14" s="12">
        <f>'Sales and Costs'!K70</f>
        <v>545827.5806</v>
      </c>
      <c r="L14" s="12">
        <f>'Sales and Costs'!L70</f>
        <v>573881.2224</v>
      </c>
      <c r="M14" s="12">
        <f>'Sales and Costs'!M70</f>
        <v>602785.6939</v>
      </c>
    </row>
    <row r="15">
      <c r="A15" s="2" t="s">
        <v>79</v>
      </c>
      <c r="B15" s="12">
        <f t="shared" ref="B15:M15" si="4">B13+B14</f>
        <v>327416</v>
      </c>
      <c r="C15" s="12">
        <f t="shared" si="4"/>
        <v>676351.57</v>
      </c>
      <c r="D15" s="12">
        <f t="shared" si="4"/>
        <v>1047443.153</v>
      </c>
      <c r="E15" s="12">
        <f t="shared" si="4"/>
        <v>1441347.741</v>
      </c>
      <c r="F15" s="12">
        <f t="shared" si="4"/>
        <v>1858743.615</v>
      </c>
      <c r="G15" s="12">
        <f t="shared" si="4"/>
        <v>2300331.117</v>
      </c>
      <c r="H15" s="12">
        <f t="shared" si="4"/>
        <v>2766833.46</v>
      </c>
      <c r="I15" s="12">
        <f t="shared" si="4"/>
        <v>3258997.56</v>
      </c>
      <c r="J15" s="12">
        <f t="shared" si="4"/>
        <v>3777594.911</v>
      </c>
      <c r="K15" s="12">
        <f t="shared" si="4"/>
        <v>4323422.491</v>
      </c>
      <c r="L15" s="12">
        <f t="shared" si="4"/>
        <v>4897303.714</v>
      </c>
      <c r="M15" s="12">
        <f t="shared" si="4"/>
        <v>5500089.407</v>
      </c>
    </row>
    <row r="16">
      <c r="A16" s="2"/>
      <c r="B16" s="2"/>
      <c r="C16" s="2"/>
      <c r="D16" s="2"/>
      <c r="E16" s="2"/>
      <c r="F16" s="2"/>
      <c r="G16" s="2"/>
      <c r="H16" s="2"/>
      <c r="I16" s="2"/>
      <c r="J16" s="2"/>
      <c r="K16" s="2"/>
      <c r="L16" s="2"/>
      <c r="M16" s="2"/>
    </row>
    <row r="17">
      <c r="A17" s="10" t="s">
        <v>80</v>
      </c>
      <c r="B17" s="12">
        <f t="shared" ref="B17:M17" si="5">B15-B11</f>
        <v>0</v>
      </c>
      <c r="C17" s="12">
        <f t="shared" si="5"/>
        <v>0</v>
      </c>
      <c r="D17" s="12">
        <f t="shared" si="5"/>
        <v>0</v>
      </c>
      <c r="E17" s="12">
        <f t="shared" si="5"/>
        <v>0</v>
      </c>
      <c r="F17" s="12">
        <f t="shared" si="5"/>
        <v>-0.0000000009313225746</v>
      </c>
      <c r="G17" s="12">
        <f t="shared" si="5"/>
        <v>-0.000000001862645149</v>
      </c>
      <c r="H17" s="12">
        <f t="shared" si="5"/>
        <v>-0.000000001862645149</v>
      </c>
      <c r="I17" s="12">
        <f t="shared" si="5"/>
        <v>-0.000000001862645149</v>
      </c>
      <c r="J17" s="12">
        <f t="shared" si="5"/>
        <v>-0.000000001862645149</v>
      </c>
      <c r="K17" s="12">
        <f t="shared" si="5"/>
        <v>-0.000000001862645149</v>
      </c>
      <c r="L17" s="12">
        <f t="shared" si="5"/>
        <v>-0.000000001862645149</v>
      </c>
      <c r="M17" s="12">
        <f t="shared" si="5"/>
        <v>-0.000000001862645149</v>
      </c>
    </row>
  </sheetData>
  <drawing r:id="rId1"/>
</worksheet>
</file>