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Calcs-1" sheetId="3" r:id="rId6"/>
    <sheet state="visible" name="Sales and Costs" sheetId="4" r:id="rId7"/>
    <sheet state="visible" name="Purchases" sheetId="5" r:id="rId8"/>
    <sheet state="visible" name="Cash Details" sheetId="6" r:id="rId9"/>
    <sheet state="visible" name="Balances" sheetId="7" r:id="rId10"/>
  </sheets>
  <definedNames/>
  <calcPr/>
</workbook>
</file>

<file path=xl/sharedStrings.xml><?xml version="1.0" encoding="utf-8"?>
<sst xmlns="http://schemas.openxmlformats.org/spreadsheetml/2006/main" count="198" uniqueCount="79">
  <si>
    <t>Description</t>
  </si>
  <si>
    <t>A company runs a grooming products store that sells hair dryers, iron press and trimmers. In the first month, it sold 1000 hair dryers at an ASP (average selling price) of Rs 1500 per hair dryer, 800 iron presses at an ASP of Rs 800 and 350 trimmers at an ASP of Rs 1200.</t>
  </si>
  <si>
    <t xml:space="preserve">The store estimates the number of hair dryers it will sell will increase by 1.0% every month while the ASP will increase by 1.0% every month. </t>
  </si>
  <si>
    <t xml:space="preserve">It estimates that the number of iron presses it will sell will increase by 1.0% every month while the ASP will increase by 0.5% every month. </t>
  </si>
  <si>
    <t xml:space="preserve">It estimates that the number of trimmers it will sell will increase by 1.5% every month while the ASP will increase by 1.0% every month. </t>
  </si>
  <si>
    <t xml:space="preserve">The store sells various brands of hair dryers, iron presses and trimmers like Philips, Havells, Vega, Syska, Agaro etc. </t>
  </si>
  <si>
    <t>It estimates that the value share of various brands in its hair dryer sales will be Philips : 30%, Havells : 15%, Vega : 10%, Syska : 15%, Agaro : 15%, Others : 15%.</t>
  </si>
  <si>
    <t>It estimates that the value share of various brands in its iron press sales will be Philips : 30%, Havells : 30%, Syska : 10%, Others : 30%.</t>
  </si>
  <si>
    <t>It estimates that the value share of various brands in its trimmer sales will be Philips : 30%, Havells : 15%, Vega : 5%, Syska : 10%, Agaro: 5%, Others : 35%.</t>
  </si>
  <si>
    <t>The store estimates that the margins of various brands in its hair dryer sales will be Philips : 17%, Havells : 14%, Vega : 12%, Syska : 12%, Agaro : 10%, Others : 15%.</t>
  </si>
  <si>
    <t>It estimates that the margins of various brands in its iron press sales will be Philips : 17%, Havells : 14%, Syska : 13%, Others : 15%.</t>
  </si>
  <si>
    <t>It estimates that the margins of various brands in its trimmers sales will be Philips : 17%, Havells : 18%, Vega : 13%, Syska : 10%, Agaro: 12%, Others : 17%.</t>
  </si>
  <si>
    <t>The store has a monthly rent of Rs 150,000, a monthly electricity bill of Rs 35,000 and a salary expense of Rs 150,000.</t>
  </si>
  <si>
    <t>Create a model for the mobile store for 12 months</t>
  </si>
  <si>
    <t>Hair Dryers</t>
  </si>
  <si>
    <t>Iron Press</t>
  </si>
  <si>
    <t>Trimmers</t>
  </si>
  <si>
    <t>Units</t>
  </si>
  <si>
    <t>ASP(in Rs)</t>
  </si>
  <si>
    <t>Units growth</t>
  </si>
  <si>
    <t>ASP growth</t>
  </si>
  <si>
    <t>Brandwise</t>
  </si>
  <si>
    <t>Philips</t>
  </si>
  <si>
    <t>Havells</t>
  </si>
  <si>
    <t>Vega</t>
  </si>
  <si>
    <t>Syska</t>
  </si>
  <si>
    <t>Agaro</t>
  </si>
  <si>
    <t>Others</t>
  </si>
  <si>
    <t>Margins</t>
  </si>
  <si>
    <t>other expenses</t>
  </si>
  <si>
    <t>(in Rs)</t>
  </si>
  <si>
    <t>Rent</t>
  </si>
  <si>
    <t>Electricity</t>
  </si>
  <si>
    <t>Salary</t>
  </si>
  <si>
    <t>M1</t>
  </si>
  <si>
    <t>M2</t>
  </si>
  <si>
    <t>M3</t>
  </si>
  <si>
    <t>M4</t>
  </si>
  <si>
    <t>M5</t>
  </si>
  <si>
    <t>M6</t>
  </si>
  <si>
    <t>M7</t>
  </si>
  <si>
    <t>M8</t>
  </si>
  <si>
    <t>M9</t>
  </si>
  <si>
    <t>M10</t>
  </si>
  <si>
    <t>M11</t>
  </si>
  <si>
    <t>M12</t>
  </si>
  <si>
    <t>Sales(in Units)</t>
  </si>
  <si>
    <t>ASP (in Rs)</t>
  </si>
  <si>
    <t>Sales (in Rs)</t>
  </si>
  <si>
    <t>Total Sales</t>
  </si>
  <si>
    <t>Brandwise Sales</t>
  </si>
  <si>
    <t>Cost of goods sold</t>
  </si>
  <si>
    <t>Total Cost of Hair Dryers</t>
  </si>
  <si>
    <t>Total Cost of Iron Press sold</t>
  </si>
  <si>
    <t>Total Cost of Trimmers sold</t>
  </si>
  <si>
    <t>Total Cost of Goods sold</t>
  </si>
  <si>
    <t>Other Expenses</t>
  </si>
  <si>
    <t xml:space="preserve">Total Cost </t>
  </si>
  <si>
    <t>Profit</t>
  </si>
  <si>
    <t>Purchases (in Rs)</t>
  </si>
  <si>
    <t>Total Purchases</t>
  </si>
  <si>
    <t>Cash Inflow</t>
  </si>
  <si>
    <t>Cash collected from sales</t>
  </si>
  <si>
    <t>Cash Outflow</t>
  </si>
  <si>
    <t>Cash paid for purchases</t>
  </si>
  <si>
    <t>Other expenses</t>
  </si>
  <si>
    <t>Net cash for the month</t>
  </si>
  <si>
    <t>Cash in hand</t>
  </si>
  <si>
    <t>Opening cash</t>
  </si>
  <si>
    <t>Closing Cash</t>
  </si>
  <si>
    <t>Assets</t>
  </si>
  <si>
    <t>Total Assets(TA)</t>
  </si>
  <si>
    <t>Liabilities</t>
  </si>
  <si>
    <t>Total Liabilities(TL)</t>
  </si>
  <si>
    <t>Difference 1(TA-TL)</t>
  </si>
  <si>
    <t>Opening profit</t>
  </si>
  <si>
    <t>Net profit for the month</t>
  </si>
  <si>
    <t>Accumulated profit</t>
  </si>
  <si>
    <t>Difference 2( AP-D1)</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</si>
</sst>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5">
    <font>
      <sz val="10.0"/>
      <color rgb="FF000000"/>
      <name val="Arial"/>
      <scheme val="minor"/>
    </font>
    <font>
      <sz val="16.0"/>
      <color theme="1"/>
      <name val="Arial"/>
      <scheme val="minor"/>
    </font>
    <font>
      <color theme="1"/>
      <name val="Arial"/>
    </font>
    <font>
      <sz val="16.0"/>
      <color theme="1"/>
      <name val="Arial"/>
    </font>
    <font>
      <b/>
      <color theme="1"/>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1" numFmtId="0" xfId="0" applyAlignment="1" applyFont="1">
      <alignment readingOrder="0" shrinkToFit="0" wrapText="1"/>
    </xf>
    <xf borderId="0" fillId="2" fontId="1" numFmtId="0" xfId="0" applyAlignment="1" applyFill="1" applyFont="1">
      <alignment readingOrder="0" shrinkToFit="0" wrapText="1"/>
    </xf>
    <xf borderId="0" fillId="0" fontId="2" numFmtId="0" xfId="0" applyAlignment="1" applyFont="1">
      <alignment vertical="bottom"/>
    </xf>
    <xf borderId="0" fillId="2" fontId="3" numFmtId="0" xfId="0" applyAlignment="1" applyFont="1">
      <alignment readingOrder="0" shrinkToFit="0" vertical="bottom" wrapText="1"/>
    </xf>
    <xf borderId="0" fillId="0" fontId="3" numFmtId="0" xfId="0" applyAlignment="1" applyFont="1">
      <alignment readingOrder="0" shrinkToFit="0" vertical="bottom" wrapText="1"/>
    </xf>
    <xf borderId="0" fillId="0" fontId="3" numFmtId="0" xfId="0" applyAlignment="1" applyFont="1">
      <alignment shrinkToFit="0" vertical="bottom" wrapText="1"/>
    </xf>
    <xf borderId="0" fillId="0" fontId="2" numFmtId="9" xfId="0" applyAlignment="1" applyFont="1" applyNumberFormat="1">
      <alignment horizontal="right" vertical="bottom"/>
    </xf>
    <xf borderId="0" fillId="0" fontId="2" numFmtId="164" xfId="0" applyAlignment="1" applyFont="1" applyNumberFormat="1">
      <alignment horizontal="right" vertical="bottom"/>
    </xf>
    <xf borderId="0" fillId="0" fontId="2" numFmtId="9" xfId="0" applyAlignment="1" applyFont="1" applyNumberFormat="1">
      <alignment vertical="bottom"/>
    </xf>
    <xf borderId="0" fillId="0" fontId="2" numFmtId="0" xfId="0" applyAlignment="1" applyFont="1">
      <alignment horizontal="right" vertical="bottom"/>
    </xf>
    <xf borderId="0" fillId="0" fontId="1" numFmtId="0" xfId="0" applyAlignment="1" applyFont="1">
      <alignment shrinkToFit="0" wrapText="1"/>
    </xf>
    <xf borderId="0" fillId="0" fontId="2" numFmtId="10" xfId="0" applyAlignment="1" applyFont="1" applyNumberFormat="1">
      <alignment horizontal="right" vertical="bottom"/>
    </xf>
    <xf borderId="0" fillId="0" fontId="2" numFmtId="3" xfId="0" applyAlignment="1" applyFont="1" applyNumberFormat="1">
      <alignment horizontal="right" vertical="bottom"/>
    </xf>
    <xf borderId="0" fillId="0" fontId="2" numFmtId="1" xfId="0" applyAlignment="1" applyFont="1" applyNumberFormat="1">
      <alignment horizontal="right" vertical="bottom"/>
    </xf>
    <xf borderId="0" fillId="0" fontId="4" numFmtId="0" xfId="0" applyAlignment="1" applyFont="1">
      <alignment vertical="bottom"/>
    </xf>
    <xf borderId="0" fillId="0" fontId="4"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7.88"/>
  </cols>
  <sheetData>
    <row r="1">
      <c r="A1" s="1" t="s">
        <v>0</v>
      </c>
    </row>
    <row r="2">
      <c r="A2" s="1" t="s">
        <v>1</v>
      </c>
    </row>
    <row r="3">
      <c r="A3" s="2" t="s">
        <v>2</v>
      </c>
    </row>
    <row r="4">
      <c r="A4" s="2" t="s">
        <v>3</v>
      </c>
    </row>
    <row r="5">
      <c r="A5" s="2" t="s">
        <v>4</v>
      </c>
    </row>
    <row r="6">
      <c r="A6" s="2" t="s">
        <v>5</v>
      </c>
    </row>
    <row r="7">
      <c r="A7" s="2" t="s">
        <v>6</v>
      </c>
    </row>
    <row r="8">
      <c r="A8" s="2" t="s">
        <v>7</v>
      </c>
    </row>
    <row r="9">
      <c r="A9" s="2" t="s">
        <v>8</v>
      </c>
    </row>
    <row r="10">
      <c r="A10" s="2" t="s">
        <v>9</v>
      </c>
      <c r="B10" s="3"/>
      <c r="C10" s="3"/>
      <c r="D10" s="3"/>
      <c r="E10" s="3"/>
      <c r="F10" s="3"/>
      <c r="G10" s="3"/>
      <c r="H10" s="3"/>
      <c r="I10" s="3"/>
      <c r="J10" s="3"/>
      <c r="K10" s="3"/>
      <c r="L10" s="3"/>
      <c r="M10" s="3"/>
      <c r="N10" s="3"/>
      <c r="O10" s="3"/>
      <c r="P10" s="3"/>
      <c r="Q10" s="3"/>
      <c r="R10" s="3"/>
      <c r="S10" s="3"/>
      <c r="T10" s="3"/>
      <c r="U10" s="3"/>
      <c r="V10" s="3"/>
      <c r="W10" s="3"/>
      <c r="X10" s="3"/>
      <c r="Y10" s="3"/>
      <c r="Z10" s="3"/>
    </row>
    <row r="11">
      <c r="A11" s="2" t="s">
        <v>10</v>
      </c>
      <c r="B11" s="3"/>
      <c r="C11" s="3"/>
      <c r="D11" s="3"/>
      <c r="E11" s="3"/>
      <c r="F11" s="3"/>
      <c r="G11" s="3"/>
      <c r="H11" s="3"/>
      <c r="I11" s="3"/>
      <c r="J11" s="3"/>
      <c r="K11" s="3"/>
      <c r="L11" s="3"/>
      <c r="M11" s="3"/>
      <c r="N11" s="3"/>
      <c r="O11" s="3"/>
      <c r="P11" s="3"/>
      <c r="Q11" s="3"/>
      <c r="R11" s="3"/>
      <c r="S11" s="3"/>
      <c r="T11" s="3"/>
      <c r="U11" s="3"/>
      <c r="V11" s="3"/>
      <c r="W11" s="3"/>
      <c r="X11" s="3"/>
      <c r="Y11" s="3"/>
      <c r="Z11" s="3"/>
    </row>
    <row r="12">
      <c r="A12" s="2" t="s">
        <v>11</v>
      </c>
      <c r="B12" s="3"/>
      <c r="C12" s="3"/>
      <c r="D12" s="3"/>
      <c r="E12" s="3"/>
      <c r="F12" s="3"/>
      <c r="G12" s="3"/>
      <c r="H12" s="3"/>
      <c r="I12" s="3"/>
      <c r="J12" s="3"/>
      <c r="K12" s="3"/>
      <c r="L12" s="3"/>
      <c r="M12" s="3"/>
      <c r="N12" s="3"/>
      <c r="O12" s="3"/>
      <c r="P12" s="3"/>
      <c r="Q12" s="3"/>
      <c r="R12" s="3"/>
      <c r="S12" s="3"/>
      <c r="T12" s="3"/>
      <c r="U12" s="3"/>
      <c r="V12" s="3"/>
      <c r="W12" s="3"/>
      <c r="X12" s="3"/>
      <c r="Y12" s="3"/>
      <c r="Z12" s="3"/>
    </row>
    <row r="13">
      <c r="A13" s="4" t="s">
        <v>12</v>
      </c>
      <c r="B13" s="3"/>
      <c r="C13" s="3"/>
      <c r="D13" s="3"/>
      <c r="E13" s="3"/>
      <c r="F13" s="3"/>
      <c r="G13" s="3"/>
      <c r="H13" s="3"/>
      <c r="I13" s="3"/>
      <c r="J13" s="3"/>
      <c r="K13" s="3"/>
      <c r="L13" s="3"/>
      <c r="M13" s="3"/>
      <c r="N13" s="3"/>
      <c r="O13" s="3"/>
      <c r="P13" s="3"/>
      <c r="Q13" s="3"/>
      <c r="R13" s="3"/>
      <c r="S13" s="3"/>
      <c r="T13" s="3"/>
      <c r="U13" s="3"/>
      <c r="V13" s="3"/>
      <c r="W13" s="3"/>
      <c r="X13" s="3"/>
      <c r="Y13" s="3"/>
      <c r="Z13" s="3"/>
    </row>
    <row r="14">
      <c r="A14" s="5" t="s">
        <v>13</v>
      </c>
      <c r="B14" s="3"/>
      <c r="C14" s="3"/>
      <c r="D14" s="3"/>
      <c r="E14" s="3"/>
      <c r="F14" s="3"/>
      <c r="G14" s="3"/>
      <c r="H14" s="3"/>
      <c r="I14" s="3"/>
      <c r="J14" s="3"/>
      <c r="K14" s="3"/>
      <c r="L14" s="3"/>
      <c r="M14" s="3"/>
      <c r="N14" s="3"/>
      <c r="O14" s="3"/>
      <c r="P14" s="3"/>
      <c r="Q14" s="3"/>
      <c r="R14" s="3"/>
      <c r="S14" s="3"/>
      <c r="T14" s="3"/>
      <c r="U14" s="3"/>
      <c r="V14" s="3"/>
      <c r="W14" s="3"/>
      <c r="X14" s="3"/>
      <c r="Y14" s="3"/>
      <c r="Z14" s="3"/>
    </row>
    <row r="15">
      <c r="A15" s="6"/>
      <c r="B15" s="7"/>
      <c r="C15" s="7"/>
      <c r="D15" s="7"/>
      <c r="E15" s="3"/>
      <c r="F15" s="3"/>
      <c r="G15" s="3"/>
      <c r="H15" s="3"/>
      <c r="I15" s="3"/>
      <c r="J15" s="3"/>
      <c r="K15" s="3"/>
      <c r="L15" s="3"/>
      <c r="M15" s="3"/>
      <c r="N15" s="3"/>
      <c r="O15" s="3"/>
      <c r="P15" s="3"/>
      <c r="Q15" s="3"/>
      <c r="R15" s="3"/>
      <c r="S15" s="3"/>
      <c r="T15" s="3"/>
      <c r="U15" s="3"/>
      <c r="V15" s="3"/>
      <c r="W15" s="3"/>
      <c r="X15" s="3"/>
      <c r="Y15" s="3"/>
      <c r="Z15" s="3"/>
    </row>
    <row r="16">
      <c r="A16" s="6"/>
      <c r="B16" s="7"/>
      <c r="C16" s="7"/>
      <c r="D16" s="3"/>
      <c r="E16" s="3"/>
      <c r="F16" s="3"/>
      <c r="G16" s="3"/>
      <c r="H16" s="3"/>
      <c r="I16" s="3"/>
      <c r="J16" s="3"/>
      <c r="K16" s="3"/>
      <c r="L16" s="3"/>
      <c r="M16" s="3"/>
      <c r="N16" s="3"/>
      <c r="O16" s="3"/>
      <c r="P16" s="3"/>
      <c r="Q16" s="3"/>
      <c r="R16" s="3"/>
      <c r="S16" s="3"/>
      <c r="T16" s="3"/>
      <c r="U16" s="3"/>
      <c r="V16" s="3"/>
      <c r="W16" s="3"/>
      <c r="X16" s="3"/>
      <c r="Y16" s="3"/>
      <c r="Z16" s="3"/>
    </row>
    <row r="17">
      <c r="A17" s="6"/>
      <c r="B17" s="7"/>
      <c r="C17" s="7"/>
      <c r="D17" s="7"/>
      <c r="E17" s="3"/>
      <c r="F17" s="3"/>
      <c r="G17" s="3"/>
      <c r="H17" s="3"/>
      <c r="I17" s="3"/>
      <c r="J17" s="3"/>
      <c r="K17" s="3"/>
      <c r="L17" s="3"/>
      <c r="M17" s="3"/>
      <c r="N17" s="3"/>
      <c r="O17" s="3"/>
      <c r="P17" s="3"/>
      <c r="Q17" s="3"/>
      <c r="R17" s="3"/>
      <c r="S17" s="3"/>
      <c r="T17" s="3"/>
      <c r="U17" s="3"/>
      <c r="V17" s="3"/>
      <c r="W17" s="3"/>
      <c r="X17" s="3"/>
      <c r="Y17" s="3"/>
      <c r="Z17" s="3"/>
    </row>
    <row r="18">
      <c r="A18" s="6"/>
      <c r="B18" s="7"/>
      <c r="C18" s="3"/>
      <c r="D18" s="7"/>
      <c r="E18" s="3"/>
      <c r="F18" s="3"/>
      <c r="G18" s="3"/>
      <c r="H18" s="3"/>
      <c r="I18" s="3"/>
      <c r="J18" s="3"/>
      <c r="K18" s="3"/>
      <c r="L18" s="3"/>
      <c r="M18" s="3"/>
      <c r="N18" s="3"/>
      <c r="O18" s="3"/>
      <c r="P18" s="3"/>
      <c r="Q18" s="3"/>
      <c r="R18" s="3"/>
      <c r="S18" s="3"/>
      <c r="T18" s="3"/>
      <c r="U18" s="3"/>
      <c r="V18" s="3"/>
      <c r="W18" s="3"/>
      <c r="X18" s="3"/>
      <c r="Y18" s="3"/>
      <c r="Z18" s="3"/>
    </row>
    <row r="19">
      <c r="A19" s="6"/>
      <c r="B19" s="7"/>
      <c r="C19" s="3"/>
      <c r="D19" s="3"/>
      <c r="E19" s="3"/>
      <c r="F19" s="3"/>
      <c r="G19" s="3"/>
      <c r="H19" s="3"/>
      <c r="I19" s="3"/>
      <c r="J19" s="3"/>
      <c r="K19" s="3"/>
      <c r="L19" s="3"/>
      <c r="M19" s="3"/>
      <c r="N19" s="3"/>
      <c r="O19" s="3"/>
      <c r="P19" s="3"/>
      <c r="Q19" s="3"/>
      <c r="R19" s="3"/>
      <c r="S19" s="3"/>
      <c r="T19" s="3"/>
      <c r="U19" s="3"/>
      <c r="V19" s="3"/>
      <c r="W19" s="3"/>
      <c r="X19" s="3"/>
      <c r="Y19" s="3"/>
      <c r="Z19" s="3"/>
    </row>
    <row r="20">
      <c r="A20" s="6"/>
      <c r="B20" s="7"/>
      <c r="C20" s="7"/>
      <c r="D20" s="7"/>
      <c r="E20" s="3"/>
      <c r="F20" s="3"/>
      <c r="G20" s="3"/>
      <c r="H20" s="3"/>
      <c r="I20" s="3"/>
      <c r="J20" s="3"/>
      <c r="K20" s="3"/>
      <c r="L20" s="3"/>
      <c r="M20" s="3"/>
      <c r="N20" s="3"/>
      <c r="O20" s="3"/>
      <c r="P20" s="3"/>
      <c r="Q20" s="3"/>
      <c r="R20" s="3"/>
      <c r="S20" s="3"/>
      <c r="T20" s="3"/>
      <c r="U20" s="3"/>
      <c r="V20" s="3"/>
      <c r="W20" s="3"/>
      <c r="X20" s="3"/>
      <c r="Y20" s="3"/>
      <c r="Z20" s="3"/>
    </row>
    <row r="21">
      <c r="A21" s="6"/>
      <c r="B21" s="3"/>
      <c r="C21" s="3"/>
      <c r="D21" s="3"/>
      <c r="E21" s="3"/>
      <c r="F21" s="3"/>
      <c r="G21" s="3"/>
      <c r="H21" s="3"/>
      <c r="I21" s="3"/>
      <c r="J21" s="3"/>
      <c r="K21" s="3"/>
      <c r="L21" s="3"/>
      <c r="M21" s="3"/>
      <c r="N21" s="3"/>
      <c r="O21" s="3"/>
      <c r="P21" s="3"/>
      <c r="Q21" s="3"/>
      <c r="R21" s="3"/>
      <c r="S21" s="3"/>
      <c r="T21" s="3"/>
      <c r="U21" s="3"/>
      <c r="V21" s="3"/>
      <c r="W21" s="3"/>
      <c r="X21" s="3"/>
      <c r="Y21" s="3"/>
      <c r="Z21" s="3"/>
    </row>
    <row r="22">
      <c r="A22" s="6"/>
      <c r="B22" s="3"/>
      <c r="C22" s="3"/>
      <c r="D22" s="3"/>
      <c r="E22" s="3"/>
      <c r="F22" s="3"/>
      <c r="G22" s="3"/>
      <c r="H22" s="3"/>
      <c r="I22" s="3"/>
      <c r="J22" s="3"/>
      <c r="K22" s="3"/>
      <c r="L22" s="3"/>
      <c r="M22" s="3"/>
      <c r="N22" s="3"/>
      <c r="O22" s="3"/>
      <c r="P22" s="3"/>
      <c r="Q22" s="3"/>
      <c r="R22" s="3"/>
      <c r="S22" s="3"/>
      <c r="T22" s="3"/>
      <c r="U22" s="3"/>
      <c r="V22" s="3"/>
      <c r="W22" s="3"/>
      <c r="X22" s="3"/>
      <c r="Y22" s="3"/>
      <c r="Z22" s="3"/>
    </row>
    <row r="23">
      <c r="A23" s="6"/>
      <c r="B23" s="3"/>
      <c r="C23" s="3"/>
      <c r="D23" s="3"/>
      <c r="E23" s="3"/>
      <c r="F23" s="3"/>
      <c r="G23" s="3"/>
      <c r="H23" s="3"/>
      <c r="I23" s="3"/>
      <c r="J23" s="3"/>
      <c r="K23" s="3"/>
      <c r="L23" s="3"/>
      <c r="M23" s="3"/>
      <c r="N23" s="3"/>
      <c r="O23" s="3"/>
      <c r="P23" s="3"/>
      <c r="Q23" s="3"/>
      <c r="R23" s="3"/>
      <c r="S23" s="3"/>
      <c r="T23" s="3"/>
      <c r="U23" s="3"/>
      <c r="V23" s="3"/>
      <c r="W23" s="3"/>
      <c r="X23" s="3"/>
      <c r="Y23" s="3"/>
      <c r="Z23" s="3"/>
    </row>
    <row r="24">
      <c r="A24" s="6"/>
      <c r="B24" s="8"/>
      <c r="C24" s="8"/>
      <c r="D24" s="8"/>
      <c r="E24" s="8"/>
      <c r="F24" s="8"/>
      <c r="G24" s="8"/>
      <c r="H24" s="8"/>
      <c r="I24" s="8"/>
      <c r="J24" s="9"/>
      <c r="K24" s="3"/>
      <c r="L24" s="3"/>
      <c r="M24" s="3"/>
      <c r="N24" s="3"/>
      <c r="O24" s="3"/>
      <c r="P24" s="3"/>
      <c r="Q24" s="3"/>
      <c r="R24" s="3"/>
      <c r="S24" s="3"/>
      <c r="T24" s="3"/>
      <c r="U24" s="3"/>
      <c r="V24" s="3"/>
      <c r="W24" s="3"/>
      <c r="X24" s="3"/>
      <c r="Y24" s="3"/>
      <c r="Z24" s="3"/>
    </row>
    <row r="25">
      <c r="A25" s="6"/>
      <c r="B25" s="8"/>
      <c r="C25" s="8"/>
      <c r="D25" s="8"/>
      <c r="E25" s="8"/>
      <c r="F25" s="8"/>
      <c r="G25" s="8"/>
      <c r="H25" s="8"/>
      <c r="I25" s="8"/>
      <c r="J25" s="9"/>
      <c r="K25" s="3"/>
      <c r="L25" s="3"/>
      <c r="M25" s="3"/>
      <c r="N25" s="3"/>
      <c r="O25" s="3"/>
      <c r="P25" s="3"/>
      <c r="Q25" s="3"/>
      <c r="R25" s="3"/>
      <c r="S25" s="3"/>
      <c r="T25" s="3"/>
      <c r="U25" s="3"/>
      <c r="V25" s="3"/>
      <c r="W25" s="3"/>
      <c r="X25" s="3"/>
      <c r="Y25" s="3"/>
      <c r="Z25" s="3"/>
    </row>
    <row r="26">
      <c r="A26" s="6"/>
      <c r="B26" s="8"/>
      <c r="C26" s="8"/>
      <c r="D26" s="8"/>
      <c r="E26" s="8"/>
      <c r="F26" s="8"/>
      <c r="G26" s="8"/>
      <c r="H26" s="8"/>
      <c r="I26" s="8"/>
      <c r="J26" s="9"/>
      <c r="K26" s="3"/>
      <c r="L26" s="3"/>
      <c r="M26" s="3"/>
      <c r="N26" s="3"/>
      <c r="O26" s="3"/>
      <c r="P26" s="3"/>
      <c r="Q26" s="3"/>
      <c r="R26" s="3"/>
      <c r="S26" s="3"/>
      <c r="T26" s="3"/>
      <c r="U26" s="3"/>
      <c r="V26" s="3"/>
      <c r="W26" s="3"/>
      <c r="X26" s="3"/>
      <c r="Y26" s="3"/>
      <c r="Z26" s="3"/>
    </row>
    <row r="27">
      <c r="A27" s="6"/>
      <c r="B27" s="3"/>
      <c r="C27" s="3"/>
      <c r="D27" s="3"/>
      <c r="E27" s="3"/>
      <c r="F27" s="3"/>
      <c r="G27" s="3"/>
      <c r="H27" s="3"/>
      <c r="I27" s="3"/>
      <c r="J27" s="3"/>
      <c r="K27" s="3"/>
      <c r="L27" s="3"/>
      <c r="M27" s="3"/>
      <c r="N27" s="3"/>
      <c r="O27" s="3"/>
      <c r="P27" s="3"/>
      <c r="Q27" s="3"/>
      <c r="R27" s="3"/>
      <c r="S27" s="3"/>
      <c r="T27" s="3"/>
      <c r="U27" s="3"/>
      <c r="V27" s="3"/>
      <c r="W27" s="3"/>
      <c r="X27" s="3"/>
      <c r="Y27" s="3"/>
      <c r="Z27" s="3"/>
    </row>
    <row r="28">
      <c r="A28" s="6"/>
      <c r="B28" s="3"/>
      <c r="C28" s="3"/>
      <c r="D28" s="3"/>
      <c r="E28" s="3"/>
      <c r="F28" s="3"/>
      <c r="G28" s="3"/>
      <c r="H28" s="3"/>
      <c r="I28" s="3"/>
      <c r="J28" s="3"/>
      <c r="K28" s="3"/>
      <c r="L28" s="3"/>
      <c r="M28" s="3"/>
      <c r="N28" s="3"/>
      <c r="O28" s="3"/>
      <c r="P28" s="3"/>
      <c r="Q28" s="3"/>
      <c r="R28" s="3"/>
      <c r="S28" s="3"/>
      <c r="T28" s="3"/>
      <c r="U28" s="3"/>
      <c r="V28" s="3"/>
      <c r="W28" s="3"/>
      <c r="X28" s="3"/>
      <c r="Y28" s="3"/>
      <c r="Z28" s="3"/>
    </row>
    <row r="29">
      <c r="A29" s="6"/>
      <c r="B29" s="10"/>
      <c r="C29" s="10"/>
      <c r="D29" s="3"/>
      <c r="E29" s="3"/>
      <c r="F29" s="3"/>
      <c r="G29" s="3"/>
      <c r="H29" s="3"/>
      <c r="I29" s="3"/>
      <c r="J29" s="3"/>
      <c r="K29" s="3"/>
      <c r="L29" s="3"/>
      <c r="M29" s="3"/>
      <c r="N29" s="3"/>
      <c r="O29" s="3"/>
      <c r="P29" s="3"/>
      <c r="Q29" s="3"/>
      <c r="R29" s="3"/>
      <c r="S29" s="3"/>
      <c r="T29" s="3"/>
      <c r="U29" s="3"/>
      <c r="V29" s="3"/>
      <c r="W29" s="3"/>
      <c r="X29" s="3"/>
      <c r="Y29" s="3"/>
      <c r="Z29" s="3"/>
    </row>
    <row r="30">
      <c r="A30" s="6"/>
      <c r="B30" s="10"/>
      <c r="C30" s="10"/>
      <c r="D30" s="3"/>
      <c r="E30" s="3"/>
      <c r="F30" s="3"/>
      <c r="G30" s="3"/>
      <c r="H30" s="3"/>
      <c r="I30" s="3"/>
      <c r="J30" s="3"/>
      <c r="K30" s="3"/>
      <c r="L30" s="3"/>
      <c r="M30" s="3"/>
      <c r="N30" s="3"/>
      <c r="O30" s="3"/>
      <c r="P30" s="3"/>
      <c r="Q30" s="3"/>
      <c r="R30" s="3"/>
      <c r="S30" s="3"/>
      <c r="T30" s="3"/>
      <c r="U30" s="3"/>
      <c r="V30" s="3"/>
      <c r="W30" s="3"/>
      <c r="X30" s="3"/>
      <c r="Y30" s="3"/>
      <c r="Z30" s="3"/>
    </row>
    <row r="31">
      <c r="A31" s="6"/>
      <c r="B31" s="10"/>
      <c r="C31" s="10"/>
      <c r="D31" s="3"/>
      <c r="E31" s="3"/>
      <c r="F31" s="3"/>
      <c r="G31" s="3"/>
      <c r="H31" s="3"/>
      <c r="I31" s="3"/>
      <c r="J31" s="3"/>
      <c r="K31" s="3"/>
      <c r="L31" s="3"/>
      <c r="M31" s="3"/>
      <c r="N31" s="3"/>
      <c r="O31" s="3"/>
      <c r="P31" s="3"/>
      <c r="Q31" s="3"/>
      <c r="R31" s="3"/>
      <c r="S31" s="3"/>
      <c r="T31" s="3"/>
      <c r="U31" s="3"/>
      <c r="V31" s="3"/>
      <c r="W31" s="3"/>
      <c r="X31" s="3"/>
      <c r="Y31" s="3"/>
      <c r="Z31" s="3"/>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c r="B1" s="3" t="s">
        <v>14</v>
      </c>
      <c r="C1" s="3" t="s">
        <v>15</v>
      </c>
      <c r="D1" s="3" t="s">
        <v>16</v>
      </c>
    </row>
    <row r="2">
      <c r="A2" s="3" t="s">
        <v>17</v>
      </c>
      <c r="B2" s="10">
        <v>1000.0</v>
      </c>
      <c r="C2" s="10">
        <v>800.0</v>
      </c>
      <c r="D2" s="10">
        <v>350.0</v>
      </c>
    </row>
    <row r="3">
      <c r="A3" s="3" t="s">
        <v>18</v>
      </c>
      <c r="B3" s="10">
        <v>1500.0</v>
      </c>
      <c r="C3" s="10">
        <v>800.0</v>
      </c>
      <c r="D3" s="10">
        <v>1200.0</v>
      </c>
    </row>
    <row r="4">
      <c r="A4" s="3" t="s">
        <v>19</v>
      </c>
      <c r="B4" s="7">
        <v>0.01</v>
      </c>
      <c r="C4" s="7">
        <v>0.01</v>
      </c>
      <c r="D4" s="12">
        <v>0.015</v>
      </c>
    </row>
    <row r="5">
      <c r="A5" s="3" t="s">
        <v>20</v>
      </c>
      <c r="B5" s="7">
        <v>0.01</v>
      </c>
      <c r="C5" s="12">
        <v>0.005</v>
      </c>
      <c r="D5" s="7">
        <v>0.01</v>
      </c>
    </row>
    <row r="6">
      <c r="A6" s="3"/>
      <c r="B6" s="3"/>
      <c r="C6" s="3"/>
      <c r="D6" s="3"/>
    </row>
    <row r="7">
      <c r="A7" s="3" t="s">
        <v>21</v>
      </c>
      <c r="B7" s="3" t="s">
        <v>14</v>
      </c>
      <c r="C7" s="3" t="s">
        <v>15</v>
      </c>
      <c r="D7" s="3" t="s">
        <v>16</v>
      </c>
    </row>
    <row r="8">
      <c r="A8" s="3" t="s">
        <v>22</v>
      </c>
      <c r="B8" s="7">
        <v>0.3</v>
      </c>
      <c r="C8" s="7">
        <v>0.3</v>
      </c>
      <c r="D8" s="7">
        <v>0.3</v>
      </c>
    </row>
    <row r="9">
      <c r="A9" s="3" t="s">
        <v>23</v>
      </c>
      <c r="B9" s="7">
        <v>0.15</v>
      </c>
      <c r="C9" s="7">
        <v>0.3</v>
      </c>
      <c r="D9" s="7">
        <v>0.15</v>
      </c>
    </row>
    <row r="10">
      <c r="A10" s="3" t="s">
        <v>24</v>
      </c>
      <c r="B10" s="7">
        <v>0.1</v>
      </c>
      <c r="C10" s="7">
        <v>0.0</v>
      </c>
      <c r="D10" s="7">
        <v>0.05</v>
      </c>
    </row>
    <row r="11">
      <c r="A11" s="3" t="s">
        <v>25</v>
      </c>
      <c r="B11" s="7">
        <v>0.15</v>
      </c>
      <c r="C11" s="7">
        <v>0.1</v>
      </c>
      <c r="D11" s="7">
        <v>0.1</v>
      </c>
    </row>
    <row r="12">
      <c r="A12" s="3" t="s">
        <v>26</v>
      </c>
      <c r="B12" s="7">
        <v>0.15</v>
      </c>
      <c r="C12" s="7">
        <v>0.0</v>
      </c>
      <c r="D12" s="7">
        <v>0.05</v>
      </c>
    </row>
    <row r="13">
      <c r="A13" s="3" t="s">
        <v>27</v>
      </c>
      <c r="B13" s="7">
        <v>0.15</v>
      </c>
      <c r="C13" s="7">
        <v>0.3</v>
      </c>
      <c r="D13" s="7">
        <v>0.35</v>
      </c>
    </row>
    <row r="14">
      <c r="A14" s="3"/>
      <c r="B14" s="3"/>
      <c r="C14" s="3"/>
      <c r="D14" s="3"/>
    </row>
    <row r="15">
      <c r="A15" s="3" t="s">
        <v>28</v>
      </c>
      <c r="B15" s="3" t="s">
        <v>14</v>
      </c>
      <c r="C15" s="3" t="s">
        <v>15</v>
      </c>
      <c r="D15" s="3" t="s">
        <v>16</v>
      </c>
    </row>
    <row r="16">
      <c r="A16" s="3" t="s">
        <v>22</v>
      </c>
      <c r="B16" s="7">
        <v>0.17</v>
      </c>
      <c r="C16" s="7">
        <v>0.17</v>
      </c>
      <c r="D16" s="7">
        <v>0.17</v>
      </c>
    </row>
    <row r="17">
      <c r="A17" s="3" t="s">
        <v>23</v>
      </c>
      <c r="B17" s="7">
        <v>0.14</v>
      </c>
      <c r="C17" s="7">
        <v>0.14</v>
      </c>
      <c r="D17" s="7">
        <v>0.18</v>
      </c>
    </row>
    <row r="18">
      <c r="A18" s="3" t="s">
        <v>24</v>
      </c>
      <c r="B18" s="7">
        <v>0.12</v>
      </c>
      <c r="C18" s="7">
        <v>0.0</v>
      </c>
      <c r="D18" s="7">
        <v>0.13</v>
      </c>
    </row>
    <row r="19">
      <c r="A19" s="3" t="s">
        <v>25</v>
      </c>
      <c r="B19" s="7">
        <v>0.12</v>
      </c>
      <c r="C19" s="7">
        <v>0.13</v>
      </c>
      <c r="D19" s="7">
        <v>0.1</v>
      </c>
    </row>
    <row r="20">
      <c r="A20" s="3" t="s">
        <v>26</v>
      </c>
      <c r="B20" s="7">
        <v>0.1</v>
      </c>
      <c r="C20" s="7">
        <v>0.0</v>
      </c>
      <c r="D20" s="7">
        <v>0.12</v>
      </c>
    </row>
    <row r="21">
      <c r="A21" s="3" t="s">
        <v>27</v>
      </c>
      <c r="B21" s="7">
        <v>0.15</v>
      </c>
      <c r="C21" s="7">
        <v>0.15</v>
      </c>
      <c r="D21" s="7">
        <v>0.17</v>
      </c>
    </row>
    <row r="22">
      <c r="A22" s="3"/>
      <c r="B22" s="3"/>
      <c r="C22" s="3"/>
      <c r="D22" s="3"/>
    </row>
    <row r="23">
      <c r="A23" s="3" t="s">
        <v>29</v>
      </c>
      <c r="B23" s="3" t="s">
        <v>30</v>
      </c>
      <c r="C23" s="3"/>
      <c r="D23" s="3"/>
    </row>
    <row r="24">
      <c r="A24" s="3" t="s">
        <v>31</v>
      </c>
      <c r="B24" s="13">
        <v>150000.0</v>
      </c>
      <c r="C24" s="3"/>
      <c r="D24" s="3"/>
    </row>
    <row r="25">
      <c r="A25" s="3" t="s">
        <v>32</v>
      </c>
      <c r="B25" s="13">
        <v>35000.0</v>
      </c>
      <c r="C25" s="3"/>
      <c r="D25" s="3"/>
    </row>
    <row r="26">
      <c r="A26" s="3" t="s">
        <v>33</v>
      </c>
      <c r="B26" s="13">
        <v>150000.0</v>
      </c>
      <c r="C26" s="3"/>
      <c r="D26" s="3"/>
    </row>
    <row r="27">
      <c r="A27" s="3"/>
      <c r="B27" s="3"/>
      <c r="C27" s="3"/>
      <c r="D27" s="3"/>
    </row>
    <row r="28">
      <c r="A28" s="3"/>
      <c r="B28" s="3"/>
      <c r="C28" s="3"/>
      <c r="D28" s="3"/>
    </row>
    <row r="29">
      <c r="A29" s="3"/>
      <c r="B29" s="3"/>
      <c r="C29" s="3"/>
      <c r="D29" s="3"/>
    </row>
    <row r="30">
      <c r="A30" s="3"/>
      <c r="B30" s="3"/>
      <c r="C30" s="3"/>
      <c r="D30" s="3"/>
    </row>
    <row r="31">
      <c r="A31" s="3"/>
      <c r="B31" s="3"/>
      <c r="C31" s="3"/>
      <c r="D31" s="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c r="B1" s="3" t="s">
        <v>34</v>
      </c>
      <c r="C1" s="3" t="s">
        <v>35</v>
      </c>
      <c r="D1" s="3" t="s">
        <v>36</v>
      </c>
      <c r="E1" s="3" t="s">
        <v>37</v>
      </c>
      <c r="F1" s="3" t="s">
        <v>38</v>
      </c>
      <c r="G1" s="3" t="s">
        <v>39</v>
      </c>
      <c r="H1" s="3" t="s">
        <v>40</v>
      </c>
      <c r="I1" s="3" t="s">
        <v>41</v>
      </c>
      <c r="J1" s="3" t="s">
        <v>42</v>
      </c>
      <c r="K1" s="3" t="s">
        <v>43</v>
      </c>
      <c r="L1" s="3" t="s">
        <v>44</v>
      </c>
      <c r="M1" s="3" t="s">
        <v>45</v>
      </c>
    </row>
    <row r="2">
      <c r="A2" s="3" t="s">
        <v>46</v>
      </c>
      <c r="B2" s="3"/>
      <c r="C2" s="3"/>
      <c r="D2" s="3"/>
      <c r="E2" s="3"/>
      <c r="F2" s="3"/>
      <c r="G2" s="3"/>
      <c r="H2" s="3"/>
      <c r="I2" s="3"/>
      <c r="J2" s="3"/>
      <c r="K2" s="3"/>
      <c r="L2" s="3"/>
      <c r="M2" s="3"/>
    </row>
    <row r="3">
      <c r="A3" s="3" t="s">
        <v>14</v>
      </c>
      <c r="B3" s="10">
        <f>Assumptions!B2</f>
        <v>1000</v>
      </c>
      <c r="C3" s="14">
        <f>B3*(1+Assumptions!$B4)</f>
        <v>1010</v>
      </c>
      <c r="D3" s="14">
        <f>C3*(1+Assumptions!$B4)</f>
        <v>1020.1</v>
      </c>
      <c r="E3" s="14">
        <f>D3*(1+Assumptions!$B4)</f>
        <v>1030.301</v>
      </c>
      <c r="F3" s="14">
        <f>E3*(1+Assumptions!$B4)</f>
        <v>1040.60401</v>
      </c>
      <c r="G3" s="14">
        <f>F3*(1+Assumptions!$B4)</f>
        <v>1051.01005</v>
      </c>
      <c r="H3" s="14">
        <f>G3*(1+Assumptions!$B4)</f>
        <v>1061.520151</v>
      </c>
      <c r="I3" s="14">
        <f>H3*(1+Assumptions!$B4)</f>
        <v>1072.135352</v>
      </c>
      <c r="J3" s="14">
        <f>I3*(1+Assumptions!$B4)</f>
        <v>1082.856706</v>
      </c>
      <c r="K3" s="14">
        <f>J3*(1+Assumptions!$B4)</f>
        <v>1093.685273</v>
      </c>
      <c r="L3" s="14">
        <f>K3*(1+Assumptions!$B4)</f>
        <v>1104.622125</v>
      </c>
      <c r="M3" s="14">
        <f>L3*(1+Assumptions!$B4)</f>
        <v>1115.668347</v>
      </c>
    </row>
    <row r="4">
      <c r="A4" s="3" t="s">
        <v>15</v>
      </c>
      <c r="B4" s="10">
        <f>Assumptions!C2</f>
        <v>800</v>
      </c>
      <c r="C4" s="14">
        <f>B4*(1+Assumptions!$C4)</f>
        <v>808</v>
      </c>
      <c r="D4" s="14">
        <f>C4*(1+Assumptions!$C4)</f>
        <v>816.08</v>
      </c>
      <c r="E4" s="14">
        <f>D4*(1+Assumptions!$C4)</f>
        <v>824.2408</v>
      </c>
      <c r="F4" s="14">
        <f>E4*(1+Assumptions!$C4)</f>
        <v>832.483208</v>
      </c>
      <c r="G4" s="14">
        <f>F4*(1+Assumptions!$C4)</f>
        <v>840.8080401</v>
      </c>
      <c r="H4" s="14">
        <f>G4*(1+Assumptions!$C4)</f>
        <v>849.2161205</v>
      </c>
      <c r="I4" s="14">
        <f>H4*(1+Assumptions!$C4)</f>
        <v>857.7082817</v>
      </c>
      <c r="J4" s="14">
        <f>I4*(1+Assumptions!$C4)</f>
        <v>866.2853645</v>
      </c>
      <c r="K4" s="14">
        <f>J4*(1+Assumptions!$C4)</f>
        <v>874.9482181</v>
      </c>
      <c r="L4" s="14">
        <f>K4*(1+Assumptions!$C4)</f>
        <v>883.6977003</v>
      </c>
      <c r="M4" s="14">
        <f>L4*(1+Assumptions!$C4)</f>
        <v>892.5346773</v>
      </c>
    </row>
    <row r="5">
      <c r="A5" s="3" t="s">
        <v>16</v>
      </c>
      <c r="B5" s="10">
        <f>Assumptions!D2</f>
        <v>350</v>
      </c>
      <c r="C5" s="14">
        <f>B5*(1+Assumptions!$D4)</f>
        <v>355.25</v>
      </c>
      <c r="D5" s="14">
        <f>C5*(1+Assumptions!$D4)</f>
        <v>360.57875</v>
      </c>
      <c r="E5" s="14">
        <f>D5*(1+Assumptions!$D4)</f>
        <v>365.9874313</v>
      </c>
      <c r="F5" s="14">
        <f>E5*(1+Assumptions!$D4)</f>
        <v>371.4772427</v>
      </c>
      <c r="G5" s="14">
        <f>F5*(1+Assumptions!$D4)</f>
        <v>377.0494014</v>
      </c>
      <c r="H5" s="14">
        <f>G5*(1+Assumptions!$D4)</f>
        <v>382.7051424</v>
      </c>
      <c r="I5" s="14">
        <f>H5*(1+Assumptions!$D4)</f>
        <v>388.4457195</v>
      </c>
      <c r="J5" s="14">
        <f>I5*(1+Assumptions!$D4)</f>
        <v>394.2724053</v>
      </c>
      <c r="K5" s="14">
        <f>J5*(1+Assumptions!$D4)</f>
        <v>400.1864914</v>
      </c>
      <c r="L5" s="14">
        <f>K5*(1+Assumptions!$D4)</f>
        <v>406.1892888</v>
      </c>
      <c r="M5" s="14">
        <f>L5*(1+Assumptions!$D4)</f>
        <v>412.2821281</v>
      </c>
    </row>
    <row r="6">
      <c r="A6" s="3"/>
      <c r="B6" s="3"/>
      <c r="C6" s="3"/>
      <c r="D6" s="3"/>
      <c r="E6" s="3"/>
      <c r="F6" s="3"/>
      <c r="G6" s="3"/>
      <c r="H6" s="3"/>
      <c r="I6" s="3"/>
      <c r="J6" s="3"/>
      <c r="K6" s="3"/>
      <c r="L6" s="3"/>
      <c r="M6" s="3"/>
    </row>
    <row r="7">
      <c r="A7" s="3" t="s">
        <v>47</v>
      </c>
      <c r="B7" s="3"/>
      <c r="C7" s="3"/>
      <c r="D7" s="3"/>
      <c r="E7" s="3"/>
      <c r="F7" s="3"/>
      <c r="G7" s="3"/>
      <c r="H7" s="3"/>
      <c r="I7" s="3"/>
      <c r="J7" s="3"/>
      <c r="K7" s="3"/>
      <c r="L7" s="3"/>
      <c r="M7" s="3"/>
    </row>
    <row r="8">
      <c r="A8" s="3" t="s">
        <v>14</v>
      </c>
      <c r="B8" s="13">
        <f>Assumptions!B3</f>
        <v>1500</v>
      </c>
      <c r="C8" s="13">
        <f>B8*(1+Assumptions!$B5)</f>
        <v>1515</v>
      </c>
      <c r="D8" s="13">
        <f>C8*(1+Assumptions!$B5)</f>
        <v>1530.15</v>
      </c>
      <c r="E8" s="13">
        <f>D8*(1+Assumptions!$B5)</f>
        <v>1545.4515</v>
      </c>
      <c r="F8" s="13">
        <f>E8*(1+Assumptions!$B5)</f>
        <v>1560.906015</v>
      </c>
      <c r="G8" s="13">
        <f>F8*(1+Assumptions!$B5)</f>
        <v>1576.515075</v>
      </c>
      <c r="H8" s="13">
        <f>G8*(1+Assumptions!$B5)</f>
        <v>1592.280226</v>
      </c>
      <c r="I8" s="13">
        <f>H8*(1+Assumptions!$B5)</f>
        <v>1608.203028</v>
      </c>
      <c r="J8" s="13">
        <f>I8*(1+Assumptions!$B5)</f>
        <v>1624.285058</v>
      </c>
      <c r="K8" s="13">
        <f>J8*(1+Assumptions!$B5)</f>
        <v>1640.527909</v>
      </c>
      <c r="L8" s="13">
        <f>K8*(1+Assumptions!$B5)</f>
        <v>1656.933188</v>
      </c>
      <c r="M8" s="13">
        <f>L8*(1+Assumptions!$B5)</f>
        <v>1673.50252</v>
      </c>
    </row>
    <row r="9">
      <c r="A9" s="3" t="s">
        <v>15</v>
      </c>
      <c r="B9" s="13">
        <f>Assumptions!C3</f>
        <v>800</v>
      </c>
      <c r="C9" s="13">
        <f>B9*(1+Assumptions!$C5)</f>
        <v>804</v>
      </c>
      <c r="D9" s="13">
        <f>C9*(1+Assumptions!$C5)</f>
        <v>808.02</v>
      </c>
      <c r="E9" s="13">
        <f>D9*(1+Assumptions!$C5)</f>
        <v>812.0601</v>
      </c>
      <c r="F9" s="13">
        <f>E9*(1+Assumptions!$C5)</f>
        <v>816.1204005</v>
      </c>
      <c r="G9" s="13">
        <f>F9*(1+Assumptions!$C5)</f>
        <v>820.2010025</v>
      </c>
      <c r="H9" s="13">
        <f>G9*(1+Assumptions!$C5)</f>
        <v>824.3020075</v>
      </c>
      <c r="I9" s="13">
        <f>H9*(1+Assumptions!$C5)</f>
        <v>828.4235176</v>
      </c>
      <c r="J9" s="13">
        <f>I9*(1+Assumptions!$C5)</f>
        <v>832.5656351</v>
      </c>
      <c r="K9" s="13">
        <f>J9*(1+Assumptions!$C5)</f>
        <v>836.7284633</v>
      </c>
      <c r="L9" s="13">
        <f>K9*(1+Assumptions!$C5)</f>
        <v>840.9121056</v>
      </c>
      <c r="M9" s="13">
        <f>L9*(1+Assumptions!$C5)</f>
        <v>845.1166662</v>
      </c>
    </row>
    <row r="10">
      <c r="A10" s="3" t="s">
        <v>16</v>
      </c>
      <c r="B10" s="13">
        <f>Assumptions!D3</f>
        <v>1200</v>
      </c>
      <c r="C10" s="13">
        <f>B10*(1+Assumptions!$D5)</f>
        <v>1212</v>
      </c>
      <c r="D10" s="13">
        <f>C10*(1+Assumptions!$D5)</f>
        <v>1224.12</v>
      </c>
      <c r="E10" s="13">
        <f>D10*(1+Assumptions!$D5)</f>
        <v>1236.3612</v>
      </c>
      <c r="F10" s="13">
        <f>E10*(1+Assumptions!$D5)</f>
        <v>1248.724812</v>
      </c>
      <c r="G10" s="13">
        <f>F10*(1+Assumptions!$D5)</f>
        <v>1261.21206</v>
      </c>
      <c r="H10" s="13">
        <f>G10*(1+Assumptions!$D5)</f>
        <v>1273.824181</v>
      </c>
      <c r="I10" s="13">
        <f>H10*(1+Assumptions!$D5)</f>
        <v>1286.562423</v>
      </c>
      <c r="J10" s="13">
        <f>I10*(1+Assumptions!$D5)</f>
        <v>1299.428047</v>
      </c>
      <c r="K10" s="13">
        <f>J10*(1+Assumptions!$D5)</f>
        <v>1312.422327</v>
      </c>
      <c r="L10" s="13">
        <f>K10*(1+Assumptions!$D5)</f>
        <v>1325.54655</v>
      </c>
      <c r="M10" s="13">
        <f>L10*(1+Assumptions!$D5)</f>
        <v>1338.802016</v>
      </c>
    </row>
    <row r="11">
      <c r="A11" s="3"/>
      <c r="B11" s="3"/>
      <c r="C11" s="3"/>
      <c r="D11" s="3"/>
      <c r="E11" s="3"/>
      <c r="F11" s="3"/>
      <c r="G11" s="3"/>
      <c r="H11" s="3"/>
      <c r="I11" s="3"/>
      <c r="J11" s="3"/>
      <c r="K11" s="3"/>
      <c r="L11" s="3"/>
      <c r="M11" s="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c r="B1" s="3" t="s">
        <v>34</v>
      </c>
      <c r="C1" s="3" t="s">
        <v>35</v>
      </c>
      <c r="D1" s="3" t="s">
        <v>36</v>
      </c>
      <c r="E1" s="3" t="s">
        <v>37</v>
      </c>
      <c r="F1" s="3" t="s">
        <v>38</v>
      </c>
      <c r="G1" s="3" t="s">
        <v>39</v>
      </c>
      <c r="H1" s="3" t="s">
        <v>40</v>
      </c>
      <c r="I1" s="3" t="s">
        <v>41</v>
      </c>
      <c r="J1" s="3" t="s">
        <v>42</v>
      </c>
      <c r="K1" s="3" t="s">
        <v>43</v>
      </c>
      <c r="L1" s="3" t="s">
        <v>44</v>
      </c>
      <c r="M1" s="3" t="s">
        <v>45</v>
      </c>
    </row>
    <row r="2">
      <c r="A2" s="15" t="s">
        <v>48</v>
      </c>
      <c r="B2" s="3"/>
      <c r="C2" s="3"/>
      <c r="D2" s="3"/>
      <c r="E2" s="3"/>
      <c r="F2" s="3"/>
      <c r="G2" s="3"/>
      <c r="H2" s="3"/>
      <c r="I2" s="3"/>
      <c r="J2" s="3"/>
      <c r="K2" s="3"/>
      <c r="L2" s="3"/>
      <c r="M2" s="3"/>
    </row>
    <row r="3">
      <c r="A3" s="3" t="s">
        <v>14</v>
      </c>
      <c r="B3" s="13">
        <f>'Calcs-1'!B3*'Calcs-1'!B8</f>
        <v>1500000</v>
      </c>
      <c r="C3" s="13">
        <f>'Calcs-1'!C3*'Calcs-1'!C8</f>
        <v>1530150</v>
      </c>
      <c r="D3" s="13">
        <f>'Calcs-1'!D3*'Calcs-1'!D8</f>
        <v>1560906.015</v>
      </c>
      <c r="E3" s="13">
        <f>'Calcs-1'!E3*'Calcs-1'!E8</f>
        <v>1592280.226</v>
      </c>
      <c r="F3" s="13">
        <f>'Calcs-1'!F3*'Calcs-1'!F8</f>
        <v>1624285.058</v>
      </c>
      <c r="G3" s="13">
        <f>'Calcs-1'!G3*'Calcs-1'!G8</f>
        <v>1656933.188</v>
      </c>
      <c r="H3" s="13">
        <f>'Calcs-1'!H3*'Calcs-1'!H8</f>
        <v>1690237.545</v>
      </c>
      <c r="I3" s="13">
        <f>'Calcs-1'!I3*'Calcs-1'!I8</f>
        <v>1724211.32</v>
      </c>
      <c r="J3" s="13">
        <f>'Calcs-1'!J3*'Calcs-1'!J8</f>
        <v>1758867.967</v>
      </c>
      <c r="K3" s="13">
        <f>'Calcs-1'!K3*'Calcs-1'!K8</f>
        <v>1794221.214</v>
      </c>
      <c r="L3" s="13">
        <f>'Calcs-1'!L3*'Calcs-1'!L8</f>
        <v>1830285.06</v>
      </c>
      <c r="M3" s="13">
        <f>'Calcs-1'!M3*'Calcs-1'!M8</f>
        <v>1867073.79</v>
      </c>
    </row>
    <row r="4">
      <c r="A4" s="3" t="s">
        <v>15</v>
      </c>
      <c r="B4" s="13">
        <f>'Calcs-1'!B4*'Calcs-1'!B9</f>
        <v>640000</v>
      </c>
      <c r="C4" s="13">
        <f>'Calcs-1'!C4*'Calcs-1'!C9</f>
        <v>649632</v>
      </c>
      <c r="D4" s="13">
        <f>'Calcs-1'!D4*'Calcs-1'!D9</f>
        <v>659408.9616</v>
      </c>
      <c r="E4" s="13">
        <f>'Calcs-1'!E4*'Calcs-1'!E9</f>
        <v>669333.0665</v>
      </c>
      <c r="F4" s="13">
        <f>'Calcs-1'!F4*'Calcs-1'!F9</f>
        <v>679406.5291</v>
      </c>
      <c r="G4" s="13">
        <f>'Calcs-1'!G4*'Calcs-1'!G9</f>
        <v>689631.5974</v>
      </c>
      <c r="H4" s="13">
        <f>'Calcs-1'!H4*'Calcs-1'!H9</f>
        <v>700010.5529</v>
      </c>
      <c r="I4" s="13">
        <f>'Calcs-1'!I4*'Calcs-1'!I9</f>
        <v>710545.7117</v>
      </c>
      <c r="J4" s="13">
        <f>'Calcs-1'!J4*'Calcs-1'!J9</f>
        <v>721239.4247</v>
      </c>
      <c r="K4" s="13">
        <f>'Calcs-1'!K4*'Calcs-1'!K9</f>
        <v>732094.0781</v>
      </c>
      <c r="L4" s="13">
        <f>'Calcs-1'!L4*'Calcs-1'!L9</f>
        <v>743112.0939</v>
      </c>
      <c r="M4" s="13">
        <f>'Calcs-1'!M4*'Calcs-1'!M9</f>
        <v>754295.9309</v>
      </c>
    </row>
    <row r="5">
      <c r="A5" s="3" t="s">
        <v>16</v>
      </c>
      <c r="B5" s="13">
        <f>'Calcs-1'!B5*'Calcs-1'!B10</f>
        <v>420000</v>
      </c>
      <c r="C5" s="13">
        <f>'Calcs-1'!C5*'Calcs-1'!C10</f>
        <v>430563</v>
      </c>
      <c r="D5" s="13">
        <f>'Calcs-1'!D5*'Calcs-1'!D10</f>
        <v>441391.6595</v>
      </c>
      <c r="E5" s="13">
        <f>'Calcs-1'!E5*'Calcs-1'!E10</f>
        <v>452492.6597</v>
      </c>
      <c r="F5" s="13">
        <f>'Calcs-1'!F5*'Calcs-1'!F10</f>
        <v>463872.8501</v>
      </c>
      <c r="G5" s="13">
        <f>'Calcs-1'!G5*'Calcs-1'!G10</f>
        <v>475539.2523</v>
      </c>
      <c r="H5" s="13">
        <f>'Calcs-1'!H5*'Calcs-1'!H10</f>
        <v>487499.0644</v>
      </c>
      <c r="I5" s="13">
        <f>'Calcs-1'!I5*'Calcs-1'!I10</f>
        <v>499759.6659</v>
      </c>
      <c r="J5" s="13">
        <f>'Calcs-1'!J5*'Calcs-1'!J10</f>
        <v>512328.6215</v>
      </c>
      <c r="K5" s="13">
        <f>'Calcs-1'!K5*'Calcs-1'!K10</f>
        <v>525213.6863</v>
      </c>
      <c r="L5" s="13">
        <f>'Calcs-1'!L5*'Calcs-1'!L10</f>
        <v>538422.8106</v>
      </c>
      <c r="M5" s="13">
        <f>'Calcs-1'!M5*'Calcs-1'!M10</f>
        <v>551964.1442</v>
      </c>
    </row>
    <row r="6">
      <c r="A6" s="15" t="s">
        <v>49</v>
      </c>
      <c r="B6" s="13">
        <f t="shared" ref="B6:M6" si="1">SUM(B3:B5)</f>
        <v>2560000</v>
      </c>
      <c r="C6" s="13">
        <f t="shared" si="1"/>
        <v>2610345</v>
      </c>
      <c r="D6" s="13">
        <f t="shared" si="1"/>
        <v>2661706.636</v>
      </c>
      <c r="E6" s="13">
        <f t="shared" si="1"/>
        <v>2714105.952</v>
      </c>
      <c r="F6" s="13">
        <f t="shared" si="1"/>
        <v>2767564.438</v>
      </c>
      <c r="G6" s="13">
        <f t="shared" si="1"/>
        <v>2822104.038</v>
      </c>
      <c r="H6" s="13">
        <f t="shared" si="1"/>
        <v>2877747.163</v>
      </c>
      <c r="I6" s="13">
        <f t="shared" si="1"/>
        <v>2934516.698</v>
      </c>
      <c r="J6" s="13">
        <f t="shared" si="1"/>
        <v>2992436.014</v>
      </c>
      <c r="K6" s="13">
        <f t="shared" si="1"/>
        <v>3051528.978</v>
      </c>
      <c r="L6" s="13">
        <f t="shared" si="1"/>
        <v>3111819.964</v>
      </c>
      <c r="M6" s="13">
        <f t="shared" si="1"/>
        <v>3173333.865</v>
      </c>
    </row>
    <row r="7">
      <c r="A7" s="3"/>
      <c r="B7" s="3"/>
      <c r="C7" s="3"/>
      <c r="D7" s="3"/>
      <c r="E7" s="3"/>
      <c r="F7" s="3"/>
      <c r="G7" s="3"/>
      <c r="H7" s="3"/>
      <c r="I7" s="3"/>
      <c r="J7" s="3"/>
      <c r="K7" s="3"/>
      <c r="L7" s="3"/>
      <c r="M7" s="3"/>
    </row>
    <row r="8">
      <c r="A8" s="16" t="s">
        <v>50</v>
      </c>
      <c r="B8" s="3"/>
      <c r="C8" s="3"/>
      <c r="D8" s="3"/>
      <c r="E8" s="3"/>
      <c r="F8" s="3"/>
      <c r="G8" s="3"/>
      <c r="H8" s="3"/>
      <c r="I8" s="3"/>
      <c r="J8" s="3"/>
      <c r="K8" s="3"/>
      <c r="L8" s="3"/>
      <c r="M8" s="3"/>
    </row>
    <row r="9">
      <c r="A9" s="15" t="s">
        <v>14</v>
      </c>
      <c r="B9" s="3"/>
      <c r="C9" s="3"/>
      <c r="D9" s="3"/>
      <c r="E9" s="3"/>
      <c r="F9" s="3"/>
      <c r="G9" s="3"/>
      <c r="H9" s="3"/>
      <c r="I9" s="3"/>
      <c r="J9" s="3"/>
      <c r="K9" s="3"/>
      <c r="L9" s="3"/>
      <c r="M9" s="3"/>
    </row>
    <row r="10">
      <c r="A10" s="3" t="s">
        <v>22</v>
      </c>
      <c r="B10" s="13">
        <f>B$3*Assumptions!$B8</f>
        <v>450000</v>
      </c>
      <c r="C10" s="13">
        <f>C$3*Assumptions!$B8</f>
        <v>459045</v>
      </c>
      <c r="D10" s="13">
        <f>D$3*Assumptions!$B8</f>
        <v>468271.8045</v>
      </c>
      <c r="E10" s="13">
        <f>E$3*Assumptions!$B8</f>
        <v>477684.0678</v>
      </c>
      <c r="F10" s="13">
        <f>F$3*Assumptions!$B8</f>
        <v>487285.5175</v>
      </c>
      <c r="G10" s="13">
        <f>G$3*Assumptions!$B8</f>
        <v>497079.9564</v>
      </c>
      <c r="H10" s="13">
        <f>H$3*Assumptions!$B8</f>
        <v>507071.2636</v>
      </c>
      <c r="I10" s="13">
        <f>I$3*Assumptions!$B8</f>
        <v>517263.396</v>
      </c>
      <c r="J10" s="13">
        <f>J$3*Assumptions!$B8</f>
        <v>527660.3902</v>
      </c>
      <c r="K10" s="13">
        <f>K$3*Assumptions!$B8</f>
        <v>538266.3641</v>
      </c>
      <c r="L10" s="13">
        <f>L$3*Assumptions!$B8</f>
        <v>549085.518</v>
      </c>
      <c r="M10" s="13">
        <f>M$3*Assumptions!$B8</f>
        <v>560122.1369</v>
      </c>
    </row>
    <row r="11">
      <c r="A11" s="3" t="s">
        <v>23</v>
      </c>
      <c r="B11" s="13">
        <f>B$3*Assumptions!$B9</f>
        <v>225000</v>
      </c>
      <c r="C11" s="13">
        <f>C$3*Assumptions!$B9</f>
        <v>229522.5</v>
      </c>
      <c r="D11" s="13">
        <f>D$3*Assumptions!$B9</f>
        <v>234135.9023</v>
      </c>
      <c r="E11" s="13">
        <f>E$3*Assumptions!$B9</f>
        <v>238842.0339</v>
      </c>
      <c r="F11" s="13">
        <f>F$3*Assumptions!$B9</f>
        <v>243642.7588</v>
      </c>
      <c r="G11" s="13">
        <f>G$3*Assumptions!$B9</f>
        <v>248539.9782</v>
      </c>
      <c r="H11" s="13">
        <f>H$3*Assumptions!$B9</f>
        <v>253535.6318</v>
      </c>
      <c r="I11" s="13">
        <f>I$3*Assumptions!$B9</f>
        <v>258631.698</v>
      </c>
      <c r="J11" s="13">
        <f>J$3*Assumptions!$B9</f>
        <v>263830.1951</v>
      </c>
      <c r="K11" s="13">
        <f>K$3*Assumptions!$B9</f>
        <v>269133.182</v>
      </c>
      <c r="L11" s="13">
        <f>L$3*Assumptions!$B9</f>
        <v>274542.759</v>
      </c>
      <c r="M11" s="13">
        <f>M$3*Assumptions!$B9</f>
        <v>280061.0684</v>
      </c>
    </row>
    <row r="12">
      <c r="A12" s="3" t="s">
        <v>24</v>
      </c>
      <c r="B12" s="13">
        <f>B$3*Assumptions!$B10</f>
        <v>150000</v>
      </c>
      <c r="C12" s="13">
        <f>C$3*Assumptions!$B10</f>
        <v>153015</v>
      </c>
      <c r="D12" s="13">
        <f>D$3*Assumptions!$B10</f>
        <v>156090.6015</v>
      </c>
      <c r="E12" s="13">
        <f>E$3*Assumptions!$B10</f>
        <v>159228.0226</v>
      </c>
      <c r="F12" s="13">
        <f>F$3*Assumptions!$B10</f>
        <v>162428.5058</v>
      </c>
      <c r="G12" s="13">
        <f>G$3*Assumptions!$B10</f>
        <v>165693.3188</v>
      </c>
      <c r="H12" s="13">
        <f>H$3*Assumptions!$B10</f>
        <v>169023.7545</v>
      </c>
      <c r="I12" s="13">
        <f>I$3*Assumptions!$B10</f>
        <v>172421.132</v>
      </c>
      <c r="J12" s="13">
        <f>J$3*Assumptions!$B10</f>
        <v>175886.7967</v>
      </c>
      <c r="K12" s="13">
        <f>K$3*Assumptions!$B10</f>
        <v>179422.1214</v>
      </c>
      <c r="L12" s="13">
        <f>L$3*Assumptions!$B10</f>
        <v>183028.506</v>
      </c>
      <c r="M12" s="13">
        <f>M$3*Assumptions!$B10</f>
        <v>186707.379</v>
      </c>
    </row>
    <row r="13">
      <c r="A13" s="3" t="s">
        <v>25</v>
      </c>
      <c r="B13" s="13">
        <f>B$3*Assumptions!$B11</f>
        <v>225000</v>
      </c>
      <c r="C13" s="13">
        <f>C$3*Assumptions!$B11</f>
        <v>229522.5</v>
      </c>
      <c r="D13" s="13">
        <f>D$3*Assumptions!$B11</f>
        <v>234135.9023</v>
      </c>
      <c r="E13" s="13">
        <f>E$3*Assumptions!$B11</f>
        <v>238842.0339</v>
      </c>
      <c r="F13" s="13">
        <f>F$3*Assumptions!$B11</f>
        <v>243642.7588</v>
      </c>
      <c r="G13" s="13">
        <f>G$3*Assumptions!$B11</f>
        <v>248539.9782</v>
      </c>
      <c r="H13" s="13">
        <f>H$3*Assumptions!$B11</f>
        <v>253535.6318</v>
      </c>
      <c r="I13" s="13">
        <f>I$3*Assumptions!$B11</f>
        <v>258631.698</v>
      </c>
      <c r="J13" s="13">
        <f>J$3*Assumptions!$B11</f>
        <v>263830.1951</v>
      </c>
      <c r="K13" s="13">
        <f>K$3*Assumptions!$B11</f>
        <v>269133.182</v>
      </c>
      <c r="L13" s="13">
        <f>L$3*Assumptions!$B11</f>
        <v>274542.759</v>
      </c>
      <c r="M13" s="13">
        <f>M$3*Assumptions!$B11</f>
        <v>280061.0684</v>
      </c>
    </row>
    <row r="14">
      <c r="A14" s="3" t="s">
        <v>26</v>
      </c>
      <c r="B14" s="13">
        <f>B$3*Assumptions!$B12</f>
        <v>225000</v>
      </c>
      <c r="C14" s="13">
        <f>C$3*Assumptions!$B12</f>
        <v>229522.5</v>
      </c>
      <c r="D14" s="13">
        <f>D$3*Assumptions!$B12</f>
        <v>234135.9023</v>
      </c>
      <c r="E14" s="13">
        <f>E$3*Assumptions!$B12</f>
        <v>238842.0339</v>
      </c>
      <c r="F14" s="13">
        <f>F$3*Assumptions!$B12</f>
        <v>243642.7588</v>
      </c>
      <c r="G14" s="13">
        <f>G$3*Assumptions!$B12</f>
        <v>248539.9782</v>
      </c>
      <c r="H14" s="13">
        <f>H$3*Assumptions!$B12</f>
        <v>253535.6318</v>
      </c>
      <c r="I14" s="13">
        <f>I$3*Assumptions!$B12</f>
        <v>258631.698</v>
      </c>
      <c r="J14" s="13">
        <f>J$3*Assumptions!$B12</f>
        <v>263830.1951</v>
      </c>
      <c r="K14" s="13">
        <f>K$3*Assumptions!$B12</f>
        <v>269133.182</v>
      </c>
      <c r="L14" s="13">
        <f>L$3*Assumptions!$B12</f>
        <v>274542.759</v>
      </c>
      <c r="M14" s="13">
        <f>M$3*Assumptions!$B12</f>
        <v>280061.0684</v>
      </c>
    </row>
    <row r="15">
      <c r="A15" s="3" t="s">
        <v>27</v>
      </c>
      <c r="B15" s="13">
        <f>B$3*Assumptions!$B13</f>
        <v>225000</v>
      </c>
      <c r="C15" s="13">
        <f>C$3*Assumptions!$B13</f>
        <v>229522.5</v>
      </c>
      <c r="D15" s="13">
        <f>D$3*Assumptions!$B13</f>
        <v>234135.9023</v>
      </c>
      <c r="E15" s="13">
        <f>E$3*Assumptions!$B13</f>
        <v>238842.0339</v>
      </c>
      <c r="F15" s="13">
        <f>F$3*Assumptions!$B13</f>
        <v>243642.7588</v>
      </c>
      <c r="G15" s="13">
        <f>G$3*Assumptions!$B13</f>
        <v>248539.9782</v>
      </c>
      <c r="H15" s="13">
        <f>H$3*Assumptions!$B13</f>
        <v>253535.6318</v>
      </c>
      <c r="I15" s="13">
        <f>I$3*Assumptions!$B13</f>
        <v>258631.698</v>
      </c>
      <c r="J15" s="13">
        <f>J$3*Assumptions!$B13</f>
        <v>263830.1951</v>
      </c>
      <c r="K15" s="13">
        <f>K$3*Assumptions!$B13</f>
        <v>269133.182</v>
      </c>
      <c r="L15" s="13">
        <f>L$3*Assumptions!$B13</f>
        <v>274542.759</v>
      </c>
      <c r="M15" s="13">
        <f>M$3*Assumptions!$B13</f>
        <v>280061.0684</v>
      </c>
    </row>
    <row r="16">
      <c r="A16" s="3"/>
      <c r="B16" s="3"/>
      <c r="C16" s="3"/>
      <c r="D16" s="3"/>
      <c r="E16" s="3"/>
      <c r="F16" s="3"/>
      <c r="G16" s="3"/>
      <c r="H16" s="3"/>
      <c r="I16" s="3"/>
      <c r="J16" s="3"/>
      <c r="K16" s="3"/>
      <c r="L16" s="3"/>
      <c r="M16" s="3"/>
    </row>
    <row r="17">
      <c r="A17" s="15" t="s">
        <v>15</v>
      </c>
      <c r="B17" s="3"/>
      <c r="C17" s="3"/>
      <c r="D17" s="3"/>
      <c r="E17" s="3"/>
      <c r="F17" s="3"/>
      <c r="G17" s="3"/>
      <c r="H17" s="3"/>
      <c r="I17" s="3"/>
      <c r="J17" s="3"/>
      <c r="K17" s="3"/>
      <c r="L17" s="3"/>
      <c r="M17" s="3"/>
    </row>
    <row r="18">
      <c r="A18" s="3" t="s">
        <v>22</v>
      </c>
      <c r="B18" s="13">
        <f>B$4*Assumptions!$C8</f>
        <v>192000</v>
      </c>
      <c r="C18" s="13">
        <f>C$4*Assumptions!$C8</f>
        <v>194889.6</v>
      </c>
      <c r="D18" s="13">
        <f>D$4*Assumptions!$C8</f>
        <v>197822.6885</v>
      </c>
      <c r="E18" s="13">
        <f>E$4*Assumptions!$C8</f>
        <v>200799.9199</v>
      </c>
      <c r="F18" s="13">
        <f>F$4*Assumptions!$C8</f>
        <v>203821.9587</v>
      </c>
      <c r="G18" s="13">
        <f>G$4*Assumptions!$C8</f>
        <v>206889.4792</v>
      </c>
      <c r="H18" s="13">
        <f>H$4*Assumptions!$C8</f>
        <v>210003.1659</v>
      </c>
      <c r="I18" s="13">
        <f>I$4*Assumptions!$C8</f>
        <v>213163.7135</v>
      </c>
      <c r="J18" s="13">
        <f>J$4*Assumptions!$C8</f>
        <v>216371.8274</v>
      </c>
      <c r="K18" s="13">
        <f>K$4*Assumptions!$C8</f>
        <v>219628.2234</v>
      </c>
      <c r="L18" s="13">
        <f>L$4*Assumptions!$C8</f>
        <v>222933.6282</v>
      </c>
      <c r="M18" s="13">
        <f>M$4*Assumptions!$C8</f>
        <v>226288.7793</v>
      </c>
    </row>
    <row r="19">
      <c r="A19" s="3" t="s">
        <v>23</v>
      </c>
      <c r="B19" s="13">
        <f>B$4*Assumptions!$C9</f>
        <v>192000</v>
      </c>
      <c r="C19" s="13">
        <f>C$4*Assumptions!$C9</f>
        <v>194889.6</v>
      </c>
      <c r="D19" s="13">
        <f>D$4*Assumptions!$C9</f>
        <v>197822.6885</v>
      </c>
      <c r="E19" s="13">
        <f>E$4*Assumptions!$C9</f>
        <v>200799.9199</v>
      </c>
      <c r="F19" s="13">
        <f>F$4*Assumptions!$C9</f>
        <v>203821.9587</v>
      </c>
      <c r="G19" s="13">
        <f>G$4*Assumptions!$C9</f>
        <v>206889.4792</v>
      </c>
      <c r="H19" s="13">
        <f>H$4*Assumptions!$C9</f>
        <v>210003.1659</v>
      </c>
      <c r="I19" s="13">
        <f>I$4*Assumptions!$C9</f>
        <v>213163.7135</v>
      </c>
      <c r="J19" s="13">
        <f>J$4*Assumptions!$C9</f>
        <v>216371.8274</v>
      </c>
      <c r="K19" s="13">
        <f>K$4*Assumptions!$C9</f>
        <v>219628.2234</v>
      </c>
      <c r="L19" s="13">
        <f>L$4*Assumptions!$C9</f>
        <v>222933.6282</v>
      </c>
      <c r="M19" s="13">
        <f>M$4*Assumptions!$C9</f>
        <v>226288.7793</v>
      </c>
    </row>
    <row r="20">
      <c r="A20" s="3" t="s">
        <v>24</v>
      </c>
      <c r="B20" s="13">
        <f>B$4*Assumptions!$C10</f>
        <v>0</v>
      </c>
      <c r="C20" s="13">
        <f>C$4*Assumptions!$C10</f>
        <v>0</v>
      </c>
      <c r="D20" s="13">
        <f>D$4*Assumptions!$C10</f>
        <v>0</v>
      </c>
      <c r="E20" s="13">
        <f>E$4*Assumptions!$C10</f>
        <v>0</v>
      </c>
      <c r="F20" s="13">
        <f>F$4*Assumptions!$C10</f>
        <v>0</v>
      </c>
      <c r="G20" s="13">
        <f>G$4*Assumptions!$C10</f>
        <v>0</v>
      </c>
      <c r="H20" s="13">
        <f>H$4*Assumptions!$C10</f>
        <v>0</v>
      </c>
      <c r="I20" s="13">
        <f>I$4*Assumptions!$C10</f>
        <v>0</v>
      </c>
      <c r="J20" s="13">
        <f>J$4*Assumptions!$C10</f>
        <v>0</v>
      </c>
      <c r="K20" s="13">
        <f>K$4*Assumptions!$C10</f>
        <v>0</v>
      </c>
      <c r="L20" s="13">
        <f>L$4*Assumptions!$C10</f>
        <v>0</v>
      </c>
      <c r="M20" s="13">
        <f>M$4*Assumptions!$C10</f>
        <v>0</v>
      </c>
    </row>
    <row r="21">
      <c r="A21" s="3" t="s">
        <v>25</v>
      </c>
      <c r="B21" s="13">
        <f>B$4*Assumptions!$C11</f>
        <v>64000</v>
      </c>
      <c r="C21" s="13">
        <f>C$4*Assumptions!$C11</f>
        <v>64963.2</v>
      </c>
      <c r="D21" s="13">
        <f>D$4*Assumptions!$C11</f>
        <v>65940.89616</v>
      </c>
      <c r="E21" s="13">
        <f>E$4*Assumptions!$C11</f>
        <v>66933.30665</v>
      </c>
      <c r="F21" s="13">
        <f>F$4*Assumptions!$C11</f>
        <v>67940.65291</v>
      </c>
      <c r="G21" s="13">
        <f>G$4*Assumptions!$C11</f>
        <v>68963.15974</v>
      </c>
      <c r="H21" s="13">
        <f>H$4*Assumptions!$C11</f>
        <v>70001.05529</v>
      </c>
      <c r="I21" s="13">
        <f>I$4*Assumptions!$C11</f>
        <v>71054.57117</v>
      </c>
      <c r="J21" s="13">
        <f>J$4*Assumptions!$C11</f>
        <v>72123.94247</v>
      </c>
      <c r="K21" s="13">
        <f>K$4*Assumptions!$C11</f>
        <v>73209.40781</v>
      </c>
      <c r="L21" s="13">
        <f>L$4*Assumptions!$C11</f>
        <v>74311.20939</v>
      </c>
      <c r="M21" s="13">
        <f>M$4*Assumptions!$C11</f>
        <v>75429.59309</v>
      </c>
    </row>
    <row r="22">
      <c r="A22" s="3" t="s">
        <v>26</v>
      </c>
      <c r="B22" s="13">
        <f>B$4*Assumptions!$C12</f>
        <v>0</v>
      </c>
      <c r="C22" s="13">
        <f>C$4*Assumptions!$C12</f>
        <v>0</v>
      </c>
      <c r="D22" s="13">
        <f>D$4*Assumptions!$C12</f>
        <v>0</v>
      </c>
      <c r="E22" s="13">
        <f>E$4*Assumptions!$C12</f>
        <v>0</v>
      </c>
      <c r="F22" s="13">
        <f>F$4*Assumptions!$C12</f>
        <v>0</v>
      </c>
      <c r="G22" s="13">
        <f>G$4*Assumptions!$C12</f>
        <v>0</v>
      </c>
      <c r="H22" s="13">
        <f>H$4*Assumptions!$C12</f>
        <v>0</v>
      </c>
      <c r="I22" s="13">
        <f>I$4*Assumptions!$C12</f>
        <v>0</v>
      </c>
      <c r="J22" s="13">
        <f>J$4*Assumptions!$C12</f>
        <v>0</v>
      </c>
      <c r="K22" s="13">
        <f>K$4*Assumptions!$C12</f>
        <v>0</v>
      </c>
      <c r="L22" s="13">
        <f>L$4*Assumptions!$C12</f>
        <v>0</v>
      </c>
      <c r="M22" s="13">
        <f>M$4*Assumptions!$C12</f>
        <v>0</v>
      </c>
    </row>
    <row r="23">
      <c r="A23" s="3" t="s">
        <v>27</v>
      </c>
      <c r="B23" s="13">
        <f>B$4*Assumptions!$C13</f>
        <v>192000</v>
      </c>
      <c r="C23" s="13">
        <f>C$4*Assumptions!$C13</f>
        <v>194889.6</v>
      </c>
      <c r="D23" s="13">
        <f>D$4*Assumptions!$C13</f>
        <v>197822.6885</v>
      </c>
      <c r="E23" s="13">
        <f>E$4*Assumptions!$C13</f>
        <v>200799.9199</v>
      </c>
      <c r="F23" s="13">
        <f>F$4*Assumptions!$C13</f>
        <v>203821.9587</v>
      </c>
      <c r="G23" s="13">
        <f>G$4*Assumptions!$C13</f>
        <v>206889.4792</v>
      </c>
      <c r="H23" s="13">
        <f>H$4*Assumptions!$C13</f>
        <v>210003.1659</v>
      </c>
      <c r="I23" s="13">
        <f>I$4*Assumptions!$C13</f>
        <v>213163.7135</v>
      </c>
      <c r="J23" s="13">
        <f>J$4*Assumptions!$C13</f>
        <v>216371.8274</v>
      </c>
      <c r="K23" s="13">
        <f>K$4*Assumptions!$C13</f>
        <v>219628.2234</v>
      </c>
      <c r="L23" s="13">
        <f>L$4*Assumptions!$C13</f>
        <v>222933.6282</v>
      </c>
      <c r="M23" s="13">
        <f>M$4*Assumptions!$C13</f>
        <v>226288.7793</v>
      </c>
    </row>
    <row r="24">
      <c r="A24" s="3"/>
      <c r="B24" s="3"/>
      <c r="C24" s="3"/>
      <c r="D24" s="3"/>
      <c r="E24" s="3"/>
      <c r="F24" s="3"/>
      <c r="G24" s="3"/>
      <c r="H24" s="3"/>
      <c r="I24" s="3"/>
      <c r="J24" s="3"/>
      <c r="K24" s="3"/>
      <c r="L24" s="3"/>
      <c r="M24" s="3"/>
    </row>
    <row r="25">
      <c r="A25" s="15" t="s">
        <v>16</v>
      </c>
      <c r="B25" s="3"/>
      <c r="C25" s="3"/>
      <c r="D25" s="3"/>
      <c r="E25" s="3"/>
      <c r="F25" s="3"/>
      <c r="G25" s="3"/>
      <c r="H25" s="3"/>
      <c r="I25" s="3"/>
      <c r="J25" s="3"/>
      <c r="K25" s="3"/>
      <c r="L25" s="3"/>
      <c r="M25" s="3"/>
    </row>
    <row r="26">
      <c r="A26" s="3" t="s">
        <v>22</v>
      </c>
      <c r="B26" s="13">
        <f>B$5*Assumptions!$D8</f>
        <v>126000</v>
      </c>
      <c r="C26" s="13">
        <f>C$5*Assumptions!$D8</f>
        <v>129168.9</v>
      </c>
      <c r="D26" s="13">
        <f>D$5*Assumptions!$D8</f>
        <v>132417.4978</v>
      </c>
      <c r="E26" s="13">
        <f>E$5*Assumptions!$D8</f>
        <v>135747.7979</v>
      </c>
      <c r="F26" s="13">
        <f>F$5*Assumptions!$D8</f>
        <v>139161.855</v>
      </c>
      <c r="G26" s="13">
        <f>G$5*Assumptions!$D8</f>
        <v>142661.7757</v>
      </c>
      <c r="H26" s="13">
        <f>H$5*Assumptions!$D8</f>
        <v>146249.7193</v>
      </c>
      <c r="I26" s="13">
        <f>I$5*Assumptions!$D8</f>
        <v>149927.8998</v>
      </c>
      <c r="J26" s="13">
        <f>J$5*Assumptions!$D8</f>
        <v>153698.5865</v>
      </c>
      <c r="K26" s="13">
        <f>K$5*Assumptions!$D8</f>
        <v>157564.1059</v>
      </c>
      <c r="L26" s="13">
        <f>L$5*Assumptions!$D8</f>
        <v>161526.8432</v>
      </c>
      <c r="M26" s="13">
        <f>M$5*Assumptions!$D8</f>
        <v>165589.2433</v>
      </c>
    </row>
    <row r="27">
      <c r="A27" s="3" t="s">
        <v>23</v>
      </c>
      <c r="B27" s="13">
        <f>B$5*Assumptions!$D9</f>
        <v>63000</v>
      </c>
      <c r="C27" s="13">
        <f>C$5*Assumptions!$D9</f>
        <v>64584.45</v>
      </c>
      <c r="D27" s="13">
        <f>D$5*Assumptions!$D9</f>
        <v>66208.74892</v>
      </c>
      <c r="E27" s="13">
        <f>E$5*Assumptions!$D9</f>
        <v>67873.89895</v>
      </c>
      <c r="F27" s="13">
        <f>F$5*Assumptions!$D9</f>
        <v>69580.92751</v>
      </c>
      <c r="G27" s="13">
        <f>G$5*Assumptions!$D9</f>
        <v>71330.88784</v>
      </c>
      <c r="H27" s="13">
        <f>H$5*Assumptions!$D9</f>
        <v>73124.85967</v>
      </c>
      <c r="I27" s="13">
        <f>I$5*Assumptions!$D9</f>
        <v>74963.94989</v>
      </c>
      <c r="J27" s="13">
        <f>J$5*Assumptions!$D9</f>
        <v>76849.29323</v>
      </c>
      <c r="K27" s="13">
        <f>K$5*Assumptions!$D9</f>
        <v>78782.05295</v>
      </c>
      <c r="L27" s="13">
        <f>L$5*Assumptions!$D9</f>
        <v>80763.42158</v>
      </c>
      <c r="M27" s="13">
        <f>M$5*Assumptions!$D9</f>
        <v>82794.62164</v>
      </c>
    </row>
    <row r="28">
      <c r="A28" s="3" t="s">
        <v>24</v>
      </c>
      <c r="B28" s="13">
        <f>B$5*Assumptions!$D10</f>
        <v>21000</v>
      </c>
      <c r="C28" s="13">
        <f>C$5*Assumptions!$D10</f>
        <v>21528.15</v>
      </c>
      <c r="D28" s="13">
        <f>D$5*Assumptions!$D10</f>
        <v>22069.58297</v>
      </c>
      <c r="E28" s="13">
        <f>E$5*Assumptions!$D10</f>
        <v>22624.63298</v>
      </c>
      <c r="F28" s="13">
        <f>F$5*Assumptions!$D10</f>
        <v>23193.6425</v>
      </c>
      <c r="G28" s="13">
        <f>G$5*Assumptions!$D10</f>
        <v>23776.96261</v>
      </c>
      <c r="H28" s="13">
        <f>H$5*Assumptions!$D10</f>
        <v>24374.95322</v>
      </c>
      <c r="I28" s="13">
        <f>I$5*Assumptions!$D10</f>
        <v>24987.9833</v>
      </c>
      <c r="J28" s="13">
        <f>J$5*Assumptions!$D10</f>
        <v>25616.43108</v>
      </c>
      <c r="K28" s="13">
        <f>K$5*Assumptions!$D10</f>
        <v>26260.68432</v>
      </c>
      <c r="L28" s="13">
        <f>L$5*Assumptions!$D10</f>
        <v>26921.14053</v>
      </c>
      <c r="M28" s="13">
        <f>M$5*Assumptions!$D10</f>
        <v>27598.20721</v>
      </c>
    </row>
    <row r="29">
      <c r="A29" s="3" t="s">
        <v>25</v>
      </c>
      <c r="B29" s="13">
        <f>B$5*Assumptions!$D11</f>
        <v>42000</v>
      </c>
      <c r="C29" s="13">
        <f>C$5*Assumptions!$D11</f>
        <v>43056.3</v>
      </c>
      <c r="D29" s="13">
        <f>D$5*Assumptions!$D11</f>
        <v>44139.16595</v>
      </c>
      <c r="E29" s="13">
        <f>E$5*Assumptions!$D11</f>
        <v>45249.26597</v>
      </c>
      <c r="F29" s="13">
        <f>F$5*Assumptions!$D11</f>
        <v>46387.28501</v>
      </c>
      <c r="G29" s="13">
        <f>G$5*Assumptions!$D11</f>
        <v>47553.92523</v>
      </c>
      <c r="H29" s="13">
        <f>H$5*Assumptions!$D11</f>
        <v>48749.90644</v>
      </c>
      <c r="I29" s="13">
        <f>I$5*Assumptions!$D11</f>
        <v>49975.96659</v>
      </c>
      <c r="J29" s="13">
        <f>J$5*Assumptions!$D11</f>
        <v>51232.86215</v>
      </c>
      <c r="K29" s="13">
        <f>K$5*Assumptions!$D11</f>
        <v>52521.36863</v>
      </c>
      <c r="L29" s="13">
        <f>L$5*Assumptions!$D11</f>
        <v>53842.28106</v>
      </c>
      <c r="M29" s="13">
        <f>M$5*Assumptions!$D11</f>
        <v>55196.41442</v>
      </c>
    </row>
    <row r="30">
      <c r="A30" s="3" t="s">
        <v>26</v>
      </c>
      <c r="B30" s="13">
        <f>B$5*Assumptions!$D12</f>
        <v>21000</v>
      </c>
      <c r="C30" s="13">
        <f>C$5*Assumptions!$D12</f>
        <v>21528.15</v>
      </c>
      <c r="D30" s="13">
        <f>D$5*Assumptions!$D12</f>
        <v>22069.58297</v>
      </c>
      <c r="E30" s="13">
        <f>E$5*Assumptions!$D12</f>
        <v>22624.63298</v>
      </c>
      <c r="F30" s="13">
        <f>F$5*Assumptions!$D12</f>
        <v>23193.6425</v>
      </c>
      <c r="G30" s="13">
        <f>G$5*Assumptions!$D12</f>
        <v>23776.96261</v>
      </c>
      <c r="H30" s="13">
        <f>H$5*Assumptions!$D12</f>
        <v>24374.95322</v>
      </c>
      <c r="I30" s="13">
        <f>I$5*Assumptions!$D12</f>
        <v>24987.9833</v>
      </c>
      <c r="J30" s="13">
        <f>J$5*Assumptions!$D12</f>
        <v>25616.43108</v>
      </c>
      <c r="K30" s="13">
        <f>K$5*Assumptions!$D12</f>
        <v>26260.68432</v>
      </c>
      <c r="L30" s="13">
        <f>L$5*Assumptions!$D12</f>
        <v>26921.14053</v>
      </c>
      <c r="M30" s="13">
        <f>M$5*Assumptions!$D12</f>
        <v>27598.20721</v>
      </c>
    </row>
    <row r="31">
      <c r="A31" s="3" t="s">
        <v>27</v>
      </c>
      <c r="B31" s="13">
        <f>B$5*Assumptions!$D13</f>
        <v>147000</v>
      </c>
      <c r="C31" s="13">
        <f>C$5*Assumptions!$D13</f>
        <v>150697.05</v>
      </c>
      <c r="D31" s="13">
        <f>D$5*Assumptions!$D13</f>
        <v>154487.0808</v>
      </c>
      <c r="E31" s="13">
        <f>E$5*Assumptions!$D13</f>
        <v>158372.4309</v>
      </c>
      <c r="F31" s="13">
        <f>F$5*Assumptions!$D13</f>
        <v>162355.4975</v>
      </c>
      <c r="G31" s="13">
        <f>G$5*Assumptions!$D13</f>
        <v>166438.7383</v>
      </c>
      <c r="H31" s="13">
        <f>H$5*Assumptions!$D13</f>
        <v>170624.6726</v>
      </c>
      <c r="I31" s="13">
        <f>I$5*Assumptions!$D13</f>
        <v>174915.8831</v>
      </c>
      <c r="J31" s="13">
        <f>J$5*Assumptions!$D13</f>
        <v>179315.0175</v>
      </c>
      <c r="K31" s="13">
        <f>K$5*Assumptions!$D13</f>
        <v>183824.7902</v>
      </c>
      <c r="L31" s="13">
        <f>L$5*Assumptions!$D13</f>
        <v>188447.9837</v>
      </c>
      <c r="M31" s="13">
        <f>M$5*Assumptions!$D13</f>
        <v>193187.4505</v>
      </c>
    </row>
    <row r="32">
      <c r="A32" s="3"/>
      <c r="B32" s="3"/>
      <c r="C32" s="3"/>
      <c r="D32" s="3"/>
      <c r="E32" s="3"/>
      <c r="F32" s="3"/>
      <c r="G32" s="3"/>
      <c r="H32" s="3"/>
      <c r="I32" s="3"/>
      <c r="J32" s="3"/>
      <c r="K32" s="3"/>
      <c r="L32" s="3"/>
      <c r="M32" s="3"/>
    </row>
    <row r="33">
      <c r="A33" s="16" t="s">
        <v>51</v>
      </c>
      <c r="B33" s="3"/>
      <c r="C33" s="3"/>
      <c r="D33" s="3"/>
      <c r="E33" s="3"/>
      <c r="F33" s="3"/>
      <c r="G33" s="3"/>
      <c r="H33" s="3"/>
      <c r="I33" s="3"/>
      <c r="J33" s="3"/>
      <c r="K33" s="3"/>
      <c r="L33" s="3"/>
      <c r="M33" s="3"/>
    </row>
    <row r="34">
      <c r="A34" s="15" t="s">
        <v>14</v>
      </c>
      <c r="B34" s="3"/>
      <c r="C34" s="3"/>
      <c r="D34" s="3"/>
      <c r="E34" s="3"/>
      <c r="F34" s="3"/>
      <c r="G34" s="3"/>
      <c r="H34" s="3"/>
      <c r="I34" s="3"/>
      <c r="J34" s="3"/>
      <c r="K34" s="3"/>
      <c r="L34" s="3"/>
      <c r="M34" s="3"/>
    </row>
    <row r="35">
      <c r="A35" s="3" t="s">
        <v>22</v>
      </c>
      <c r="B35" s="13">
        <f>B10*(1-Assumptions!$B16)</f>
        <v>373500</v>
      </c>
      <c r="C35" s="13">
        <f>C10*(1-Assumptions!$B16)</f>
        <v>381007.35</v>
      </c>
      <c r="D35" s="13">
        <f>D10*(1-Assumptions!$B16)</f>
        <v>388665.5977</v>
      </c>
      <c r="E35" s="13">
        <f>E10*(1-Assumptions!$B16)</f>
        <v>396477.7762</v>
      </c>
      <c r="F35" s="13">
        <f>F10*(1-Assumptions!$B16)</f>
        <v>404446.9796</v>
      </c>
      <c r="G35" s="13">
        <f>G10*(1-Assumptions!$B16)</f>
        <v>412576.3638</v>
      </c>
      <c r="H35" s="13">
        <f>H10*(1-Assumptions!$B16)</f>
        <v>420869.1488</v>
      </c>
      <c r="I35" s="13">
        <f>I10*(1-Assumptions!$B16)</f>
        <v>429328.6186</v>
      </c>
      <c r="J35" s="13">
        <f>J10*(1-Assumptions!$B16)</f>
        <v>437958.1239</v>
      </c>
      <c r="K35" s="13">
        <f>K10*(1-Assumptions!$B16)</f>
        <v>446761.0822</v>
      </c>
      <c r="L35" s="13">
        <f>L10*(1-Assumptions!$B16)</f>
        <v>455740.9799</v>
      </c>
      <c r="M35" s="13">
        <f>M10*(1-Assumptions!$B16)</f>
        <v>464901.3736</v>
      </c>
    </row>
    <row r="36">
      <c r="A36" s="3" t="s">
        <v>23</v>
      </c>
      <c r="B36" s="13">
        <f>B11*(1-Assumptions!$B17)</f>
        <v>193500</v>
      </c>
      <c r="C36" s="13">
        <f>C11*(1-Assumptions!$B17)</f>
        <v>197389.35</v>
      </c>
      <c r="D36" s="13">
        <f>D11*(1-Assumptions!$B17)</f>
        <v>201356.8759</v>
      </c>
      <c r="E36" s="13">
        <f>E11*(1-Assumptions!$B17)</f>
        <v>205404.1491</v>
      </c>
      <c r="F36" s="13">
        <f>F11*(1-Assumptions!$B17)</f>
        <v>209532.7725</v>
      </c>
      <c r="G36" s="13">
        <f>G11*(1-Assumptions!$B17)</f>
        <v>213744.3813</v>
      </c>
      <c r="H36" s="13">
        <f>H11*(1-Assumptions!$B17)</f>
        <v>218040.6433</v>
      </c>
      <c r="I36" s="13">
        <f>I11*(1-Assumptions!$B17)</f>
        <v>222423.2603</v>
      </c>
      <c r="J36" s="13">
        <f>J11*(1-Assumptions!$B17)</f>
        <v>226893.9678</v>
      </c>
      <c r="K36" s="13">
        <f>K11*(1-Assumptions!$B17)</f>
        <v>231454.5365</v>
      </c>
      <c r="L36" s="13">
        <f>L11*(1-Assumptions!$B17)</f>
        <v>236106.7727</v>
      </c>
      <c r="M36" s="13">
        <f>M11*(1-Assumptions!$B17)</f>
        <v>240852.5189</v>
      </c>
    </row>
    <row r="37">
      <c r="A37" s="3" t="s">
        <v>24</v>
      </c>
      <c r="B37" s="13">
        <f>B12*(1-Assumptions!$B18)</f>
        <v>132000</v>
      </c>
      <c r="C37" s="13">
        <f>C12*(1-Assumptions!$B18)</f>
        <v>134653.2</v>
      </c>
      <c r="D37" s="13">
        <f>D12*(1-Assumptions!$B18)</f>
        <v>137359.7293</v>
      </c>
      <c r="E37" s="13">
        <f>E12*(1-Assumptions!$B18)</f>
        <v>140120.6599</v>
      </c>
      <c r="F37" s="13">
        <f>F12*(1-Assumptions!$B18)</f>
        <v>142937.0851</v>
      </c>
      <c r="G37" s="13">
        <f>G12*(1-Assumptions!$B18)</f>
        <v>145810.1206</v>
      </c>
      <c r="H37" s="13">
        <f>H12*(1-Assumptions!$B18)</f>
        <v>148740.904</v>
      </c>
      <c r="I37" s="13">
        <f>I12*(1-Assumptions!$B18)</f>
        <v>151730.5961</v>
      </c>
      <c r="J37" s="13">
        <f>J12*(1-Assumptions!$B18)</f>
        <v>154780.3811</v>
      </c>
      <c r="K37" s="13">
        <f>K12*(1-Assumptions!$B18)</f>
        <v>157891.4668</v>
      </c>
      <c r="L37" s="13">
        <f>L12*(1-Assumptions!$B18)</f>
        <v>161065.0853</v>
      </c>
      <c r="M37" s="13">
        <f>M12*(1-Assumptions!$B18)</f>
        <v>164302.4935</v>
      </c>
    </row>
    <row r="38">
      <c r="A38" s="3" t="s">
        <v>25</v>
      </c>
      <c r="B38" s="13">
        <f>B13*(1-Assumptions!$B19)</f>
        <v>198000</v>
      </c>
      <c r="C38" s="13">
        <f>C13*(1-Assumptions!$B19)</f>
        <v>201979.8</v>
      </c>
      <c r="D38" s="13">
        <f>D13*(1-Assumptions!$B19)</f>
        <v>206039.594</v>
      </c>
      <c r="E38" s="13">
        <f>E13*(1-Assumptions!$B19)</f>
        <v>210180.9898</v>
      </c>
      <c r="F38" s="13">
        <f>F13*(1-Assumptions!$B19)</f>
        <v>214405.6277</v>
      </c>
      <c r="G38" s="13">
        <f>G13*(1-Assumptions!$B19)</f>
        <v>218715.1808</v>
      </c>
      <c r="H38" s="13">
        <f>H13*(1-Assumptions!$B19)</f>
        <v>223111.356</v>
      </c>
      <c r="I38" s="13">
        <f>I13*(1-Assumptions!$B19)</f>
        <v>227595.8942</v>
      </c>
      <c r="J38" s="13">
        <f>J13*(1-Assumptions!$B19)</f>
        <v>232170.5717</v>
      </c>
      <c r="K38" s="13">
        <f>K13*(1-Assumptions!$B19)</f>
        <v>236837.2002</v>
      </c>
      <c r="L38" s="13">
        <f>L13*(1-Assumptions!$B19)</f>
        <v>241597.6279</v>
      </c>
      <c r="M38" s="13">
        <f>M13*(1-Assumptions!$B19)</f>
        <v>246453.7402</v>
      </c>
    </row>
    <row r="39">
      <c r="A39" s="3" t="s">
        <v>26</v>
      </c>
      <c r="B39" s="13">
        <f>B14*(1-Assumptions!$B20)</f>
        <v>202500</v>
      </c>
      <c r="C39" s="13">
        <f>C14*(1-Assumptions!$B20)</f>
        <v>206570.25</v>
      </c>
      <c r="D39" s="13">
        <f>D14*(1-Assumptions!$B20)</f>
        <v>210722.312</v>
      </c>
      <c r="E39" s="13">
        <f>E14*(1-Assumptions!$B20)</f>
        <v>214957.8305</v>
      </c>
      <c r="F39" s="13">
        <f>F14*(1-Assumptions!$B20)</f>
        <v>219278.4829</v>
      </c>
      <c r="G39" s="13">
        <f>G14*(1-Assumptions!$B20)</f>
        <v>223685.9804</v>
      </c>
      <c r="H39" s="13">
        <f>H14*(1-Assumptions!$B20)</f>
        <v>228182.0686</v>
      </c>
      <c r="I39" s="13">
        <f>I14*(1-Assumptions!$B20)</f>
        <v>232768.5282</v>
      </c>
      <c r="J39" s="13">
        <f>J14*(1-Assumptions!$B20)</f>
        <v>237447.1756</v>
      </c>
      <c r="K39" s="13">
        <f>K14*(1-Assumptions!$B20)</f>
        <v>242219.8638</v>
      </c>
      <c r="L39" s="13">
        <f>L14*(1-Assumptions!$B20)</f>
        <v>247088.4831</v>
      </c>
      <c r="M39" s="13">
        <f>M14*(1-Assumptions!$B20)</f>
        <v>252054.9616</v>
      </c>
    </row>
    <row r="40">
      <c r="A40" s="3" t="s">
        <v>27</v>
      </c>
      <c r="B40" s="13">
        <f>B15*(1-Assumptions!$B21)</f>
        <v>191250</v>
      </c>
      <c r="C40" s="13">
        <f>C15*(1-Assumptions!$B21)</f>
        <v>195094.125</v>
      </c>
      <c r="D40" s="13">
        <f>D15*(1-Assumptions!$B21)</f>
        <v>199015.5169</v>
      </c>
      <c r="E40" s="13">
        <f>E15*(1-Assumptions!$B21)</f>
        <v>203015.7288</v>
      </c>
      <c r="F40" s="13">
        <f>F15*(1-Assumptions!$B21)</f>
        <v>207096.345</v>
      </c>
      <c r="G40" s="13">
        <f>G15*(1-Assumptions!$B21)</f>
        <v>211258.9815</v>
      </c>
      <c r="H40" s="13">
        <f>H15*(1-Assumptions!$B21)</f>
        <v>215505.287</v>
      </c>
      <c r="I40" s="13">
        <f>I15*(1-Assumptions!$B21)</f>
        <v>219836.9433</v>
      </c>
      <c r="J40" s="13">
        <f>J15*(1-Assumptions!$B21)</f>
        <v>224255.6658</v>
      </c>
      <c r="K40" s="13">
        <f>K15*(1-Assumptions!$B21)</f>
        <v>228763.2047</v>
      </c>
      <c r="L40" s="13">
        <f>L15*(1-Assumptions!$B21)</f>
        <v>233361.3451</v>
      </c>
      <c r="M40" s="13">
        <f>M15*(1-Assumptions!$B21)</f>
        <v>238051.9082</v>
      </c>
    </row>
    <row r="41">
      <c r="A41" s="15" t="s">
        <v>52</v>
      </c>
      <c r="B41" s="13">
        <f t="shared" ref="B41:M41" si="2">SUM(B35:B40)</f>
        <v>1290750</v>
      </c>
      <c r="C41" s="13">
        <f t="shared" si="2"/>
        <v>1316694.075</v>
      </c>
      <c r="D41" s="13">
        <f t="shared" si="2"/>
        <v>1343159.626</v>
      </c>
      <c r="E41" s="13">
        <f t="shared" si="2"/>
        <v>1370157.134</v>
      </c>
      <c r="F41" s="13">
        <f t="shared" si="2"/>
        <v>1397697.293</v>
      </c>
      <c r="G41" s="13">
        <f t="shared" si="2"/>
        <v>1425791.008</v>
      </c>
      <c r="H41" s="13">
        <f t="shared" si="2"/>
        <v>1454449.408</v>
      </c>
      <c r="I41" s="13">
        <f t="shared" si="2"/>
        <v>1483683.841</v>
      </c>
      <c r="J41" s="13">
        <f t="shared" si="2"/>
        <v>1513505.886</v>
      </c>
      <c r="K41" s="13">
        <f t="shared" si="2"/>
        <v>1543927.354</v>
      </c>
      <c r="L41" s="13">
        <f t="shared" si="2"/>
        <v>1574960.294</v>
      </c>
      <c r="M41" s="13">
        <f t="shared" si="2"/>
        <v>1606616.996</v>
      </c>
    </row>
    <row r="42">
      <c r="A42" s="3"/>
      <c r="B42" s="3"/>
      <c r="C42" s="3"/>
      <c r="D42" s="3"/>
      <c r="E42" s="3"/>
      <c r="F42" s="3"/>
      <c r="G42" s="3"/>
      <c r="H42" s="3"/>
      <c r="I42" s="3"/>
      <c r="J42" s="3"/>
      <c r="K42" s="3"/>
      <c r="L42" s="3"/>
      <c r="M42" s="3"/>
    </row>
    <row r="43">
      <c r="A43" s="15" t="s">
        <v>15</v>
      </c>
      <c r="B43" s="3"/>
      <c r="C43" s="3"/>
      <c r="D43" s="3"/>
      <c r="E43" s="3"/>
      <c r="F43" s="3"/>
      <c r="G43" s="3"/>
      <c r="H43" s="3"/>
      <c r="I43" s="3"/>
      <c r="J43" s="3"/>
      <c r="K43" s="3"/>
      <c r="L43" s="3"/>
      <c r="M43" s="3"/>
    </row>
    <row r="44">
      <c r="A44" s="3" t="s">
        <v>22</v>
      </c>
      <c r="B44" s="13">
        <f>B18*(1-Assumptions!$C16)</f>
        <v>159360</v>
      </c>
      <c r="C44" s="13">
        <f>C18*(1-Assumptions!$C16)</f>
        <v>161758.368</v>
      </c>
      <c r="D44" s="13">
        <f>D18*(1-Assumptions!$C16)</f>
        <v>164192.8314</v>
      </c>
      <c r="E44" s="13">
        <f>E18*(1-Assumptions!$C16)</f>
        <v>166663.9336</v>
      </c>
      <c r="F44" s="13">
        <f>F18*(1-Assumptions!$C16)</f>
        <v>169172.2258</v>
      </c>
      <c r="G44" s="13">
        <f>G18*(1-Assumptions!$C16)</f>
        <v>171718.2677</v>
      </c>
      <c r="H44" s="13">
        <f>H18*(1-Assumptions!$C16)</f>
        <v>174302.6277</v>
      </c>
      <c r="I44" s="13">
        <f>I18*(1-Assumptions!$C16)</f>
        <v>176925.8822</v>
      </c>
      <c r="J44" s="13">
        <f>J18*(1-Assumptions!$C16)</f>
        <v>179588.6168</v>
      </c>
      <c r="K44" s="13">
        <f>K18*(1-Assumptions!$C16)</f>
        <v>182291.4254</v>
      </c>
      <c r="L44" s="13">
        <f>L18*(1-Assumptions!$C16)</f>
        <v>185034.9114</v>
      </c>
      <c r="M44" s="13">
        <f>M18*(1-Assumptions!$C16)</f>
        <v>187819.6868</v>
      </c>
    </row>
    <row r="45">
      <c r="A45" s="3" t="s">
        <v>23</v>
      </c>
      <c r="B45" s="13">
        <f>B19*(1-Assumptions!$C17)</f>
        <v>165120</v>
      </c>
      <c r="C45" s="13">
        <f>C19*(1-Assumptions!$C17)</f>
        <v>167605.056</v>
      </c>
      <c r="D45" s="13">
        <f>D19*(1-Assumptions!$C17)</f>
        <v>170127.5121</v>
      </c>
      <c r="E45" s="13">
        <f>E19*(1-Assumptions!$C17)</f>
        <v>172687.9311</v>
      </c>
      <c r="F45" s="13">
        <f>F19*(1-Assumptions!$C17)</f>
        <v>175286.8845</v>
      </c>
      <c r="G45" s="13">
        <f>G19*(1-Assumptions!$C17)</f>
        <v>177924.9521</v>
      </c>
      <c r="H45" s="13">
        <f>H19*(1-Assumptions!$C17)</f>
        <v>180602.7227</v>
      </c>
      <c r="I45" s="13">
        <f>I19*(1-Assumptions!$C17)</f>
        <v>183320.7936</v>
      </c>
      <c r="J45" s="13">
        <f>J19*(1-Assumptions!$C17)</f>
        <v>186079.7716</v>
      </c>
      <c r="K45" s="13">
        <f>K19*(1-Assumptions!$C17)</f>
        <v>188880.2721</v>
      </c>
      <c r="L45" s="13">
        <f>L19*(1-Assumptions!$C17)</f>
        <v>191722.9202</v>
      </c>
      <c r="M45" s="13">
        <f>M19*(1-Assumptions!$C17)</f>
        <v>194608.3502</v>
      </c>
    </row>
    <row r="46">
      <c r="A46" s="3" t="s">
        <v>24</v>
      </c>
      <c r="B46" s="13">
        <f>B20*(1-Assumptions!$C18)</f>
        <v>0</v>
      </c>
      <c r="C46" s="13">
        <f>C20*(1-Assumptions!$C18)</f>
        <v>0</v>
      </c>
      <c r="D46" s="13">
        <f>D20*(1-Assumptions!$C18)</f>
        <v>0</v>
      </c>
      <c r="E46" s="13">
        <f>E20*(1-Assumptions!$C18)</f>
        <v>0</v>
      </c>
      <c r="F46" s="13">
        <f>F20*(1-Assumptions!$C18)</f>
        <v>0</v>
      </c>
      <c r="G46" s="13">
        <f>G20*(1-Assumptions!$C18)</f>
        <v>0</v>
      </c>
      <c r="H46" s="13">
        <f>H20*(1-Assumptions!$C18)</f>
        <v>0</v>
      </c>
      <c r="I46" s="13">
        <f>I20*(1-Assumptions!$C18)</f>
        <v>0</v>
      </c>
      <c r="J46" s="13">
        <f>J20*(1-Assumptions!$C18)</f>
        <v>0</v>
      </c>
      <c r="K46" s="13">
        <f>K20*(1-Assumptions!$C18)</f>
        <v>0</v>
      </c>
      <c r="L46" s="13">
        <f>L20*(1-Assumptions!$C18)</f>
        <v>0</v>
      </c>
      <c r="M46" s="13">
        <f>M20*(1-Assumptions!$C18)</f>
        <v>0</v>
      </c>
    </row>
    <row r="47">
      <c r="A47" s="3" t="s">
        <v>25</v>
      </c>
      <c r="B47" s="13">
        <f>B21*(1-Assumptions!$C19)</f>
        <v>55680</v>
      </c>
      <c r="C47" s="13">
        <f>C21*(1-Assumptions!$C19)</f>
        <v>56517.984</v>
      </c>
      <c r="D47" s="13">
        <f>D21*(1-Assumptions!$C19)</f>
        <v>57368.57966</v>
      </c>
      <c r="E47" s="13">
        <f>E21*(1-Assumptions!$C19)</f>
        <v>58231.97678</v>
      </c>
      <c r="F47" s="13">
        <f>F21*(1-Assumptions!$C19)</f>
        <v>59108.36803</v>
      </c>
      <c r="G47" s="13">
        <f>G21*(1-Assumptions!$C19)</f>
        <v>59997.94897</v>
      </c>
      <c r="H47" s="13">
        <f>H21*(1-Assumptions!$C19)</f>
        <v>60900.9181</v>
      </c>
      <c r="I47" s="13">
        <f>I21*(1-Assumptions!$C19)</f>
        <v>61817.47692</v>
      </c>
      <c r="J47" s="13">
        <f>J21*(1-Assumptions!$C19)</f>
        <v>62747.82995</v>
      </c>
      <c r="K47" s="13">
        <f>K21*(1-Assumptions!$C19)</f>
        <v>63692.18479</v>
      </c>
      <c r="L47" s="13">
        <f>L21*(1-Assumptions!$C19)</f>
        <v>64650.75217</v>
      </c>
      <c r="M47" s="13">
        <f>M21*(1-Assumptions!$C19)</f>
        <v>65623.74599</v>
      </c>
    </row>
    <row r="48">
      <c r="A48" s="3" t="s">
        <v>26</v>
      </c>
      <c r="B48" s="13">
        <f>B22*(1-Assumptions!$C20)</f>
        <v>0</v>
      </c>
      <c r="C48" s="13">
        <f>C22*(1-Assumptions!$C20)</f>
        <v>0</v>
      </c>
      <c r="D48" s="13">
        <f>D22*(1-Assumptions!$C20)</f>
        <v>0</v>
      </c>
      <c r="E48" s="13">
        <f>E22*(1-Assumptions!$C20)</f>
        <v>0</v>
      </c>
      <c r="F48" s="13">
        <f>F22*(1-Assumptions!$C20)</f>
        <v>0</v>
      </c>
      <c r="G48" s="13">
        <f>G22*(1-Assumptions!$C20)</f>
        <v>0</v>
      </c>
      <c r="H48" s="13">
        <f>H22*(1-Assumptions!$C20)</f>
        <v>0</v>
      </c>
      <c r="I48" s="13">
        <f>I22*(1-Assumptions!$C20)</f>
        <v>0</v>
      </c>
      <c r="J48" s="13">
        <f>J22*(1-Assumptions!$C20)</f>
        <v>0</v>
      </c>
      <c r="K48" s="13">
        <f>K22*(1-Assumptions!$C20)</f>
        <v>0</v>
      </c>
      <c r="L48" s="13">
        <f>L22*(1-Assumptions!$C20)</f>
        <v>0</v>
      </c>
      <c r="M48" s="13">
        <f>M22*(1-Assumptions!$C20)</f>
        <v>0</v>
      </c>
    </row>
    <row r="49">
      <c r="A49" s="3" t="s">
        <v>27</v>
      </c>
      <c r="B49" s="13">
        <f>B23*(1-Assumptions!$C21)</f>
        <v>163200</v>
      </c>
      <c r="C49" s="13">
        <f>C23*(1-Assumptions!$C21)</f>
        <v>165656.16</v>
      </c>
      <c r="D49" s="13">
        <f>D23*(1-Assumptions!$C21)</f>
        <v>168149.2852</v>
      </c>
      <c r="E49" s="13">
        <f>E23*(1-Assumptions!$C21)</f>
        <v>170679.932</v>
      </c>
      <c r="F49" s="13">
        <f>F23*(1-Assumptions!$C21)</f>
        <v>173248.6649</v>
      </c>
      <c r="G49" s="13">
        <f>G23*(1-Assumptions!$C21)</f>
        <v>175856.0573</v>
      </c>
      <c r="H49" s="13">
        <f>H23*(1-Assumptions!$C21)</f>
        <v>178502.691</v>
      </c>
      <c r="I49" s="13">
        <f>I23*(1-Assumptions!$C21)</f>
        <v>181189.1565</v>
      </c>
      <c r="J49" s="13">
        <f>J23*(1-Assumptions!$C21)</f>
        <v>183916.0533</v>
      </c>
      <c r="K49" s="13">
        <f>K23*(1-Assumptions!$C21)</f>
        <v>186683.9899</v>
      </c>
      <c r="L49" s="13">
        <f>L23*(1-Assumptions!$C21)</f>
        <v>189493.584</v>
      </c>
      <c r="M49" s="13">
        <f>M23*(1-Assumptions!$C21)</f>
        <v>192345.4624</v>
      </c>
    </row>
    <row r="50">
      <c r="A50" s="15" t="s">
        <v>53</v>
      </c>
      <c r="B50" s="13">
        <f t="shared" ref="B50:M50" si="3">SUM(B44:B49)</f>
        <v>543360</v>
      </c>
      <c r="C50" s="13">
        <f t="shared" si="3"/>
        <v>551537.568</v>
      </c>
      <c r="D50" s="13">
        <f t="shared" si="3"/>
        <v>559838.2084</v>
      </c>
      <c r="E50" s="13">
        <f t="shared" si="3"/>
        <v>568263.7734</v>
      </c>
      <c r="F50" s="13">
        <f t="shared" si="3"/>
        <v>576816.1432</v>
      </c>
      <c r="G50" s="13">
        <f t="shared" si="3"/>
        <v>585497.2262</v>
      </c>
      <c r="H50" s="13">
        <f t="shared" si="3"/>
        <v>594308.9594</v>
      </c>
      <c r="I50" s="13">
        <f t="shared" si="3"/>
        <v>603253.3093</v>
      </c>
      <c r="J50" s="13">
        <f t="shared" si="3"/>
        <v>612332.2716</v>
      </c>
      <c r="K50" s="13">
        <f t="shared" si="3"/>
        <v>621547.8723</v>
      </c>
      <c r="L50" s="13">
        <f t="shared" si="3"/>
        <v>630902.1677</v>
      </c>
      <c r="M50" s="13">
        <f t="shared" si="3"/>
        <v>640397.2454</v>
      </c>
    </row>
    <row r="51">
      <c r="A51" s="3"/>
      <c r="B51" s="3"/>
      <c r="C51" s="3"/>
      <c r="D51" s="3"/>
      <c r="E51" s="3"/>
      <c r="F51" s="3"/>
      <c r="G51" s="3"/>
      <c r="H51" s="3"/>
      <c r="I51" s="3"/>
      <c r="J51" s="3"/>
      <c r="K51" s="3"/>
      <c r="L51" s="3"/>
      <c r="M51" s="3"/>
    </row>
    <row r="52">
      <c r="A52" s="15" t="s">
        <v>16</v>
      </c>
      <c r="B52" s="3"/>
      <c r="C52" s="3"/>
      <c r="D52" s="3"/>
      <c r="E52" s="3"/>
      <c r="F52" s="3"/>
      <c r="G52" s="3"/>
      <c r="H52" s="3"/>
      <c r="I52" s="3"/>
      <c r="J52" s="3"/>
      <c r="K52" s="3"/>
      <c r="L52" s="3"/>
      <c r="M52" s="3"/>
    </row>
    <row r="53">
      <c r="A53" s="3" t="s">
        <v>22</v>
      </c>
      <c r="B53" s="13">
        <f>B26*(1-Assumptions!$D16)</f>
        <v>104580</v>
      </c>
      <c r="C53" s="13">
        <f>C26*(1-Assumptions!$D16)</f>
        <v>107210.187</v>
      </c>
      <c r="D53" s="13">
        <f>D26*(1-Assumptions!$D16)</f>
        <v>109906.5232</v>
      </c>
      <c r="E53" s="13">
        <f>E26*(1-Assumptions!$D16)</f>
        <v>112670.6723</v>
      </c>
      <c r="F53" s="13">
        <f>F26*(1-Assumptions!$D16)</f>
        <v>115504.3397</v>
      </c>
      <c r="G53" s="13">
        <f>G26*(1-Assumptions!$D16)</f>
        <v>118409.2738</v>
      </c>
      <c r="H53" s="13">
        <f>H26*(1-Assumptions!$D16)</f>
        <v>121387.267</v>
      </c>
      <c r="I53" s="13">
        <f>I26*(1-Assumptions!$D16)</f>
        <v>124440.1568</v>
      </c>
      <c r="J53" s="13">
        <f>J26*(1-Assumptions!$D16)</f>
        <v>127569.8268</v>
      </c>
      <c r="K53" s="13">
        <f>K26*(1-Assumptions!$D16)</f>
        <v>130778.2079</v>
      </c>
      <c r="L53" s="13">
        <f>L26*(1-Assumptions!$D16)</f>
        <v>134067.2798</v>
      </c>
      <c r="M53" s="13">
        <f>M26*(1-Assumptions!$D16)</f>
        <v>137439.0719</v>
      </c>
    </row>
    <row r="54">
      <c r="A54" s="3" t="s">
        <v>23</v>
      </c>
      <c r="B54" s="13">
        <f>B27*(1-Assumptions!$D17)</f>
        <v>51660</v>
      </c>
      <c r="C54" s="13">
        <f>C27*(1-Assumptions!$D17)</f>
        <v>52959.249</v>
      </c>
      <c r="D54" s="13">
        <f>D27*(1-Assumptions!$D17)</f>
        <v>54291.17411</v>
      </c>
      <c r="E54" s="13">
        <f>E27*(1-Assumptions!$D17)</f>
        <v>55656.59714</v>
      </c>
      <c r="F54" s="13">
        <f>F27*(1-Assumptions!$D17)</f>
        <v>57056.36056</v>
      </c>
      <c r="G54" s="13">
        <f>G27*(1-Assumptions!$D17)</f>
        <v>58491.32803</v>
      </c>
      <c r="H54" s="13">
        <f>H27*(1-Assumptions!$D17)</f>
        <v>59962.38493</v>
      </c>
      <c r="I54" s="13">
        <f>I27*(1-Assumptions!$D17)</f>
        <v>61470.43891</v>
      </c>
      <c r="J54" s="13">
        <f>J27*(1-Assumptions!$D17)</f>
        <v>63016.42045</v>
      </c>
      <c r="K54" s="13">
        <f>K27*(1-Assumptions!$D17)</f>
        <v>64601.28342</v>
      </c>
      <c r="L54" s="13">
        <f>L27*(1-Assumptions!$D17)</f>
        <v>66226.0057</v>
      </c>
      <c r="M54" s="13">
        <f>M27*(1-Assumptions!$D17)</f>
        <v>67891.58974</v>
      </c>
    </row>
    <row r="55">
      <c r="A55" s="3" t="s">
        <v>24</v>
      </c>
      <c r="B55" s="13">
        <f>B28*(1-Assumptions!$D18)</f>
        <v>18270</v>
      </c>
      <c r="C55" s="13">
        <f>C28*(1-Assumptions!$D18)</f>
        <v>18729.4905</v>
      </c>
      <c r="D55" s="13">
        <f>D28*(1-Assumptions!$D18)</f>
        <v>19200.53719</v>
      </c>
      <c r="E55" s="13">
        <f>E28*(1-Assumptions!$D18)</f>
        <v>19683.4307</v>
      </c>
      <c r="F55" s="13">
        <f>F28*(1-Assumptions!$D18)</f>
        <v>20178.46898</v>
      </c>
      <c r="G55" s="13">
        <f>G28*(1-Assumptions!$D18)</f>
        <v>20685.95747</v>
      </c>
      <c r="H55" s="13">
        <f>H28*(1-Assumptions!$D18)</f>
        <v>21206.2093</v>
      </c>
      <c r="I55" s="13">
        <f>I28*(1-Assumptions!$D18)</f>
        <v>21739.54547</v>
      </c>
      <c r="J55" s="13">
        <f>J28*(1-Assumptions!$D18)</f>
        <v>22286.29504</v>
      </c>
      <c r="K55" s="13">
        <f>K28*(1-Assumptions!$D18)</f>
        <v>22846.79536</v>
      </c>
      <c r="L55" s="13">
        <f>L28*(1-Assumptions!$D18)</f>
        <v>23421.39226</v>
      </c>
      <c r="M55" s="13">
        <f>M28*(1-Assumptions!$D18)</f>
        <v>24010.44027</v>
      </c>
    </row>
    <row r="56">
      <c r="A56" s="3" t="s">
        <v>25</v>
      </c>
      <c r="B56" s="13">
        <f>B29*(1-Assumptions!$D19)</f>
        <v>37800</v>
      </c>
      <c r="C56" s="13">
        <f>C29*(1-Assumptions!$D19)</f>
        <v>38750.67</v>
      </c>
      <c r="D56" s="13">
        <f>D29*(1-Assumptions!$D19)</f>
        <v>39725.24935</v>
      </c>
      <c r="E56" s="13">
        <f>E29*(1-Assumptions!$D19)</f>
        <v>40724.33937</v>
      </c>
      <c r="F56" s="13">
        <f>F29*(1-Assumptions!$D19)</f>
        <v>41748.55651</v>
      </c>
      <c r="G56" s="13">
        <f>G29*(1-Assumptions!$D19)</f>
        <v>42798.5327</v>
      </c>
      <c r="H56" s="13">
        <f>H29*(1-Assumptions!$D19)</f>
        <v>43874.9158</v>
      </c>
      <c r="I56" s="13">
        <f>I29*(1-Assumptions!$D19)</f>
        <v>44978.36993</v>
      </c>
      <c r="J56" s="13">
        <f>J29*(1-Assumptions!$D19)</f>
        <v>46109.57594</v>
      </c>
      <c r="K56" s="13">
        <f>K29*(1-Assumptions!$D19)</f>
        <v>47269.23177</v>
      </c>
      <c r="L56" s="13">
        <f>L29*(1-Assumptions!$D19)</f>
        <v>48458.05295</v>
      </c>
      <c r="M56" s="13">
        <f>M29*(1-Assumptions!$D19)</f>
        <v>49676.77298</v>
      </c>
    </row>
    <row r="57">
      <c r="A57" s="3" t="s">
        <v>26</v>
      </c>
      <c r="B57" s="13">
        <f>B30*(1-Assumptions!$D20)</f>
        <v>18480</v>
      </c>
      <c r="C57" s="13">
        <f>C30*(1-Assumptions!$D20)</f>
        <v>18944.772</v>
      </c>
      <c r="D57" s="13">
        <f>D30*(1-Assumptions!$D20)</f>
        <v>19421.23302</v>
      </c>
      <c r="E57" s="13">
        <f>E30*(1-Assumptions!$D20)</f>
        <v>19909.67703</v>
      </c>
      <c r="F57" s="13">
        <f>F30*(1-Assumptions!$D20)</f>
        <v>20410.4054</v>
      </c>
      <c r="G57" s="13">
        <f>G30*(1-Assumptions!$D20)</f>
        <v>20923.7271</v>
      </c>
      <c r="H57" s="13">
        <f>H30*(1-Assumptions!$D20)</f>
        <v>21449.95884</v>
      </c>
      <c r="I57" s="13">
        <f>I30*(1-Assumptions!$D20)</f>
        <v>21989.4253</v>
      </c>
      <c r="J57" s="13">
        <f>J30*(1-Assumptions!$D20)</f>
        <v>22542.45935</v>
      </c>
      <c r="K57" s="13">
        <f>K30*(1-Assumptions!$D20)</f>
        <v>23109.4022</v>
      </c>
      <c r="L57" s="13">
        <f>L30*(1-Assumptions!$D20)</f>
        <v>23690.60366</v>
      </c>
      <c r="M57" s="13">
        <f>M30*(1-Assumptions!$D20)</f>
        <v>24286.42235</v>
      </c>
    </row>
    <row r="58">
      <c r="A58" s="3" t="s">
        <v>27</v>
      </c>
      <c r="B58" s="13">
        <f>B31*(1-Assumptions!$D21)</f>
        <v>122010</v>
      </c>
      <c r="C58" s="13">
        <f>C31*(1-Assumptions!$D21)</f>
        <v>125078.5515</v>
      </c>
      <c r="D58" s="13">
        <f>D31*(1-Assumptions!$D21)</f>
        <v>128224.2771</v>
      </c>
      <c r="E58" s="13">
        <f>E31*(1-Assumptions!$D21)</f>
        <v>131449.1176</v>
      </c>
      <c r="F58" s="13">
        <f>F31*(1-Assumptions!$D21)</f>
        <v>134755.0629</v>
      </c>
      <c r="G58" s="13">
        <f>G31*(1-Assumptions!$D21)</f>
        <v>138144.1528</v>
      </c>
      <c r="H58" s="13">
        <f>H31*(1-Assumptions!$D21)</f>
        <v>141618.4782</v>
      </c>
      <c r="I58" s="13">
        <f>I31*(1-Assumptions!$D21)</f>
        <v>145180.1829</v>
      </c>
      <c r="J58" s="13">
        <f>J31*(1-Assumptions!$D21)</f>
        <v>148831.4646</v>
      </c>
      <c r="K58" s="13">
        <f>K31*(1-Assumptions!$D21)</f>
        <v>152574.5759</v>
      </c>
      <c r="L58" s="13">
        <f>L31*(1-Assumptions!$D21)</f>
        <v>156411.8265</v>
      </c>
      <c r="M58" s="13">
        <f>M31*(1-Assumptions!$D21)</f>
        <v>160345.5839</v>
      </c>
    </row>
    <row r="59">
      <c r="A59" s="15" t="s">
        <v>54</v>
      </c>
      <c r="B59" s="13">
        <f t="shared" ref="B59:M59" si="4">SUM(B53:B58)</f>
        <v>352800</v>
      </c>
      <c r="C59" s="13">
        <f t="shared" si="4"/>
        <v>361672.92</v>
      </c>
      <c r="D59" s="13">
        <f t="shared" si="4"/>
        <v>370768.9939</v>
      </c>
      <c r="E59" s="13">
        <f t="shared" si="4"/>
        <v>380093.8341</v>
      </c>
      <c r="F59" s="13">
        <f t="shared" si="4"/>
        <v>389653.1941</v>
      </c>
      <c r="G59" s="13">
        <f t="shared" si="4"/>
        <v>399452.9719</v>
      </c>
      <c r="H59" s="13">
        <f t="shared" si="4"/>
        <v>409499.2141</v>
      </c>
      <c r="I59" s="13">
        <f t="shared" si="4"/>
        <v>419798.1194</v>
      </c>
      <c r="J59" s="13">
        <f t="shared" si="4"/>
        <v>430356.0421</v>
      </c>
      <c r="K59" s="13">
        <f t="shared" si="4"/>
        <v>441179.4965</v>
      </c>
      <c r="L59" s="13">
        <f t="shared" si="4"/>
        <v>452275.1609</v>
      </c>
      <c r="M59" s="13">
        <f t="shared" si="4"/>
        <v>463649.8812</v>
      </c>
    </row>
    <row r="60">
      <c r="A60" s="3"/>
      <c r="B60" s="3"/>
      <c r="C60" s="3"/>
      <c r="D60" s="3"/>
      <c r="E60" s="3"/>
      <c r="F60" s="3"/>
      <c r="G60" s="3"/>
      <c r="H60" s="3"/>
      <c r="I60" s="3"/>
      <c r="J60" s="3"/>
      <c r="K60" s="3"/>
      <c r="L60" s="3"/>
      <c r="M60" s="3"/>
    </row>
    <row r="61">
      <c r="A61" s="15" t="s">
        <v>55</v>
      </c>
      <c r="B61" s="13">
        <f t="shared" ref="B61:M61" si="5">B41+B50+B59</f>
        <v>2186910</v>
      </c>
      <c r="C61" s="13">
        <f t="shared" si="5"/>
        <v>2229904.563</v>
      </c>
      <c r="D61" s="13">
        <f t="shared" si="5"/>
        <v>2273766.828</v>
      </c>
      <c r="E61" s="13">
        <f t="shared" si="5"/>
        <v>2318514.742</v>
      </c>
      <c r="F61" s="13">
        <f t="shared" si="5"/>
        <v>2364166.63</v>
      </c>
      <c r="G61" s="13">
        <f t="shared" si="5"/>
        <v>2410741.206</v>
      </c>
      <c r="H61" s="13">
        <f t="shared" si="5"/>
        <v>2458257.581</v>
      </c>
      <c r="I61" s="13">
        <f t="shared" si="5"/>
        <v>2506735.269</v>
      </c>
      <c r="J61" s="13">
        <f t="shared" si="5"/>
        <v>2556194.2</v>
      </c>
      <c r="K61" s="13">
        <f t="shared" si="5"/>
        <v>2606654.723</v>
      </c>
      <c r="L61" s="13">
        <f t="shared" si="5"/>
        <v>2658137.623</v>
      </c>
      <c r="M61" s="13">
        <f t="shared" si="5"/>
        <v>2710664.123</v>
      </c>
    </row>
    <row r="62">
      <c r="A62" s="3"/>
      <c r="B62" s="3"/>
      <c r="C62" s="3"/>
      <c r="D62" s="3"/>
      <c r="E62" s="3"/>
      <c r="F62" s="3"/>
      <c r="G62" s="3"/>
      <c r="H62" s="3"/>
      <c r="I62" s="3"/>
      <c r="J62" s="3"/>
      <c r="K62" s="3"/>
      <c r="L62" s="3"/>
      <c r="M62" s="3"/>
    </row>
    <row r="63">
      <c r="A63" s="16" t="s">
        <v>56</v>
      </c>
      <c r="B63" s="3"/>
      <c r="C63" s="3"/>
      <c r="D63" s="3"/>
      <c r="E63" s="3"/>
      <c r="F63" s="3"/>
      <c r="G63" s="3"/>
      <c r="H63" s="3"/>
      <c r="I63" s="3"/>
      <c r="J63" s="3"/>
      <c r="K63" s="3"/>
      <c r="L63" s="3"/>
      <c r="M63" s="3"/>
    </row>
    <row r="64">
      <c r="A64" s="3" t="s">
        <v>31</v>
      </c>
      <c r="B64" s="13">
        <f>Assumptions!$B24</f>
        <v>150000</v>
      </c>
      <c r="C64" s="13">
        <f>Assumptions!$B24</f>
        <v>150000</v>
      </c>
      <c r="D64" s="13">
        <f>Assumptions!$B24</f>
        <v>150000</v>
      </c>
      <c r="E64" s="13">
        <f>Assumptions!$B24</f>
        <v>150000</v>
      </c>
      <c r="F64" s="13">
        <f>Assumptions!$B24</f>
        <v>150000</v>
      </c>
      <c r="G64" s="13">
        <f>Assumptions!$B24</f>
        <v>150000</v>
      </c>
      <c r="H64" s="13">
        <f>Assumptions!$B24</f>
        <v>150000</v>
      </c>
      <c r="I64" s="13">
        <f>Assumptions!$B24</f>
        <v>150000</v>
      </c>
      <c r="J64" s="13">
        <f>Assumptions!$B24</f>
        <v>150000</v>
      </c>
      <c r="K64" s="13">
        <f>Assumptions!$B24</f>
        <v>150000</v>
      </c>
      <c r="L64" s="13">
        <f>Assumptions!$B24</f>
        <v>150000</v>
      </c>
      <c r="M64" s="13">
        <f>Assumptions!$B24</f>
        <v>150000</v>
      </c>
    </row>
    <row r="65">
      <c r="A65" s="3" t="s">
        <v>32</v>
      </c>
      <c r="B65" s="13">
        <f>Assumptions!$B25</f>
        <v>35000</v>
      </c>
      <c r="C65" s="13">
        <f>Assumptions!$B25</f>
        <v>35000</v>
      </c>
      <c r="D65" s="13">
        <f>Assumptions!$B25</f>
        <v>35000</v>
      </c>
      <c r="E65" s="13">
        <f>Assumptions!$B25</f>
        <v>35000</v>
      </c>
      <c r="F65" s="13">
        <f>Assumptions!$B25</f>
        <v>35000</v>
      </c>
      <c r="G65" s="13">
        <f>Assumptions!$B25</f>
        <v>35000</v>
      </c>
      <c r="H65" s="13">
        <f>Assumptions!$B25</f>
        <v>35000</v>
      </c>
      <c r="I65" s="13">
        <f>Assumptions!$B25</f>
        <v>35000</v>
      </c>
      <c r="J65" s="13">
        <f>Assumptions!$B25</f>
        <v>35000</v>
      </c>
      <c r="K65" s="13">
        <f>Assumptions!$B25</f>
        <v>35000</v>
      </c>
      <c r="L65" s="13">
        <f>Assumptions!$B25</f>
        <v>35000</v>
      </c>
      <c r="M65" s="13">
        <f>Assumptions!$B25</f>
        <v>35000</v>
      </c>
    </row>
    <row r="66">
      <c r="A66" s="3" t="s">
        <v>33</v>
      </c>
      <c r="B66" s="13">
        <f>Assumptions!$B26</f>
        <v>150000</v>
      </c>
      <c r="C66" s="13">
        <f>Assumptions!$B26</f>
        <v>150000</v>
      </c>
      <c r="D66" s="13">
        <f>Assumptions!$B26</f>
        <v>150000</v>
      </c>
      <c r="E66" s="13">
        <f>Assumptions!$B26</f>
        <v>150000</v>
      </c>
      <c r="F66" s="13">
        <f>Assumptions!$B26</f>
        <v>150000</v>
      </c>
      <c r="G66" s="13">
        <f>Assumptions!$B26</f>
        <v>150000</v>
      </c>
      <c r="H66" s="13">
        <f>Assumptions!$B26</f>
        <v>150000</v>
      </c>
      <c r="I66" s="13">
        <f>Assumptions!$B26</f>
        <v>150000</v>
      </c>
      <c r="J66" s="13">
        <f>Assumptions!$B26</f>
        <v>150000</v>
      </c>
      <c r="K66" s="13">
        <f>Assumptions!$B26</f>
        <v>150000</v>
      </c>
      <c r="L66" s="13">
        <f>Assumptions!$B26</f>
        <v>150000</v>
      </c>
      <c r="M66" s="13">
        <f>Assumptions!$B26</f>
        <v>150000</v>
      </c>
    </row>
    <row r="67">
      <c r="A67" s="3"/>
      <c r="B67" s="3"/>
      <c r="C67" s="3"/>
      <c r="D67" s="3"/>
      <c r="E67" s="3"/>
      <c r="F67" s="3"/>
      <c r="G67" s="3"/>
      <c r="H67" s="3"/>
      <c r="I67" s="3"/>
      <c r="J67" s="3"/>
      <c r="K67" s="3"/>
      <c r="L67" s="3"/>
      <c r="M67" s="3"/>
    </row>
    <row r="68">
      <c r="A68" s="15" t="s">
        <v>57</v>
      </c>
      <c r="B68" s="13">
        <f t="shared" ref="B68:M68" si="6">B61+B64+B65+B66</f>
        <v>2521910</v>
      </c>
      <c r="C68" s="13">
        <f t="shared" si="6"/>
        <v>2564904.563</v>
      </c>
      <c r="D68" s="13">
        <f t="shared" si="6"/>
        <v>2608766.828</v>
      </c>
      <c r="E68" s="13">
        <f t="shared" si="6"/>
        <v>2653514.742</v>
      </c>
      <c r="F68" s="13">
        <f t="shared" si="6"/>
        <v>2699166.63</v>
      </c>
      <c r="G68" s="13">
        <f t="shared" si="6"/>
        <v>2745741.206</v>
      </c>
      <c r="H68" s="13">
        <f t="shared" si="6"/>
        <v>2793257.581</v>
      </c>
      <c r="I68" s="13">
        <f t="shared" si="6"/>
        <v>2841735.269</v>
      </c>
      <c r="J68" s="13">
        <f t="shared" si="6"/>
        <v>2891194.2</v>
      </c>
      <c r="K68" s="13">
        <f t="shared" si="6"/>
        <v>2941654.723</v>
      </c>
      <c r="L68" s="13">
        <f t="shared" si="6"/>
        <v>2993137.623</v>
      </c>
      <c r="M68" s="13">
        <f t="shared" si="6"/>
        <v>3045664.123</v>
      </c>
    </row>
    <row r="69">
      <c r="A69" s="3"/>
      <c r="B69" s="3"/>
      <c r="C69" s="3"/>
      <c r="D69" s="3"/>
      <c r="E69" s="3"/>
      <c r="F69" s="3"/>
      <c r="G69" s="3"/>
      <c r="H69" s="3"/>
      <c r="I69" s="3"/>
      <c r="J69" s="3"/>
      <c r="K69" s="3"/>
      <c r="L69" s="3"/>
      <c r="M69" s="3"/>
    </row>
    <row r="70">
      <c r="A70" s="15" t="s">
        <v>58</v>
      </c>
      <c r="B70" s="13">
        <f t="shared" ref="B70:M70" si="7">B6-B68</f>
        <v>38090</v>
      </c>
      <c r="C70" s="13">
        <f t="shared" si="7"/>
        <v>45440.437</v>
      </c>
      <c r="D70" s="13">
        <f t="shared" si="7"/>
        <v>52939.80781</v>
      </c>
      <c r="E70" s="13">
        <f t="shared" si="7"/>
        <v>60591.2101</v>
      </c>
      <c r="F70" s="13">
        <f t="shared" si="7"/>
        <v>68397.80756</v>
      </c>
      <c r="G70" s="13">
        <f t="shared" si="7"/>
        <v>76362.83131</v>
      </c>
      <c r="H70" s="13">
        <f t="shared" si="7"/>
        <v>84489.58136</v>
      </c>
      <c r="I70" s="13">
        <f t="shared" si="7"/>
        <v>92781.42814</v>
      </c>
      <c r="J70" s="13">
        <f t="shared" si="7"/>
        <v>101241.814</v>
      </c>
      <c r="K70" s="13">
        <f t="shared" si="7"/>
        <v>109874.2549</v>
      </c>
      <c r="L70" s="13">
        <f t="shared" si="7"/>
        <v>118682.3417</v>
      </c>
      <c r="M70" s="13">
        <f t="shared" si="7"/>
        <v>127669.7423</v>
      </c>
    </row>
    <row r="71">
      <c r="A71" s="3"/>
      <c r="B71" s="3"/>
      <c r="C71" s="3"/>
      <c r="D71" s="3"/>
      <c r="E71" s="3"/>
      <c r="F71" s="3"/>
      <c r="G71" s="3"/>
      <c r="H71" s="3"/>
      <c r="I71" s="3"/>
      <c r="J71" s="3"/>
      <c r="K71" s="3"/>
      <c r="L71" s="3"/>
      <c r="M71" s="3"/>
    </row>
    <row r="72">
      <c r="A72" s="3"/>
      <c r="B72" s="3"/>
      <c r="C72" s="3"/>
      <c r="D72" s="3"/>
      <c r="E72" s="3"/>
      <c r="F72" s="3"/>
      <c r="G72" s="3"/>
      <c r="H72" s="3"/>
      <c r="I72" s="3"/>
      <c r="J72" s="3"/>
      <c r="K72" s="3"/>
      <c r="L72" s="3"/>
      <c r="M72" s="3"/>
    </row>
    <row r="73">
      <c r="A73" s="3"/>
      <c r="B73" s="3"/>
      <c r="C73" s="3"/>
      <c r="D73" s="3"/>
      <c r="E73" s="3"/>
      <c r="F73" s="3"/>
      <c r="G73" s="3"/>
      <c r="H73" s="3"/>
      <c r="I73" s="3"/>
      <c r="J73" s="3"/>
      <c r="K73" s="3"/>
      <c r="L73" s="3"/>
      <c r="M73" s="3"/>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c r="B1" s="3" t="s">
        <v>34</v>
      </c>
      <c r="C1" s="3" t="s">
        <v>35</v>
      </c>
      <c r="D1" s="3" t="s">
        <v>36</v>
      </c>
      <c r="E1" s="3" t="s">
        <v>37</v>
      </c>
      <c r="F1" s="3" t="s">
        <v>38</v>
      </c>
      <c r="G1" s="3" t="s">
        <v>39</v>
      </c>
      <c r="H1" s="3" t="s">
        <v>40</v>
      </c>
      <c r="I1" s="3" t="s">
        <v>41</v>
      </c>
      <c r="J1" s="3" t="s">
        <v>42</v>
      </c>
      <c r="K1" s="3" t="s">
        <v>43</v>
      </c>
      <c r="L1" s="3" t="s">
        <v>44</v>
      </c>
      <c r="M1" s="3" t="s">
        <v>45</v>
      </c>
    </row>
    <row r="2">
      <c r="A2" s="16" t="s">
        <v>59</v>
      </c>
      <c r="B2" s="3"/>
      <c r="C2" s="3"/>
      <c r="D2" s="3"/>
      <c r="E2" s="3"/>
      <c r="F2" s="3"/>
      <c r="G2" s="3"/>
      <c r="H2" s="3"/>
      <c r="I2" s="3"/>
      <c r="J2" s="3"/>
      <c r="K2" s="3"/>
      <c r="L2" s="3"/>
      <c r="M2" s="3"/>
    </row>
    <row r="3">
      <c r="A3" s="3" t="s">
        <v>14</v>
      </c>
      <c r="B3" s="13">
        <f>'Sales and Costs'!B41</f>
        <v>1290750</v>
      </c>
      <c r="C3" s="13">
        <f>'Sales and Costs'!C41</f>
        <v>1316694.075</v>
      </c>
      <c r="D3" s="13">
        <f>'Sales and Costs'!D41</f>
        <v>1343159.626</v>
      </c>
      <c r="E3" s="13">
        <f>'Sales and Costs'!E41</f>
        <v>1370157.134</v>
      </c>
      <c r="F3" s="13">
        <f>'Sales and Costs'!F41</f>
        <v>1397697.293</v>
      </c>
      <c r="G3" s="13">
        <f>'Sales and Costs'!G41</f>
        <v>1425791.008</v>
      </c>
      <c r="H3" s="13">
        <f>'Sales and Costs'!H41</f>
        <v>1454449.408</v>
      </c>
      <c r="I3" s="13">
        <f>'Sales and Costs'!I41</f>
        <v>1483683.841</v>
      </c>
      <c r="J3" s="13">
        <f>'Sales and Costs'!J41</f>
        <v>1513505.886</v>
      </c>
      <c r="K3" s="13">
        <f>'Sales and Costs'!K41</f>
        <v>1543927.354</v>
      </c>
      <c r="L3" s="13">
        <f>'Sales and Costs'!L41</f>
        <v>1574960.294</v>
      </c>
      <c r="M3" s="13">
        <f>'Sales and Costs'!M41</f>
        <v>1606616.996</v>
      </c>
    </row>
    <row r="4">
      <c r="A4" s="3" t="s">
        <v>15</v>
      </c>
      <c r="B4" s="13">
        <f>'Sales and Costs'!B50</f>
        <v>543360</v>
      </c>
      <c r="C4" s="13">
        <f>'Sales and Costs'!C50</f>
        <v>551537.568</v>
      </c>
      <c r="D4" s="13">
        <f>'Sales and Costs'!D50</f>
        <v>559838.2084</v>
      </c>
      <c r="E4" s="13">
        <f>'Sales and Costs'!E50</f>
        <v>568263.7734</v>
      </c>
      <c r="F4" s="13">
        <f>'Sales and Costs'!F50</f>
        <v>576816.1432</v>
      </c>
      <c r="G4" s="13">
        <f>'Sales and Costs'!G50</f>
        <v>585497.2262</v>
      </c>
      <c r="H4" s="13">
        <f>'Sales and Costs'!H50</f>
        <v>594308.9594</v>
      </c>
      <c r="I4" s="13">
        <f>'Sales and Costs'!I50</f>
        <v>603253.3093</v>
      </c>
      <c r="J4" s="13">
        <f>'Sales and Costs'!J50</f>
        <v>612332.2716</v>
      </c>
      <c r="K4" s="13">
        <f>'Sales and Costs'!K50</f>
        <v>621547.8723</v>
      </c>
      <c r="L4" s="13">
        <f>'Sales and Costs'!L50</f>
        <v>630902.1677</v>
      </c>
      <c r="M4" s="13">
        <f>'Sales and Costs'!M50</f>
        <v>640397.2454</v>
      </c>
    </row>
    <row r="5">
      <c r="A5" s="3" t="s">
        <v>16</v>
      </c>
      <c r="B5" s="13">
        <f>'Sales and Costs'!B59</f>
        <v>352800</v>
      </c>
      <c r="C5" s="13">
        <f>'Sales and Costs'!C59</f>
        <v>361672.92</v>
      </c>
      <c r="D5" s="13">
        <f>'Sales and Costs'!D59</f>
        <v>370768.9939</v>
      </c>
      <c r="E5" s="13">
        <f>'Sales and Costs'!E59</f>
        <v>380093.8341</v>
      </c>
      <c r="F5" s="13">
        <f>'Sales and Costs'!F59</f>
        <v>389653.1941</v>
      </c>
      <c r="G5" s="13">
        <f>'Sales and Costs'!G59</f>
        <v>399452.9719</v>
      </c>
      <c r="H5" s="13">
        <f>'Sales and Costs'!H59</f>
        <v>409499.2141</v>
      </c>
      <c r="I5" s="13">
        <f>'Sales and Costs'!I59</f>
        <v>419798.1194</v>
      </c>
      <c r="J5" s="13">
        <f>'Sales and Costs'!J59</f>
        <v>430356.0421</v>
      </c>
      <c r="K5" s="13">
        <f>'Sales and Costs'!K59</f>
        <v>441179.4965</v>
      </c>
      <c r="L5" s="13">
        <f>'Sales and Costs'!L59</f>
        <v>452275.1609</v>
      </c>
      <c r="M5" s="13">
        <f>'Sales and Costs'!M59</f>
        <v>463649.8812</v>
      </c>
    </row>
    <row r="6">
      <c r="A6" s="15" t="s">
        <v>60</v>
      </c>
      <c r="B6" s="13">
        <f t="shared" ref="B6:M6" si="1">SUM(B3:B5)</f>
        <v>2186910</v>
      </c>
      <c r="C6" s="13">
        <f t="shared" si="1"/>
        <v>2229904.563</v>
      </c>
      <c r="D6" s="13">
        <f t="shared" si="1"/>
        <v>2273766.828</v>
      </c>
      <c r="E6" s="13">
        <f t="shared" si="1"/>
        <v>2318514.742</v>
      </c>
      <c r="F6" s="13">
        <f t="shared" si="1"/>
        <v>2364166.63</v>
      </c>
      <c r="G6" s="13">
        <f t="shared" si="1"/>
        <v>2410741.206</v>
      </c>
      <c r="H6" s="13">
        <f t="shared" si="1"/>
        <v>2458257.581</v>
      </c>
      <c r="I6" s="13">
        <f t="shared" si="1"/>
        <v>2506735.269</v>
      </c>
      <c r="J6" s="13">
        <f t="shared" si="1"/>
        <v>2556194.2</v>
      </c>
      <c r="K6" s="13">
        <f t="shared" si="1"/>
        <v>2606654.723</v>
      </c>
      <c r="L6" s="13">
        <f t="shared" si="1"/>
        <v>2658137.623</v>
      </c>
      <c r="M6" s="13">
        <f t="shared" si="1"/>
        <v>2710664.123</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c r="B1" s="3" t="s">
        <v>34</v>
      </c>
      <c r="C1" s="3" t="s">
        <v>35</v>
      </c>
      <c r="D1" s="3" t="s">
        <v>36</v>
      </c>
      <c r="E1" s="3" t="s">
        <v>37</v>
      </c>
      <c r="F1" s="3" t="s">
        <v>38</v>
      </c>
      <c r="G1" s="3" t="s">
        <v>39</v>
      </c>
      <c r="H1" s="3" t="s">
        <v>40</v>
      </c>
      <c r="I1" s="3" t="s">
        <v>41</v>
      </c>
      <c r="J1" s="3" t="s">
        <v>42</v>
      </c>
      <c r="K1" s="3" t="s">
        <v>43</v>
      </c>
      <c r="L1" s="3" t="s">
        <v>44</v>
      </c>
      <c r="M1" s="3" t="s">
        <v>45</v>
      </c>
    </row>
    <row r="2">
      <c r="A2" s="15" t="s">
        <v>61</v>
      </c>
      <c r="B2" s="3"/>
      <c r="C2" s="3"/>
      <c r="D2" s="3"/>
      <c r="E2" s="3"/>
      <c r="F2" s="3"/>
      <c r="G2" s="3"/>
      <c r="H2" s="3"/>
      <c r="I2" s="3"/>
      <c r="J2" s="3"/>
      <c r="K2" s="3"/>
      <c r="L2" s="3"/>
      <c r="M2" s="3"/>
    </row>
    <row r="3">
      <c r="A3" s="3" t="s">
        <v>62</v>
      </c>
      <c r="B3" s="13">
        <f>'Sales and Costs'!B6</f>
        <v>2560000</v>
      </c>
      <c r="C3" s="13">
        <f>'Sales and Costs'!C6</f>
        <v>2610345</v>
      </c>
      <c r="D3" s="13">
        <f>'Sales and Costs'!D6</f>
        <v>2661706.636</v>
      </c>
      <c r="E3" s="13">
        <f>'Sales and Costs'!E6</f>
        <v>2714105.952</v>
      </c>
      <c r="F3" s="13">
        <f>'Sales and Costs'!F6</f>
        <v>2767564.438</v>
      </c>
      <c r="G3" s="13">
        <f>'Sales and Costs'!G6</f>
        <v>2822104.038</v>
      </c>
      <c r="H3" s="13">
        <f>'Sales and Costs'!H6</f>
        <v>2877747.163</v>
      </c>
      <c r="I3" s="13">
        <f>'Sales and Costs'!I6</f>
        <v>2934516.698</v>
      </c>
      <c r="J3" s="13">
        <f>'Sales and Costs'!J6</f>
        <v>2992436.014</v>
      </c>
      <c r="K3" s="13">
        <f>'Sales and Costs'!K6</f>
        <v>3051528.978</v>
      </c>
      <c r="L3" s="13">
        <f>'Sales and Costs'!L6</f>
        <v>3111819.964</v>
      </c>
      <c r="M3" s="13">
        <f>'Sales and Costs'!M6</f>
        <v>3173333.865</v>
      </c>
    </row>
    <row r="4">
      <c r="A4" s="3"/>
      <c r="B4" s="3"/>
      <c r="C4" s="3"/>
      <c r="D4" s="3"/>
      <c r="E4" s="3"/>
      <c r="F4" s="3"/>
      <c r="G4" s="3"/>
      <c r="H4" s="3"/>
      <c r="I4" s="3"/>
      <c r="J4" s="3"/>
      <c r="K4" s="3"/>
      <c r="L4" s="3"/>
      <c r="M4" s="3"/>
    </row>
    <row r="5">
      <c r="A5" s="15" t="s">
        <v>63</v>
      </c>
      <c r="B5" s="3"/>
      <c r="C5" s="3"/>
      <c r="D5" s="3"/>
      <c r="E5" s="3"/>
      <c r="F5" s="3"/>
      <c r="G5" s="3"/>
      <c r="H5" s="3"/>
      <c r="I5" s="3"/>
      <c r="J5" s="3"/>
      <c r="K5" s="3"/>
      <c r="L5" s="3"/>
      <c r="M5" s="3"/>
    </row>
    <row r="6">
      <c r="A6" s="3" t="s">
        <v>64</v>
      </c>
      <c r="B6" s="13">
        <f>Purchases!B6</f>
        <v>2186910</v>
      </c>
      <c r="C6" s="13">
        <f>Purchases!C6</f>
        <v>2229904.563</v>
      </c>
      <c r="D6" s="13">
        <f>Purchases!D6</f>
        <v>2273766.828</v>
      </c>
      <c r="E6" s="13">
        <f>Purchases!E6</f>
        <v>2318514.742</v>
      </c>
      <c r="F6" s="13">
        <f>Purchases!F6</f>
        <v>2364166.63</v>
      </c>
      <c r="G6" s="13">
        <f>Purchases!G6</f>
        <v>2410741.206</v>
      </c>
      <c r="H6" s="13">
        <f>Purchases!H6</f>
        <v>2458257.581</v>
      </c>
      <c r="I6" s="13">
        <f>Purchases!I6</f>
        <v>2506735.269</v>
      </c>
      <c r="J6" s="13">
        <f>Purchases!J6</f>
        <v>2556194.2</v>
      </c>
      <c r="K6" s="13">
        <f>Purchases!K6</f>
        <v>2606654.723</v>
      </c>
      <c r="L6" s="13">
        <f>Purchases!L6</f>
        <v>2658137.623</v>
      </c>
      <c r="M6" s="13">
        <f>Purchases!M6</f>
        <v>2710664.123</v>
      </c>
    </row>
    <row r="7">
      <c r="A7" s="3" t="s">
        <v>65</v>
      </c>
      <c r="B7" s="13">
        <f>'Sales and Costs'!B64+'Sales and Costs'!B65+'Sales and Costs'!B66</f>
        <v>335000</v>
      </c>
      <c r="C7" s="13">
        <f>'Sales and Costs'!C64+'Sales and Costs'!C65+'Sales and Costs'!C66</f>
        <v>335000</v>
      </c>
      <c r="D7" s="13">
        <f>'Sales and Costs'!D64+'Sales and Costs'!D65+'Sales and Costs'!D66</f>
        <v>335000</v>
      </c>
      <c r="E7" s="13">
        <f>'Sales and Costs'!E64+'Sales and Costs'!E65+'Sales and Costs'!E66</f>
        <v>335000</v>
      </c>
      <c r="F7" s="13">
        <f>'Sales and Costs'!F64+'Sales and Costs'!F65+'Sales and Costs'!F66</f>
        <v>335000</v>
      </c>
      <c r="G7" s="13">
        <f>'Sales and Costs'!G64+'Sales and Costs'!G65+'Sales and Costs'!G66</f>
        <v>335000</v>
      </c>
      <c r="H7" s="13">
        <f>'Sales and Costs'!H64+'Sales and Costs'!H65+'Sales and Costs'!H66</f>
        <v>335000</v>
      </c>
      <c r="I7" s="13">
        <f>'Sales and Costs'!I64+'Sales and Costs'!I65+'Sales and Costs'!I66</f>
        <v>335000</v>
      </c>
      <c r="J7" s="13">
        <f>'Sales and Costs'!J64+'Sales and Costs'!J65+'Sales and Costs'!J66</f>
        <v>335000</v>
      </c>
      <c r="K7" s="13">
        <f>'Sales and Costs'!K64+'Sales and Costs'!K65+'Sales and Costs'!K66</f>
        <v>335000</v>
      </c>
      <c r="L7" s="13">
        <f>'Sales and Costs'!L64+'Sales and Costs'!L65+'Sales and Costs'!L66</f>
        <v>335000</v>
      </c>
      <c r="M7" s="13">
        <f>'Sales and Costs'!M64+'Sales and Costs'!M65+'Sales and Costs'!M66</f>
        <v>335000</v>
      </c>
    </row>
    <row r="8">
      <c r="A8" s="15" t="s">
        <v>66</v>
      </c>
      <c r="B8" s="13">
        <f t="shared" ref="B8:M8" si="1">B3-B6-B7</f>
        <v>38090</v>
      </c>
      <c r="C8" s="13">
        <f t="shared" si="1"/>
        <v>45440.437</v>
      </c>
      <c r="D8" s="13">
        <f t="shared" si="1"/>
        <v>52939.80781</v>
      </c>
      <c r="E8" s="13">
        <f t="shared" si="1"/>
        <v>60591.2101</v>
      </c>
      <c r="F8" s="13">
        <f t="shared" si="1"/>
        <v>68397.80756</v>
      </c>
      <c r="G8" s="13">
        <f t="shared" si="1"/>
        <v>76362.83131</v>
      </c>
      <c r="H8" s="13">
        <f t="shared" si="1"/>
        <v>84489.58136</v>
      </c>
      <c r="I8" s="13">
        <f t="shared" si="1"/>
        <v>92781.42814</v>
      </c>
      <c r="J8" s="13">
        <f t="shared" si="1"/>
        <v>101241.814</v>
      </c>
      <c r="K8" s="13">
        <f t="shared" si="1"/>
        <v>109874.2549</v>
      </c>
      <c r="L8" s="13">
        <f t="shared" si="1"/>
        <v>118682.3417</v>
      </c>
      <c r="M8" s="13">
        <f t="shared" si="1"/>
        <v>127669.7423</v>
      </c>
    </row>
    <row r="9">
      <c r="A9" s="3"/>
      <c r="B9" s="3"/>
      <c r="C9" s="3"/>
      <c r="D9" s="3"/>
      <c r="E9" s="3"/>
      <c r="F9" s="3"/>
      <c r="G9" s="3"/>
      <c r="H9" s="3"/>
      <c r="I9" s="3"/>
      <c r="J9" s="3"/>
      <c r="K9" s="3"/>
      <c r="L9" s="3"/>
      <c r="M9" s="3"/>
    </row>
    <row r="10">
      <c r="A10" s="15" t="s">
        <v>67</v>
      </c>
      <c r="B10" s="3"/>
      <c r="C10" s="3"/>
      <c r="D10" s="3"/>
      <c r="E10" s="3"/>
      <c r="F10" s="3"/>
      <c r="G10" s="3"/>
      <c r="H10" s="3"/>
      <c r="I10" s="3"/>
      <c r="J10" s="3"/>
      <c r="K10" s="3"/>
      <c r="L10" s="3"/>
      <c r="M10" s="3"/>
    </row>
    <row r="11">
      <c r="A11" s="3" t="s">
        <v>68</v>
      </c>
      <c r="B11" s="10">
        <v>0.0</v>
      </c>
      <c r="C11" s="13">
        <f t="shared" ref="C11:M11" si="2">B13</f>
        <v>38090</v>
      </c>
      <c r="D11" s="13">
        <f t="shared" si="2"/>
        <v>83530.437</v>
      </c>
      <c r="E11" s="13">
        <f t="shared" si="2"/>
        <v>136470.2448</v>
      </c>
      <c r="F11" s="13">
        <f t="shared" si="2"/>
        <v>197061.4549</v>
      </c>
      <c r="G11" s="13">
        <f t="shared" si="2"/>
        <v>265459.2625</v>
      </c>
      <c r="H11" s="13">
        <f t="shared" si="2"/>
        <v>341822.0938</v>
      </c>
      <c r="I11" s="13">
        <f t="shared" si="2"/>
        <v>426311.6751</v>
      </c>
      <c r="J11" s="13">
        <f t="shared" si="2"/>
        <v>519093.1033</v>
      </c>
      <c r="K11" s="13">
        <f t="shared" si="2"/>
        <v>620334.9173</v>
      </c>
      <c r="L11" s="13">
        <f t="shared" si="2"/>
        <v>730209.1722</v>
      </c>
      <c r="M11" s="13">
        <f t="shared" si="2"/>
        <v>848891.5139</v>
      </c>
    </row>
    <row r="12">
      <c r="A12" s="3" t="s">
        <v>66</v>
      </c>
      <c r="B12" s="13">
        <f t="shared" ref="B12:M12" si="3">B8</f>
        <v>38090</v>
      </c>
      <c r="C12" s="13">
        <f t="shared" si="3"/>
        <v>45440.437</v>
      </c>
      <c r="D12" s="13">
        <f t="shared" si="3"/>
        <v>52939.80781</v>
      </c>
      <c r="E12" s="13">
        <f t="shared" si="3"/>
        <v>60591.2101</v>
      </c>
      <c r="F12" s="13">
        <f t="shared" si="3"/>
        <v>68397.80756</v>
      </c>
      <c r="G12" s="13">
        <f t="shared" si="3"/>
        <v>76362.83131</v>
      </c>
      <c r="H12" s="13">
        <f t="shared" si="3"/>
        <v>84489.58136</v>
      </c>
      <c r="I12" s="13">
        <f t="shared" si="3"/>
        <v>92781.42814</v>
      </c>
      <c r="J12" s="13">
        <f t="shared" si="3"/>
        <v>101241.814</v>
      </c>
      <c r="K12" s="13">
        <f t="shared" si="3"/>
        <v>109874.2549</v>
      </c>
      <c r="L12" s="13">
        <f t="shared" si="3"/>
        <v>118682.3417</v>
      </c>
      <c r="M12" s="13">
        <f t="shared" si="3"/>
        <v>127669.7423</v>
      </c>
    </row>
    <row r="13">
      <c r="A13" s="3" t="s">
        <v>69</v>
      </c>
      <c r="B13" s="13">
        <f t="shared" ref="B13:M13" si="4">B11+B12</f>
        <v>38090</v>
      </c>
      <c r="C13" s="13">
        <f t="shared" si="4"/>
        <v>83530.437</v>
      </c>
      <c r="D13" s="13">
        <f t="shared" si="4"/>
        <v>136470.2448</v>
      </c>
      <c r="E13" s="13">
        <f t="shared" si="4"/>
        <v>197061.4549</v>
      </c>
      <c r="F13" s="13">
        <f t="shared" si="4"/>
        <v>265459.2625</v>
      </c>
      <c r="G13" s="13">
        <f t="shared" si="4"/>
        <v>341822.0938</v>
      </c>
      <c r="H13" s="13">
        <f t="shared" si="4"/>
        <v>426311.6751</v>
      </c>
      <c r="I13" s="13">
        <f t="shared" si="4"/>
        <v>519093.1033</v>
      </c>
      <c r="J13" s="13">
        <f t="shared" si="4"/>
        <v>620334.9173</v>
      </c>
      <c r="K13" s="13">
        <f t="shared" si="4"/>
        <v>730209.1722</v>
      </c>
      <c r="L13" s="13">
        <f t="shared" si="4"/>
        <v>848891.5139</v>
      </c>
      <c r="M13" s="13">
        <f t="shared" si="4"/>
        <v>976561.2562</v>
      </c>
    </row>
    <row r="14">
      <c r="A14" s="3"/>
      <c r="B14" s="3"/>
      <c r="C14" s="3"/>
      <c r="D14" s="3"/>
      <c r="E14" s="3"/>
      <c r="F14" s="3"/>
      <c r="G14" s="3"/>
      <c r="H14" s="3"/>
      <c r="I14" s="3"/>
      <c r="J14" s="3"/>
      <c r="K14" s="3"/>
      <c r="L14" s="3"/>
      <c r="M14" s="3"/>
    </row>
    <row r="15">
      <c r="A15" s="3"/>
      <c r="B15" s="3"/>
      <c r="C15" s="3"/>
      <c r="D15" s="3"/>
      <c r="E15" s="3"/>
      <c r="F15" s="3"/>
      <c r="G15" s="3"/>
      <c r="H15" s="3"/>
      <c r="I15" s="3"/>
      <c r="J15" s="3"/>
      <c r="K15" s="3"/>
      <c r="L15" s="3"/>
      <c r="M15" s="3"/>
    </row>
    <row r="16">
      <c r="A16" s="3"/>
      <c r="B16" s="3"/>
      <c r="C16" s="3"/>
      <c r="D16" s="3"/>
      <c r="E16" s="3"/>
      <c r="F16" s="3"/>
      <c r="G16" s="3"/>
      <c r="H16" s="3"/>
      <c r="I16" s="3"/>
      <c r="J16" s="3"/>
      <c r="K16" s="3"/>
      <c r="L16" s="3"/>
      <c r="M16" s="3"/>
    </row>
    <row r="17">
      <c r="A17" s="3"/>
      <c r="B17" s="3"/>
      <c r="C17" s="3"/>
      <c r="D17" s="3"/>
      <c r="E17" s="3"/>
      <c r="F17" s="3"/>
      <c r="G17" s="3"/>
      <c r="H17" s="3"/>
      <c r="I17" s="3"/>
      <c r="J17" s="3"/>
      <c r="K17" s="3"/>
      <c r="L17" s="3"/>
      <c r="M17" s="3"/>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c r="B1" s="3" t="s">
        <v>34</v>
      </c>
      <c r="C1" s="3" t="s">
        <v>35</v>
      </c>
      <c r="D1" s="3" t="s">
        <v>36</v>
      </c>
      <c r="E1" s="3" t="s">
        <v>37</v>
      </c>
      <c r="F1" s="3" t="s">
        <v>38</v>
      </c>
      <c r="G1" s="3" t="s">
        <v>39</v>
      </c>
      <c r="H1" s="3" t="s">
        <v>40</v>
      </c>
      <c r="I1" s="3" t="s">
        <v>41</v>
      </c>
      <c r="J1" s="3" t="s">
        <v>42</v>
      </c>
      <c r="K1" s="3" t="s">
        <v>43</v>
      </c>
      <c r="L1" s="3" t="s">
        <v>44</v>
      </c>
      <c r="M1" s="3" t="s">
        <v>45</v>
      </c>
    </row>
    <row r="2">
      <c r="A2" s="15" t="s">
        <v>70</v>
      </c>
      <c r="B2" s="3"/>
      <c r="C2" s="3"/>
      <c r="D2" s="3"/>
      <c r="E2" s="3"/>
      <c r="F2" s="3"/>
      <c r="G2" s="3"/>
      <c r="H2" s="3"/>
      <c r="I2" s="3"/>
      <c r="J2" s="3"/>
      <c r="K2" s="3"/>
      <c r="L2" s="3"/>
      <c r="M2" s="3"/>
    </row>
    <row r="3">
      <c r="A3" s="3" t="s">
        <v>67</v>
      </c>
      <c r="B3" s="13">
        <f>'Cash Details'!B13</f>
        <v>38090</v>
      </c>
      <c r="C3" s="13">
        <f>'Cash Details'!C13</f>
        <v>83530.437</v>
      </c>
      <c r="D3" s="13">
        <f>'Cash Details'!D13</f>
        <v>136470.2448</v>
      </c>
      <c r="E3" s="13">
        <f>'Cash Details'!E13</f>
        <v>197061.4549</v>
      </c>
      <c r="F3" s="13">
        <f>'Cash Details'!F13</f>
        <v>265459.2625</v>
      </c>
      <c r="G3" s="13">
        <f>'Cash Details'!G13</f>
        <v>341822.0938</v>
      </c>
      <c r="H3" s="13">
        <f>'Cash Details'!H13</f>
        <v>426311.6751</v>
      </c>
      <c r="I3" s="13">
        <f>'Cash Details'!I13</f>
        <v>519093.1033</v>
      </c>
      <c r="J3" s="13">
        <f>'Cash Details'!J13</f>
        <v>620334.9173</v>
      </c>
      <c r="K3" s="13">
        <f>'Cash Details'!K13</f>
        <v>730209.1722</v>
      </c>
      <c r="L3" s="13">
        <f>'Cash Details'!L13</f>
        <v>848891.5139</v>
      </c>
      <c r="M3" s="13">
        <f>'Cash Details'!M13</f>
        <v>976561.2562</v>
      </c>
    </row>
    <row r="4">
      <c r="A4" s="3"/>
      <c r="B4" s="3"/>
      <c r="C4" s="3"/>
      <c r="D4" s="3"/>
      <c r="E4" s="3"/>
      <c r="F4" s="3"/>
      <c r="G4" s="3"/>
      <c r="H4" s="3"/>
      <c r="I4" s="3"/>
      <c r="J4" s="3"/>
      <c r="K4" s="3"/>
      <c r="L4" s="3"/>
      <c r="M4" s="3"/>
    </row>
    <row r="5">
      <c r="A5" s="15" t="s">
        <v>71</v>
      </c>
      <c r="B5" s="13">
        <f t="shared" ref="B5:M5" si="1">B3</f>
        <v>38090</v>
      </c>
      <c r="C5" s="13">
        <f t="shared" si="1"/>
        <v>83530.437</v>
      </c>
      <c r="D5" s="13">
        <f t="shared" si="1"/>
        <v>136470.2448</v>
      </c>
      <c r="E5" s="13">
        <f t="shared" si="1"/>
        <v>197061.4549</v>
      </c>
      <c r="F5" s="13">
        <f t="shared" si="1"/>
        <v>265459.2625</v>
      </c>
      <c r="G5" s="13">
        <f t="shared" si="1"/>
        <v>341822.0938</v>
      </c>
      <c r="H5" s="13">
        <f t="shared" si="1"/>
        <v>426311.6751</v>
      </c>
      <c r="I5" s="13">
        <f t="shared" si="1"/>
        <v>519093.1033</v>
      </c>
      <c r="J5" s="13">
        <f t="shared" si="1"/>
        <v>620334.9173</v>
      </c>
      <c r="K5" s="13">
        <f t="shared" si="1"/>
        <v>730209.1722</v>
      </c>
      <c r="L5" s="13">
        <f t="shared" si="1"/>
        <v>848891.5139</v>
      </c>
      <c r="M5" s="13">
        <f t="shared" si="1"/>
        <v>976561.2562</v>
      </c>
    </row>
    <row r="6">
      <c r="A6" s="3"/>
      <c r="B6" s="3"/>
      <c r="C6" s="3"/>
      <c r="D6" s="3"/>
      <c r="E6" s="3"/>
      <c r="F6" s="3"/>
      <c r="G6" s="3"/>
      <c r="H6" s="3"/>
      <c r="I6" s="3"/>
      <c r="J6" s="3"/>
      <c r="K6" s="3"/>
      <c r="L6" s="3"/>
      <c r="M6" s="3"/>
    </row>
    <row r="7">
      <c r="A7" s="15" t="s">
        <v>72</v>
      </c>
      <c r="B7" s="3"/>
      <c r="C7" s="3"/>
      <c r="D7" s="3"/>
      <c r="E7" s="3"/>
      <c r="F7" s="3"/>
      <c r="G7" s="3"/>
      <c r="H7" s="3"/>
      <c r="I7" s="3"/>
      <c r="J7" s="3"/>
      <c r="K7" s="3"/>
      <c r="L7" s="3"/>
      <c r="M7" s="3"/>
    </row>
    <row r="8">
      <c r="A8" s="3"/>
      <c r="B8" s="3"/>
      <c r="C8" s="3"/>
      <c r="D8" s="3"/>
      <c r="E8" s="3"/>
      <c r="F8" s="3"/>
      <c r="G8" s="3"/>
      <c r="H8" s="3"/>
      <c r="I8" s="3"/>
      <c r="J8" s="3"/>
      <c r="K8" s="3"/>
      <c r="L8" s="3"/>
      <c r="M8" s="3"/>
    </row>
    <row r="9">
      <c r="A9" s="15" t="s">
        <v>73</v>
      </c>
      <c r="B9" s="10">
        <v>0.0</v>
      </c>
      <c r="C9" s="10">
        <v>0.0</v>
      </c>
      <c r="D9" s="10">
        <v>0.0</v>
      </c>
      <c r="E9" s="10">
        <v>0.0</v>
      </c>
      <c r="F9" s="10">
        <v>0.0</v>
      </c>
      <c r="G9" s="10">
        <v>0.0</v>
      </c>
      <c r="H9" s="10">
        <v>0.0</v>
      </c>
      <c r="I9" s="10">
        <v>0.0</v>
      </c>
      <c r="J9" s="10">
        <v>0.0</v>
      </c>
      <c r="K9" s="10">
        <v>0.0</v>
      </c>
      <c r="L9" s="10">
        <v>0.0</v>
      </c>
      <c r="M9" s="10">
        <v>0.0</v>
      </c>
    </row>
    <row r="10">
      <c r="A10" s="3"/>
      <c r="B10" s="3"/>
      <c r="C10" s="3"/>
      <c r="D10" s="3"/>
      <c r="E10" s="3"/>
      <c r="F10" s="3"/>
      <c r="G10" s="3"/>
      <c r="H10" s="3"/>
      <c r="I10" s="3"/>
      <c r="J10" s="3"/>
      <c r="K10" s="3"/>
      <c r="L10" s="3"/>
      <c r="M10" s="3"/>
    </row>
    <row r="11">
      <c r="A11" s="15" t="s">
        <v>74</v>
      </c>
      <c r="B11" s="13">
        <f t="shared" ref="B11:M11" si="2">B5-B9</f>
        <v>38090</v>
      </c>
      <c r="C11" s="13">
        <f t="shared" si="2"/>
        <v>83530.437</v>
      </c>
      <c r="D11" s="13">
        <f t="shared" si="2"/>
        <v>136470.2448</v>
      </c>
      <c r="E11" s="13">
        <f t="shared" si="2"/>
        <v>197061.4549</v>
      </c>
      <c r="F11" s="13">
        <f t="shared" si="2"/>
        <v>265459.2625</v>
      </c>
      <c r="G11" s="13">
        <f t="shared" si="2"/>
        <v>341822.0938</v>
      </c>
      <c r="H11" s="13">
        <f t="shared" si="2"/>
        <v>426311.6751</v>
      </c>
      <c r="I11" s="13">
        <f t="shared" si="2"/>
        <v>519093.1033</v>
      </c>
      <c r="J11" s="13">
        <f t="shared" si="2"/>
        <v>620334.9173</v>
      </c>
      <c r="K11" s="13">
        <f t="shared" si="2"/>
        <v>730209.1722</v>
      </c>
      <c r="L11" s="13">
        <f t="shared" si="2"/>
        <v>848891.5139</v>
      </c>
      <c r="M11" s="13">
        <f t="shared" si="2"/>
        <v>976561.2562</v>
      </c>
    </row>
    <row r="12">
      <c r="A12" s="3"/>
      <c r="B12" s="3"/>
      <c r="C12" s="3"/>
      <c r="D12" s="3"/>
      <c r="E12" s="3"/>
      <c r="F12" s="3"/>
      <c r="G12" s="3"/>
      <c r="H12" s="3"/>
      <c r="I12" s="3"/>
      <c r="J12" s="3"/>
      <c r="K12" s="3"/>
      <c r="L12" s="3"/>
      <c r="M12" s="3"/>
    </row>
    <row r="13">
      <c r="A13" s="3" t="s">
        <v>75</v>
      </c>
      <c r="B13" s="10">
        <v>0.0</v>
      </c>
      <c r="C13" s="13">
        <f t="shared" ref="C13:M13" si="3">B15</f>
        <v>38090</v>
      </c>
      <c r="D13" s="13">
        <f t="shared" si="3"/>
        <v>83530.437</v>
      </c>
      <c r="E13" s="13">
        <f t="shared" si="3"/>
        <v>136470.2448</v>
      </c>
      <c r="F13" s="13">
        <f t="shared" si="3"/>
        <v>197061.4549</v>
      </c>
      <c r="G13" s="13">
        <f t="shared" si="3"/>
        <v>265459.2625</v>
      </c>
      <c r="H13" s="13">
        <f t="shared" si="3"/>
        <v>341822.0938</v>
      </c>
      <c r="I13" s="13">
        <f t="shared" si="3"/>
        <v>426311.6751</v>
      </c>
      <c r="J13" s="13">
        <f t="shared" si="3"/>
        <v>519093.1033</v>
      </c>
      <c r="K13" s="13">
        <f t="shared" si="3"/>
        <v>620334.9173</v>
      </c>
      <c r="L13" s="13">
        <f t="shared" si="3"/>
        <v>730209.1722</v>
      </c>
      <c r="M13" s="13">
        <f t="shared" si="3"/>
        <v>848891.5139</v>
      </c>
    </row>
    <row r="14">
      <c r="A14" s="3" t="s">
        <v>76</v>
      </c>
      <c r="B14" s="13">
        <f>'Sales and Costs'!B70</f>
        <v>38090</v>
      </c>
      <c r="C14" s="13">
        <f>'Sales and Costs'!C70</f>
        <v>45440.437</v>
      </c>
      <c r="D14" s="13">
        <f>'Sales and Costs'!D70</f>
        <v>52939.80781</v>
      </c>
      <c r="E14" s="13">
        <f>'Sales and Costs'!E70</f>
        <v>60591.2101</v>
      </c>
      <c r="F14" s="13">
        <f>'Sales and Costs'!F70</f>
        <v>68397.80756</v>
      </c>
      <c r="G14" s="13">
        <f>'Sales and Costs'!G70</f>
        <v>76362.83131</v>
      </c>
      <c r="H14" s="13">
        <f>'Sales and Costs'!H70</f>
        <v>84489.58136</v>
      </c>
      <c r="I14" s="13">
        <f>'Sales and Costs'!I70</f>
        <v>92781.42814</v>
      </c>
      <c r="J14" s="13">
        <f>'Sales and Costs'!J70</f>
        <v>101241.814</v>
      </c>
      <c r="K14" s="13">
        <f>'Sales and Costs'!K70</f>
        <v>109874.2549</v>
      </c>
      <c r="L14" s="13">
        <f>'Sales and Costs'!L70</f>
        <v>118682.3417</v>
      </c>
      <c r="M14" s="13">
        <f>'Sales and Costs'!M70</f>
        <v>127669.7423</v>
      </c>
    </row>
    <row r="15">
      <c r="A15" s="3" t="s">
        <v>77</v>
      </c>
      <c r="B15" s="13">
        <f t="shared" ref="B15:M15" si="4">B13+B14</f>
        <v>38090</v>
      </c>
      <c r="C15" s="13">
        <f t="shared" si="4"/>
        <v>83530.437</v>
      </c>
      <c r="D15" s="13">
        <f t="shared" si="4"/>
        <v>136470.2448</v>
      </c>
      <c r="E15" s="13">
        <f t="shared" si="4"/>
        <v>197061.4549</v>
      </c>
      <c r="F15" s="13">
        <f t="shared" si="4"/>
        <v>265459.2625</v>
      </c>
      <c r="G15" s="13">
        <f t="shared" si="4"/>
        <v>341822.0938</v>
      </c>
      <c r="H15" s="13">
        <f t="shared" si="4"/>
        <v>426311.6751</v>
      </c>
      <c r="I15" s="13">
        <f t="shared" si="4"/>
        <v>519093.1033</v>
      </c>
      <c r="J15" s="13">
        <f t="shared" si="4"/>
        <v>620334.9173</v>
      </c>
      <c r="K15" s="13">
        <f t="shared" si="4"/>
        <v>730209.1722</v>
      </c>
      <c r="L15" s="13">
        <f t="shared" si="4"/>
        <v>848891.5139</v>
      </c>
      <c r="M15" s="13">
        <f t="shared" si="4"/>
        <v>976561.2562</v>
      </c>
    </row>
    <row r="16">
      <c r="A16" s="3"/>
      <c r="B16" s="3"/>
      <c r="C16" s="3"/>
      <c r="D16" s="3"/>
      <c r="E16" s="3"/>
      <c r="F16" s="3"/>
      <c r="G16" s="3"/>
      <c r="H16" s="3"/>
      <c r="I16" s="3"/>
      <c r="J16" s="3"/>
      <c r="K16" s="3"/>
      <c r="L16" s="3"/>
      <c r="M16" s="3"/>
    </row>
    <row r="17">
      <c r="A17" s="15" t="s">
        <v>78</v>
      </c>
      <c r="B17" s="13">
        <f t="shared" ref="B17:M17" si="5">B15-B11</f>
        <v>0</v>
      </c>
      <c r="C17" s="13">
        <f t="shared" si="5"/>
        <v>0</v>
      </c>
      <c r="D17" s="13">
        <f t="shared" si="5"/>
        <v>0</v>
      </c>
      <c r="E17" s="13">
        <f t="shared" si="5"/>
        <v>0</v>
      </c>
      <c r="F17" s="13">
        <f t="shared" si="5"/>
        <v>0</v>
      </c>
      <c r="G17" s="13">
        <f t="shared" si="5"/>
        <v>0</v>
      </c>
      <c r="H17" s="13">
        <f t="shared" si="5"/>
        <v>0</v>
      </c>
      <c r="I17" s="13">
        <f t="shared" si="5"/>
        <v>0</v>
      </c>
      <c r="J17" s="13">
        <f t="shared" si="5"/>
        <v>0</v>
      </c>
      <c r="K17" s="13">
        <f t="shared" si="5"/>
        <v>0</v>
      </c>
      <c r="L17" s="13">
        <f t="shared" si="5"/>
        <v>0</v>
      </c>
      <c r="M17" s="13">
        <f t="shared" si="5"/>
        <v>0</v>
      </c>
    </row>
    <row r="18">
      <c r="A18" s="3"/>
      <c r="B18" s="3"/>
      <c r="C18" s="3"/>
      <c r="D18" s="3"/>
      <c r="E18" s="3"/>
      <c r="F18" s="3"/>
      <c r="G18" s="3"/>
      <c r="H18" s="3"/>
      <c r="I18" s="3"/>
      <c r="J18" s="3"/>
      <c r="K18" s="3"/>
      <c r="L18" s="3"/>
      <c r="M18" s="3"/>
    </row>
  </sheetData>
  <drawing r:id="rId1"/>
</worksheet>
</file>