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 Materials\Electrical Power Analysis\Assignments\Assignment 6\WAGLE_DHANUSH\"/>
    </mc:Choice>
  </mc:AlternateContent>
  <xr:revisionPtr revIDLastSave="0" documentId="13_ncr:1_{D88FEDBE-AEAB-4AFA-8892-B5705160C3FC}" xr6:coauthVersionLast="45" xr6:coauthVersionMax="45" xr10:uidLastSave="{00000000-0000-0000-0000-000000000000}"/>
  <bookViews>
    <workbookView xWindow="-120" yWindow="-120" windowWidth="20730" windowHeight="11160" firstSheet="2" activeTab="6" xr2:uid="{652E46C5-005F-4F92-B3DE-44644AD29CCA}"/>
  </bookViews>
  <sheets>
    <sheet name="Line Data" sheetId="1" r:id="rId1"/>
    <sheet name="Load Data" sheetId="2" r:id="rId2"/>
    <sheet name="Generator Data" sheetId="3" r:id="rId3"/>
    <sheet name="Transformer Data" sheetId="4" r:id="rId4"/>
    <sheet name="Bus Data" sheetId="5" r:id="rId5"/>
    <sheet name="Validation" sheetId="6" r:id="rId6"/>
    <sheet name="Voltage Dependency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G5" i="6"/>
  <c r="I5" i="6" s="1"/>
  <c r="F5" i="6"/>
  <c r="H5" i="6" s="1"/>
  <c r="G6" i="6" l="1"/>
  <c r="I6" i="6" s="1"/>
  <c r="G7" i="6"/>
  <c r="I7" i="6" s="1"/>
  <c r="G8" i="6"/>
  <c r="I8" i="6" s="1"/>
  <c r="G9" i="6"/>
  <c r="I9" i="6" s="1"/>
  <c r="G10" i="6"/>
  <c r="I10" i="6" s="1"/>
  <c r="G11" i="6"/>
  <c r="I11" i="6" s="1"/>
  <c r="G12" i="6"/>
  <c r="I12" i="6" s="1"/>
  <c r="F6" i="6"/>
  <c r="H6" i="6" s="1"/>
  <c r="F7" i="6"/>
  <c r="H7" i="6" s="1"/>
  <c r="F8" i="6"/>
  <c r="H8" i="6" s="1"/>
  <c r="F9" i="6"/>
  <c r="H9" i="6" s="1"/>
  <c r="F10" i="6"/>
  <c r="H10" i="6" s="1"/>
  <c r="F11" i="6"/>
  <c r="H11" i="6" s="1"/>
  <c r="F12" i="6"/>
  <c r="H12" i="6" s="1"/>
  <c r="I9" i="1"/>
  <c r="J9" i="1" s="1"/>
  <c r="M9" i="1" s="1"/>
  <c r="L10" i="1"/>
  <c r="K10" i="1"/>
  <c r="I6" i="1"/>
  <c r="J6" i="1" s="1"/>
  <c r="M6" i="1" s="1"/>
  <c r="I7" i="1"/>
  <c r="I8" i="1"/>
  <c r="J8" i="1" s="1"/>
  <c r="M8" i="1" s="1"/>
  <c r="I10" i="1"/>
  <c r="J10" i="1" s="1"/>
  <c r="M10" i="1" s="1"/>
  <c r="I11" i="1"/>
  <c r="J11" i="1" s="1"/>
  <c r="M11" i="1" s="1"/>
  <c r="I12" i="1"/>
  <c r="K12" i="1" s="1"/>
  <c r="J5" i="1"/>
  <c r="M5" i="1" s="1"/>
  <c r="L7" i="1" l="1"/>
  <c r="J7" i="1"/>
  <c r="M7" i="1" s="1"/>
  <c r="K7" i="1"/>
  <c r="L6" i="1"/>
  <c r="K6" i="1"/>
  <c r="L12" i="1"/>
  <c r="J12" i="1"/>
  <c r="M12" i="1" s="1"/>
  <c r="K11" i="1"/>
  <c r="L11" i="1"/>
  <c r="K9" i="1"/>
  <c r="L9" i="1"/>
  <c r="L5" i="1"/>
  <c r="L8" i="1"/>
  <c r="K5" i="1"/>
  <c r="K8" i="1"/>
</calcChain>
</file>

<file path=xl/sharedStrings.xml><?xml version="1.0" encoding="utf-8"?>
<sst xmlns="http://schemas.openxmlformats.org/spreadsheetml/2006/main" count="180" uniqueCount="108">
  <si>
    <t>Real Units Calculations</t>
  </si>
  <si>
    <t>Length(km)</t>
  </si>
  <si>
    <t>R (pu)</t>
  </si>
  <si>
    <t>X (pu)</t>
  </si>
  <si>
    <t>B (pu)</t>
  </si>
  <si>
    <t>From Bus</t>
  </si>
  <si>
    <t>To Bus</t>
  </si>
  <si>
    <t>Rated Voltage (kv)</t>
  </si>
  <si>
    <t>Sbase (MVA)</t>
  </si>
  <si>
    <t>Z Base</t>
  </si>
  <si>
    <t>R (ohm)</t>
  </si>
  <si>
    <t>X (ohm)</t>
  </si>
  <si>
    <t>Load Data</t>
  </si>
  <si>
    <t>Name</t>
  </si>
  <si>
    <t>Terminal Bus</t>
  </si>
  <si>
    <t>Power Factor</t>
  </si>
  <si>
    <t>L1</t>
  </si>
  <si>
    <t>L2</t>
  </si>
  <si>
    <t>L3</t>
  </si>
  <si>
    <t>L4</t>
  </si>
  <si>
    <t>L5</t>
  </si>
  <si>
    <t>L6</t>
  </si>
  <si>
    <t>Bus 1</t>
  </si>
  <si>
    <t>Bus 2</t>
  </si>
  <si>
    <t>Bus 3</t>
  </si>
  <si>
    <t>Bus 4</t>
  </si>
  <si>
    <t>Bus 5</t>
  </si>
  <si>
    <t>Bus 6</t>
  </si>
  <si>
    <t>Bus 7</t>
  </si>
  <si>
    <t>Generator Data</t>
  </si>
  <si>
    <t xml:space="preserve">Terminal Bus </t>
  </si>
  <si>
    <t>Active Power (MVA)</t>
  </si>
  <si>
    <t>Reactive Power (MVAR)</t>
  </si>
  <si>
    <t>G1</t>
  </si>
  <si>
    <t>G2</t>
  </si>
  <si>
    <t>G3</t>
  </si>
  <si>
    <t>G4</t>
  </si>
  <si>
    <t>Bus 9</t>
  </si>
  <si>
    <t>Bus 10</t>
  </si>
  <si>
    <t>Bus 11</t>
  </si>
  <si>
    <t>Bus 12</t>
  </si>
  <si>
    <t>Transformer Data</t>
  </si>
  <si>
    <t>Type</t>
  </si>
  <si>
    <t>MVA Capacity</t>
  </si>
  <si>
    <t>Uk (%)</t>
  </si>
  <si>
    <t>T1</t>
  </si>
  <si>
    <t>T2</t>
  </si>
  <si>
    <t>T3</t>
  </si>
  <si>
    <t>T4</t>
  </si>
  <si>
    <t>T5</t>
  </si>
  <si>
    <t>T6</t>
  </si>
  <si>
    <t>Autotransformer</t>
  </si>
  <si>
    <t>Step-up</t>
  </si>
  <si>
    <t>L 7-8</t>
  </si>
  <si>
    <t>L 4-6</t>
  </si>
  <si>
    <t>L 4-5</t>
  </si>
  <si>
    <t>L 3-4(1)</t>
  </si>
  <si>
    <t>L 3-4</t>
  </si>
  <si>
    <t>L 2-5</t>
  </si>
  <si>
    <t>L 1-6</t>
  </si>
  <si>
    <t>L 1-2</t>
  </si>
  <si>
    <t>Nominal Apparent Power (MVA)</t>
  </si>
  <si>
    <t>Nominal Voltage (KV)</t>
  </si>
  <si>
    <t>Bus Data</t>
  </si>
  <si>
    <t>Bus Name</t>
  </si>
  <si>
    <t>Nominal Voltage (kV)</t>
  </si>
  <si>
    <t>PQ</t>
  </si>
  <si>
    <t>SL</t>
  </si>
  <si>
    <t>PV</t>
  </si>
  <si>
    <t>Active Power (MW)</t>
  </si>
  <si>
    <t>Voltage (pu)</t>
  </si>
  <si>
    <t>Validating the load flow sloution</t>
  </si>
  <si>
    <t>Voltage Degrees</t>
  </si>
  <si>
    <t>Value[1]</t>
  </si>
  <si>
    <t>PF Values</t>
  </si>
  <si>
    <t>Bus</t>
  </si>
  <si>
    <t>Voltage Magnitude (pu)</t>
  </si>
  <si>
    <t>Errors</t>
  </si>
  <si>
    <t>Absolute Error (Voltage)</t>
  </si>
  <si>
    <t>Absolute Error (Degrees)</t>
  </si>
  <si>
    <t>Relative Error (Voltage)</t>
  </si>
  <si>
    <t>Relative Error (Degrees)</t>
  </si>
  <si>
    <t>Y Base</t>
  </si>
  <si>
    <t>B (uS)</t>
  </si>
  <si>
    <t>Vector Group</t>
  </si>
  <si>
    <r>
      <t>Y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y</t>
    </r>
    <r>
      <rPr>
        <vertAlign val="subscript"/>
        <sz val="11"/>
        <color theme="1"/>
        <rFont val="Calibri"/>
        <family val="2"/>
        <scheme val="minor"/>
      </rPr>
      <t>N</t>
    </r>
  </si>
  <si>
    <r>
      <t>Y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d</t>
    </r>
    <r>
      <rPr>
        <vertAlign val="subscript"/>
        <sz val="11"/>
        <color theme="1"/>
        <rFont val="Calibri"/>
        <family val="2"/>
        <scheme val="minor"/>
      </rPr>
      <t>11</t>
    </r>
  </si>
  <si>
    <r>
      <t>B</t>
    </r>
    <r>
      <rPr>
        <vertAlign val="subscript"/>
        <sz val="11"/>
        <color theme="1"/>
        <rFont val="Calibri"/>
        <family val="2"/>
        <scheme val="minor"/>
      </rPr>
      <t>shunt</t>
    </r>
    <r>
      <rPr>
        <sz val="11"/>
        <color theme="1"/>
        <rFont val="Calibri"/>
        <family val="2"/>
        <scheme val="minor"/>
      </rPr>
      <t xml:space="preserve"> (pu)</t>
    </r>
  </si>
  <si>
    <r>
      <t>V</t>
    </r>
    <r>
      <rPr>
        <vertAlign val="subscript"/>
        <sz val="11"/>
        <color theme="1"/>
        <rFont val="Calibri"/>
        <family val="2"/>
        <scheme val="minor"/>
      </rPr>
      <t>mag</t>
    </r>
    <r>
      <rPr>
        <sz val="11"/>
        <color theme="1"/>
        <rFont val="Calibri"/>
        <family val="2"/>
        <scheme val="minor"/>
      </rPr>
      <t xml:space="preserve"> (pu)</t>
    </r>
  </si>
  <si>
    <r>
      <t>Q</t>
    </r>
    <r>
      <rPr>
        <vertAlign val="subscript"/>
        <sz val="11"/>
        <color theme="1"/>
        <rFont val="Calibri"/>
        <family val="2"/>
        <scheme val="minor"/>
      </rPr>
      <t>load</t>
    </r>
    <r>
      <rPr>
        <sz val="11"/>
        <color theme="1"/>
        <rFont val="Calibri"/>
        <family val="2"/>
        <scheme val="minor"/>
      </rPr>
      <t xml:space="preserve"> (pu)</t>
    </r>
  </si>
  <si>
    <r>
      <t>P</t>
    </r>
    <r>
      <rPr>
        <vertAlign val="subscript"/>
        <sz val="11"/>
        <color theme="1"/>
        <rFont val="Calibri"/>
        <family val="2"/>
        <scheme val="minor"/>
      </rPr>
      <t>load</t>
    </r>
    <r>
      <rPr>
        <sz val="11"/>
        <color theme="1"/>
        <rFont val="Calibri"/>
        <family val="2"/>
        <scheme val="minor"/>
      </rPr>
      <t xml:space="preserve"> (pu)</t>
    </r>
  </si>
  <si>
    <r>
      <t>P</t>
    </r>
    <r>
      <rPr>
        <vertAlign val="subscript"/>
        <sz val="11"/>
        <color theme="1"/>
        <rFont val="Calibri"/>
        <family val="2"/>
        <scheme val="minor"/>
      </rPr>
      <t>gen</t>
    </r>
    <r>
      <rPr>
        <sz val="11"/>
        <color theme="1"/>
        <rFont val="Calibri"/>
        <family val="2"/>
        <scheme val="minor"/>
      </rPr>
      <t xml:space="preserve"> (pu)</t>
    </r>
  </si>
  <si>
    <t>-</t>
  </si>
  <si>
    <t>Shunt Data</t>
  </si>
  <si>
    <t>S1</t>
  </si>
  <si>
    <t>S2</t>
  </si>
  <si>
    <t>S3</t>
  </si>
  <si>
    <t xml:space="preserve">Case II: Constant Current  </t>
  </si>
  <si>
    <t>Case III: Constant Power</t>
  </si>
  <si>
    <t>Case I: Constant Impedence</t>
  </si>
  <si>
    <t>Exponential Coefficient</t>
  </si>
  <si>
    <t>Generation (MW)</t>
  </si>
  <si>
    <t>Generation (MVAR)</t>
  </si>
  <si>
    <t>Load (MW)</t>
  </si>
  <si>
    <t>Load (MVAR)</t>
  </si>
  <si>
    <t>Total MVAR Losses</t>
  </si>
  <si>
    <t>Total MW Losses</t>
  </si>
  <si>
    <t>Voltage Dependence of the loads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</si>
</sst>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/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2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4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1712B-34FA-4C1C-8EC0-B8C68612C44C}">
  <dimension ref="A2:R12"/>
  <sheetViews>
    <sheetView workbookViewId="0">
      <selection activeCell="E14" sqref="E14"/>
    </sheetView>
  </sheetViews>
  <sheetFormatPr defaultRowHeight="15" x14ac:dyDescent="0.25"/>
  <cols>
    <col min="3" max="3" width="20.85546875" customWidth="1"/>
    <col min="4" max="4" width="14" customWidth="1"/>
    <col min="5" max="5" width="19.140625" customWidth="1"/>
    <col min="6" max="6" width="13.85546875" customWidth="1"/>
    <col min="7" max="7" width="12.7109375" customWidth="1"/>
    <col min="8" max="8" width="10" customWidth="1"/>
    <col min="9" max="9" width="9.85546875" customWidth="1"/>
    <col min="10" max="10" width="13.140625" customWidth="1"/>
    <col min="11" max="11" width="9.85546875" customWidth="1"/>
    <col min="12" max="12" width="10.42578125" customWidth="1"/>
    <col min="13" max="13" width="13.42578125" customWidth="1"/>
    <col min="14" max="16" width="13.5703125" customWidth="1"/>
    <col min="17" max="17" width="19.7109375" customWidth="1"/>
    <col min="18" max="18" width="12" customWidth="1"/>
    <col min="19" max="19" width="12" bestFit="1" customWidth="1"/>
  </cols>
  <sheetData>
    <row r="2" spans="1:18" ht="28.5" x14ac:dyDescent="0.45">
      <c r="A2" s="3" t="s">
        <v>0</v>
      </c>
      <c r="B2" s="3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8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8" x14ac:dyDescent="0.25">
      <c r="A4" s="5" t="s">
        <v>5</v>
      </c>
      <c r="B4" s="5" t="s">
        <v>6</v>
      </c>
      <c r="C4" s="5" t="s">
        <v>7</v>
      </c>
      <c r="D4" s="5" t="s">
        <v>8</v>
      </c>
      <c r="E4" s="5" t="s">
        <v>1</v>
      </c>
      <c r="F4" s="5" t="s">
        <v>2</v>
      </c>
      <c r="G4" s="5" t="s">
        <v>3</v>
      </c>
      <c r="H4" s="5" t="s">
        <v>4</v>
      </c>
      <c r="I4" s="5" t="s">
        <v>9</v>
      </c>
      <c r="J4" s="5" t="s">
        <v>82</v>
      </c>
      <c r="K4" s="5" t="s">
        <v>10</v>
      </c>
      <c r="L4" s="5" t="s">
        <v>11</v>
      </c>
      <c r="M4" s="5" t="s">
        <v>83</v>
      </c>
      <c r="N4" s="5" t="s">
        <v>42</v>
      </c>
    </row>
    <row r="5" spans="1:18" x14ac:dyDescent="0.25">
      <c r="A5" s="2">
        <v>1</v>
      </c>
      <c r="B5" s="2">
        <v>2</v>
      </c>
      <c r="C5" s="2">
        <v>230</v>
      </c>
      <c r="D5" s="2">
        <v>100</v>
      </c>
      <c r="E5" s="2">
        <v>100</v>
      </c>
      <c r="F5" s="2">
        <v>1.1310000000000001E-2</v>
      </c>
      <c r="G5" s="2">
        <v>8.9980000000000004E-2</v>
      </c>
      <c r="H5" s="2">
        <v>0.18376999999999999</v>
      </c>
      <c r="I5" s="2">
        <f>(C5^2/D5)</f>
        <v>529</v>
      </c>
      <c r="J5">
        <f t="shared" ref="J5:J12" si="0">1/I5</f>
        <v>1.890359168241966E-3</v>
      </c>
      <c r="K5" s="2">
        <f>(I5*F5)</f>
        <v>5.98299</v>
      </c>
      <c r="L5" s="2">
        <f>(I5*G5)</f>
        <v>47.599420000000002</v>
      </c>
      <c r="M5">
        <f t="shared" ref="M5:M12" si="1">(J5*H5)*10^6</f>
        <v>347.39130434782606</v>
      </c>
      <c r="N5" s="2" t="s">
        <v>53</v>
      </c>
      <c r="R5" s="6"/>
    </row>
    <row r="6" spans="1:18" x14ac:dyDescent="0.25">
      <c r="A6" s="2">
        <v>1</v>
      </c>
      <c r="B6" s="2">
        <v>6</v>
      </c>
      <c r="C6" s="2">
        <v>230</v>
      </c>
      <c r="D6" s="2">
        <v>100</v>
      </c>
      <c r="E6" s="2">
        <v>300</v>
      </c>
      <c r="F6" s="2">
        <v>3.3939999999999998E-2</v>
      </c>
      <c r="G6" s="2">
        <v>0.26995000000000002</v>
      </c>
      <c r="H6" s="2">
        <v>0.55130000000000001</v>
      </c>
      <c r="I6" s="2">
        <f t="shared" ref="I6:I12" si="2">(C6^2/D6)</f>
        <v>529</v>
      </c>
      <c r="J6">
        <f t="shared" si="0"/>
        <v>1.890359168241966E-3</v>
      </c>
      <c r="K6" s="2">
        <f t="shared" ref="K6:K12" si="3">(I6*F6)</f>
        <v>17.954259999999998</v>
      </c>
      <c r="L6" s="2">
        <f t="shared" ref="L6:L12" si="4">(I6*G6)</f>
        <v>142.80355</v>
      </c>
      <c r="M6">
        <f t="shared" si="1"/>
        <v>1042.1550094517959</v>
      </c>
      <c r="N6" s="2" t="s">
        <v>54</v>
      </c>
    </row>
    <row r="7" spans="1:18" x14ac:dyDescent="0.25">
      <c r="A7" s="2">
        <v>2</v>
      </c>
      <c r="B7" s="2">
        <v>5</v>
      </c>
      <c r="C7" s="2">
        <v>230</v>
      </c>
      <c r="D7" s="2">
        <v>100</v>
      </c>
      <c r="E7" s="2">
        <v>400</v>
      </c>
      <c r="F7" s="2">
        <v>4.53E-2</v>
      </c>
      <c r="G7" s="2">
        <v>0.3599</v>
      </c>
      <c r="H7" s="2">
        <v>0.73509999999999998</v>
      </c>
      <c r="I7" s="2">
        <f t="shared" si="2"/>
        <v>529</v>
      </c>
      <c r="J7">
        <f t="shared" si="0"/>
        <v>1.890359168241966E-3</v>
      </c>
      <c r="K7" s="2">
        <f t="shared" si="3"/>
        <v>23.963699999999999</v>
      </c>
      <c r="L7" s="2">
        <f t="shared" si="4"/>
        <v>190.3871</v>
      </c>
      <c r="M7">
        <f t="shared" si="1"/>
        <v>1389.6030245746692</v>
      </c>
      <c r="N7" s="2" t="s">
        <v>55</v>
      </c>
    </row>
    <row r="8" spans="1:18" x14ac:dyDescent="0.25">
      <c r="A8" s="2">
        <v>3</v>
      </c>
      <c r="B8" s="2">
        <v>4</v>
      </c>
      <c r="C8" s="2">
        <v>230</v>
      </c>
      <c r="D8" s="2">
        <v>100</v>
      </c>
      <c r="E8" s="2">
        <v>100</v>
      </c>
      <c r="F8" s="2">
        <v>1.1310000000000001E-2</v>
      </c>
      <c r="G8" s="2">
        <v>8.9980000000000004E-2</v>
      </c>
      <c r="H8" s="2">
        <v>0.18376999999999999</v>
      </c>
      <c r="I8" s="2">
        <f t="shared" si="2"/>
        <v>529</v>
      </c>
      <c r="J8">
        <f t="shared" si="0"/>
        <v>1.890359168241966E-3</v>
      </c>
      <c r="K8" s="2">
        <f t="shared" si="3"/>
        <v>5.98299</v>
      </c>
      <c r="L8" s="2">
        <f t="shared" si="4"/>
        <v>47.599420000000002</v>
      </c>
      <c r="M8">
        <f t="shared" si="1"/>
        <v>347.39130434782606</v>
      </c>
      <c r="N8" s="2" t="s">
        <v>56</v>
      </c>
    </row>
    <row r="9" spans="1:18" x14ac:dyDescent="0.25">
      <c r="A9" s="2">
        <v>3</v>
      </c>
      <c r="B9" s="2">
        <v>4</v>
      </c>
      <c r="C9" s="2">
        <v>230</v>
      </c>
      <c r="D9" s="2">
        <v>100</v>
      </c>
      <c r="E9" s="2">
        <v>100</v>
      </c>
      <c r="F9" s="2">
        <v>1.1310000000000001E-2</v>
      </c>
      <c r="G9" s="2">
        <v>8.9980000000000004E-2</v>
      </c>
      <c r="H9" s="2">
        <v>0.18376999999999999</v>
      </c>
      <c r="I9" s="2">
        <f t="shared" ref="I9" si="5">(C9^2/D9)</f>
        <v>529</v>
      </c>
      <c r="J9">
        <f t="shared" si="0"/>
        <v>1.890359168241966E-3</v>
      </c>
      <c r="K9" s="2">
        <f t="shared" ref="K9" si="6">(I9*F9)</f>
        <v>5.98299</v>
      </c>
      <c r="L9" s="2">
        <f t="shared" ref="L9" si="7">(I9*G9)</f>
        <v>47.599420000000002</v>
      </c>
      <c r="M9">
        <f t="shared" si="1"/>
        <v>347.39130434782606</v>
      </c>
      <c r="N9" s="2" t="s">
        <v>57</v>
      </c>
    </row>
    <row r="10" spans="1:18" x14ac:dyDescent="0.25">
      <c r="A10" s="2">
        <v>4</v>
      </c>
      <c r="B10" s="2">
        <v>5</v>
      </c>
      <c r="C10" s="2">
        <v>230</v>
      </c>
      <c r="D10" s="2">
        <v>100</v>
      </c>
      <c r="E10" s="2">
        <v>150</v>
      </c>
      <c r="F10" s="2">
        <v>1.7000000000000001E-2</v>
      </c>
      <c r="G10" s="2">
        <v>0.13500000000000001</v>
      </c>
      <c r="H10" s="2">
        <v>0.2757</v>
      </c>
      <c r="I10" s="2">
        <f t="shared" si="2"/>
        <v>529</v>
      </c>
      <c r="J10">
        <f t="shared" si="0"/>
        <v>1.890359168241966E-3</v>
      </c>
      <c r="K10" s="2">
        <f t="shared" si="3"/>
        <v>8.9930000000000003</v>
      </c>
      <c r="L10" s="2">
        <f t="shared" si="4"/>
        <v>71.415000000000006</v>
      </c>
      <c r="M10">
        <f t="shared" si="1"/>
        <v>521.17202268431004</v>
      </c>
      <c r="N10" s="2" t="s">
        <v>58</v>
      </c>
    </row>
    <row r="11" spans="1:18" x14ac:dyDescent="0.25">
      <c r="A11" s="2">
        <v>4</v>
      </c>
      <c r="B11" s="2">
        <v>6</v>
      </c>
      <c r="C11" s="2">
        <v>230</v>
      </c>
      <c r="D11" s="2">
        <v>100</v>
      </c>
      <c r="E11" s="2">
        <v>300</v>
      </c>
      <c r="F11" s="2">
        <v>3.3939999999999998E-2</v>
      </c>
      <c r="G11" s="2">
        <v>0.26995000000000002</v>
      </c>
      <c r="H11" s="2">
        <v>0.55130000000000001</v>
      </c>
      <c r="I11" s="2">
        <f t="shared" si="2"/>
        <v>529</v>
      </c>
      <c r="J11">
        <f t="shared" si="0"/>
        <v>1.890359168241966E-3</v>
      </c>
      <c r="K11" s="2">
        <f t="shared" si="3"/>
        <v>17.954259999999998</v>
      </c>
      <c r="L11" s="2">
        <f t="shared" si="4"/>
        <v>142.80355</v>
      </c>
      <c r="M11">
        <f t="shared" si="1"/>
        <v>1042.1550094517959</v>
      </c>
      <c r="N11" s="2" t="s">
        <v>59</v>
      </c>
    </row>
    <row r="12" spans="1:18" x14ac:dyDescent="0.25">
      <c r="A12" s="2">
        <v>7</v>
      </c>
      <c r="B12" s="2">
        <v>8</v>
      </c>
      <c r="C12" s="2">
        <v>345</v>
      </c>
      <c r="D12" s="2">
        <v>100</v>
      </c>
      <c r="E12" s="2">
        <v>600</v>
      </c>
      <c r="F12" s="2">
        <v>6.7860000000000004E-2</v>
      </c>
      <c r="G12" s="2">
        <v>0.53988000000000003</v>
      </c>
      <c r="H12" s="2">
        <v>1.1026199999999999</v>
      </c>
      <c r="I12" s="2">
        <f t="shared" si="2"/>
        <v>1190.25</v>
      </c>
      <c r="J12">
        <f t="shared" si="0"/>
        <v>8.4015963032976261E-4</v>
      </c>
      <c r="K12" s="2">
        <f t="shared" si="3"/>
        <v>80.770364999999998</v>
      </c>
      <c r="L12" s="2">
        <f t="shared" si="4"/>
        <v>642.59217000000001</v>
      </c>
      <c r="M12">
        <f t="shared" si="1"/>
        <v>926.37681159420276</v>
      </c>
      <c r="N12" s="2" t="s"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EEDAE-014C-4C7A-BA5D-21F82F6504FD}">
  <dimension ref="B2:F17"/>
  <sheetViews>
    <sheetView workbookViewId="0">
      <selection activeCell="F19" sqref="F19"/>
    </sheetView>
  </sheetViews>
  <sheetFormatPr defaultRowHeight="15" x14ac:dyDescent="0.25"/>
  <cols>
    <col min="3" max="3" width="14.7109375" customWidth="1"/>
    <col min="4" max="4" width="22.28515625" customWidth="1"/>
    <col min="5" max="5" width="27.28515625" customWidth="1"/>
    <col min="6" max="6" width="23.5703125" customWidth="1"/>
    <col min="7" max="7" width="22.85546875" customWidth="1"/>
  </cols>
  <sheetData>
    <row r="2" spans="2:6" ht="28.5" x14ac:dyDescent="0.45">
      <c r="B2" s="1" t="s">
        <v>12</v>
      </c>
    </row>
    <row r="4" spans="2:6" x14ac:dyDescent="0.25">
      <c r="B4" s="5" t="s">
        <v>13</v>
      </c>
      <c r="C4" s="5" t="s">
        <v>14</v>
      </c>
      <c r="D4" s="5" t="s">
        <v>31</v>
      </c>
      <c r="E4" s="5" t="s">
        <v>32</v>
      </c>
      <c r="F4" s="5" t="s">
        <v>15</v>
      </c>
    </row>
    <row r="5" spans="2:6" x14ac:dyDescent="0.25">
      <c r="B5" s="2" t="s">
        <v>16</v>
      </c>
      <c r="C5" s="2" t="s">
        <v>22</v>
      </c>
      <c r="D5" s="2">
        <v>300</v>
      </c>
      <c r="E5" s="2">
        <v>186</v>
      </c>
      <c r="F5" s="2">
        <v>0.85</v>
      </c>
    </row>
    <row r="6" spans="2:6" x14ac:dyDescent="0.25">
      <c r="B6" s="2" t="s">
        <v>17</v>
      </c>
      <c r="C6" s="2" t="s">
        <v>23</v>
      </c>
      <c r="D6" s="2">
        <v>250</v>
      </c>
      <c r="E6" s="2">
        <v>121</v>
      </c>
      <c r="F6" s="2">
        <v>0.9</v>
      </c>
    </row>
    <row r="7" spans="2:6" x14ac:dyDescent="0.25">
      <c r="B7" s="2" t="s">
        <v>18</v>
      </c>
      <c r="C7" s="2" t="s">
        <v>24</v>
      </c>
      <c r="D7" s="2">
        <v>350</v>
      </c>
      <c r="E7" s="2">
        <v>115</v>
      </c>
      <c r="F7" s="2">
        <v>0.95</v>
      </c>
    </row>
    <row r="8" spans="2:6" x14ac:dyDescent="0.25">
      <c r="B8" s="2" t="s">
        <v>19</v>
      </c>
      <c r="C8" s="2" t="s">
        <v>25</v>
      </c>
      <c r="D8" s="2">
        <v>300</v>
      </c>
      <c r="E8" s="2">
        <v>186</v>
      </c>
      <c r="F8" s="2">
        <v>0.85</v>
      </c>
    </row>
    <row r="9" spans="2:6" x14ac:dyDescent="0.25">
      <c r="B9" s="2" t="s">
        <v>20</v>
      </c>
      <c r="C9" s="2" t="s">
        <v>26</v>
      </c>
      <c r="D9" s="2">
        <v>100</v>
      </c>
      <c r="E9" s="2">
        <v>48</v>
      </c>
      <c r="F9" s="2">
        <v>0.9</v>
      </c>
    </row>
    <row r="10" spans="2:6" x14ac:dyDescent="0.25">
      <c r="B10" s="2" t="s">
        <v>21</v>
      </c>
      <c r="C10" s="2" t="s">
        <v>27</v>
      </c>
      <c r="D10" s="2">
        <v>150</v>
      </c>
      <c r="E10" s="2">
        <v>49</v>
      </c>
      <c r="F10" s="2">
        <v>0.95</v>
      </c>
    </row>
    <row r="11" spans="2:6" x14ac:dyDescent="0.25">
      <c r="B11" s="2"/>
      <c r="C11" s="2"/>
      <c r="D11" s="2"/>
      <c r="E11" s="2"/>
      <c r="F11" s="2"/>
    </row>
    <row r="12" spans="2:6" ht="28.5" x14ac:dyDescent="0.45">
      <c r="B12" s="1" t="s">
        <v>93</v>
      </c>
    </row>
    <row r="14" spans="2:6" x14ac:dyDescent="0.25">
      <c r="B14" s="5" t="s">
        <v>13</v>
      </c>
      <c r="C14" s="5" t="s">
        <v>14</v>
      </c>
      <c r="D14" s="5" t="s">
        <v>31</v>
      </c>
      <c r="E14" s="5" t="s">
        <v>32</v>
      </c>
      <c r="F14" s="7"/>
    </row>
    <row r="15" spans="2:6" x14ac:dyDescent="0.25">
      <c r="B15" s="2" t="s">
        <v>94</v>
      </c>
      <c r="C15" s="2" t="s">
        <v>25</v>
      </c>
      <c r="D15" s="2" t="s">
        <v>92</v>
      </c>
      <c r="E15" s="2">
        <v>200</v>
      </c>
      <c r="F15" s="2"/>
    </row>
    <row r="16" spans="2:6" x14ac:dyDescent="0.25">
      <c r="B16" s="2" t="s">
        <v>95</v>
      </c>
      <c r="C16" s="2" t="s">
        <v>26</v>
      </c>
      <c r="D16" s="2" t="s">
        <v>92</v>
      </c>
      <c r="E16" s="2">
        <v>40</v>
      </c>
      <c r="F16" s="2"/>
    </row>
    <row r="17" spans="2:6" x14ac:dyDescent="0.25">
      <c r="B17" s="2" t="s">
        <v>96</v>
      </c>
      <c r="C17" s="2" t="s">
        <v>28</v>
      </c>
      <c r="D17" s="2" t="s">
        <v>92</v>
      </c>
      <c r="E17" s="2">
        <v>-100</v>
      </c>
      <c r="F1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85F46-1386-42C3-A9CA-BE231F137DFB}">
  <dimension ref="B3:H8"/>
  <sheetViews>
    <sheetView workbookViewId="0">
      <selection activeCell="D13" sqref="D13"/>
    </sheetView>
  </sheetViews>
  <sheetFormatPr defaultRowHeight="15" x14ac:dyDescent="0.25"/>
  <cols>
    <col min="3" max="3" width="15.140625" customWidth="1"/>
    <col min="4" max="4" width="33.5703125" customWidth="1"/>
    <col min="5" max="5" width="24.7109375" customWidth="1"/>
    <col min="6" max="6" width="33.28515625" customWidth="1"/>
    <col min="7" max="7" width="23.85546875" customWidth="1"/>
    <col min="8" max="8" width="18" customWidth="1"/>
    <col min="9" max="9" width="20.140625" customWidth="1"/>
    <col min="10" max="10" width="17.28515625" customWidth="1"/>
  </cols>
  <sheetData>
    <row r="3" spans="2:8" ht="28.5" x14ac:dyDescent="0.45">
      <c r="B3" s="1" t="s">
        <v>29</v>
      </c>
    </row>
    <row r="4" spans="2:8" x14ac:dyDescent="0.25">
      <c r="B4" s="5" t="s">
        <v>13</v>
      </c>
      <c r="C4" s="5" t="s">
        <v>30</v>
      </c>
      <c r="D4" s="5" t="s">
        <v>61</v>
      </c>
      <c r="E4" s="5" t="s">
        <v>62</v>
      </c>
      <c r="F4" s="5" t="s">
        <v>15</v>
      </c>
      <c r="G4" s="5" t="s">
        <v>69</v>
      </c>
      <c r="H4" s="5" t="s">
        <v>70</v>
      </c>
    </row>
    <row r="5" spans="2:8" x14ac:dyDescent="0.25">
      <c r="B5" s="2" t="s">
        <v>33</v>
      </c>
      <c r="C5" s="2" t="s">
        <v>37</v>
      </c>
      <c r="D5" s="2">
        <v>750</v>
      </c>
      <c r="E5" s="2">
        <v>15.5</v>
      </c>
      <c r="F5" s="2">
        <v>0.8</v>
      </c>
      <c r="G5" s="2">
        <v>0</v>
      </c>
      <c r="H5" s="2">
        <v>1</v>
      </c>
    </row>
    <row r="6" spans="2:8" x14ac:dyDescent="0.25">
      <c r="B6" s="2" t="s">
        <v>34</v>
      </c>
      <c r="C6" s="2" t="s">
        <v>38</v>
      </c>
      <c r="D6" s="2">
        <v>640</v>
      </c>
      <c r="E6" s="2">
        <v>15</v>
      </c>
      <c r="F6" s="2">
        <v>0.8</v>
      </c>
      <c r="G6" s="2">
        <v>400</v>
      </c>
      <c r="H6" s="2">
        <v>1.01</v>
      </c>
    </row>
    <row r="7" spans="2:8" x14ac:dyDescent="0.25">
      <c r="B7" s="2" t="s">
        <v>35</v>
      </c>
      <c r="C7" s="2" t="s">
        <v>39</v>
      </c>
      <c r="D7" s="2">
        <v>384</v>
      </c>
      <c r="E7" s="2">
        <v>18</v>
      </c>
      <c r="F7" s="2">
        <v>0.8</v>
      </c>
      <c r="G7" s="2">
        <v>270</v>
      </c>
      <c r="H7" s="2">
        <v>1.01</v>
      </c>
    </row>
    <row r="8" spans="2:8" x14ac:dyDescent="0.25">
      <c r="B8" s="2" t="s">
        <v>36</v>
      </c>
      <c r="C8" s="2" t="s">
        <v>40</v>
      </c>
      <c r="D8" s="2">
        <v>474</v>
      </c>
      <c r="E8" s="2">
        <v>13.8</v>
      </c>
      <c r="F8" s="2">
        <v>0.8</v>
      </c>
      <c r="G8" s="2">
        <v>330</v>
      </c>
      <c r="H8" s="2">
        <v>1.01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01241-EF95-4F8B-B142-EFB585A70E98}">
  <dimension ref="B3:H10"/>
  <sheetViews>
    <sheetView workbookViewId="0">
      <selection activeCell="E14" sqref="E14"/>
    </sheetView>
  </sheetViews>
  <sheetFormatPr defaultRowHeight="15" x14ac:dyDescent="0.25"/>
  <cols>
    <col min="2" max="2" width="11.42578125" customWidth="1"/>
    <col min="3" max="3" width="11.5703125" customWidth="1"/>
    <col min="4" max="4" width="12.5703125" customWidth="1"/>
    <col min="5" max="6" width="17.5703125" customWidth="1"/>
    <col min="7" max="7" width="18.85546875" customWidth="1"/>
    <col min="8" max="8" width="16.5703125" customWidth="1"/>
    <col min="10" max="10" width="14.7109375" customWidth="1"/>
  </cols>
  <sheetData>
    <row r="3" spans="2:8" ht="28.5" x14ac:dyDescent="0.45">
      <c r="B3" s="1" t="s">
        <v>41</v>
      </c>
    </row>
    <row r="4" spans="2:8" x14ac:dyDescent="0.25">
      <c r="B4" s="5" t="s">
        <v>13</v>
      </c>
      <c r="C4" s="5" t="s">
        <v>5</v>
      </c>
      <c r="D4" s="5" t="s">
        <v>6</v>
      </c>
      <c r="E4" s="5" t="s">
        <v>42</v>
      </c>
      <c r="F4" s="5" t="s">
        <v>43</v>
      </c>
      <c r="G4" s="5" t="s">
        <v>44</v>
      </c>
      <c r="H4" s="5" t="s">
        <v>84</v>
      </c>
    </row>
    <row r="5" spans="2:8" ht="18" x14ac:dyDescent="0.35">
      <c r="B5" s="2" t="s">
        <v>45</v>
      </c>
      <c r="C5" s="2">
        <v>1</v>
      </c>
      <c r="D5" s="2">
        <v>7</v>
      </c>
      <c r="E5" s="2" t="s">
        <v>51</v>
      </c>
      <c r="F5" s="2">
        <v>500</v>
      </c>
      <c r="G5" s="2">
        <v>13</v>
      </c>
      <c r="H5" s="2" t="s">
        <v>85</v>
      </c>
    </row>
    <row r="6" spans="2:8" ht="18" x14ac:dyDescent="0.35">
      <c r="B6" s="2" t="s">
        <v>46</v>
      </c>
      <c r="C6" s="2">
        <v>1</v>
      </c>
      <c r="D6" s="2">
        <v>9</v>
      </c>
      <c r="E6" s="2" t="s">
        <v>52</v>
      </c>
      <c r="F6" s="2">
        <v>800</v>
      </c>
      <c r="G6" s="2">
        <v>12</v>
      </c>
      <c r="H6" s="2" t="s">
        <v>86</v>
      </c>
    </row>
    <row r="7" spans="2:8" ht="18" x14ac:dyDescent="0.35">
      <c r="B7" s="2" t="s">
        <v>47</v>
      </c>
      <c r="C7" s="2">
        <v>2</v>
      </c>
      <c r="D7" s="2">
        <v>10</v>
      </c>
      <c r="E7" s="2" t="s">
        <v>52</v>
      </c>
      <c r="F7" s="2">
        <v>700</v>
      </c>
      <c r="G7" s="2">
        <v>12</v>
      </c>
      <c r="H7" s="2" t="s">
        <v>86</v>
      </c>
    </row>
    <row r="8" spans="2:8" ht="18" x14ac:dyDescent="0.35">
      <c r="B8" s="2" t="s">
        <v>48</v>
      </c>
      <c r="C8" s="2">
        <v>3</v>
      </c>
      <c r="D8" s="2">
        <v>8</v>
      </c>
      <c r="E8" s="2" t="s">
        <v>51</v>
      </c>
      <c r="F8" s="2">
        <v>500</v>
      </c>
      <c r="G8" s="2">
        <v>13</v>
      </c>
      <c r="H8" s="2" t="s">
        <v>85</v>
      </c>
    </row>
    <row r="9" spans="2:8" ht="18" x14ac:dyDescent="0.35">
      <c r="B9" s="2" t="s">
        <v>49</v>
      </c>
      <c r="C9" s="2">
        <v>3</v>
      </c>
      <c r="D9" s="2">
        <v>11</v>
      </c>
      <c r="E9" s="2" t="s">
        <v>52</v>
      </c>
      <c r="F9" s="2">
        <v>400</v>
      </c>
      <c r="G9" s="2">
        <v>10</v>
      </c>
      <c r="H9" s="2" t="s">
        <v>86</v>
      </c>
    </row>
    <row r="10" spans="2:8" ht="18" x14ac:dyDescent="0.35">
      <c r="B10" s="2" t="s">
        <v>50</v>
      </c>
      <c r="C10" s="2">
        <v>6</v>
      </c>
      <c r="D10" s="2">
        <v>12</v>
      </c>
      <c r="E10" s="2" t="s">
        <v>52</v>
      </c>
      <c r="F10" s="2">
        <v>500</v>
      </c>
      <c r="G10" s="2">
        <v>11</v>
      </c>
      <c r="H10" s="2" t="s">
        <v>86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1FD81-3B81-401F-8BA0-19225375D6FD}">
  <dimension ref="B3:I16"/>
  <sheetViews>
    <sheetView workbookViewId="0">
      <selection activeCell="L12" sqref="L12"/>
    </sheetView>
  </sheetViews>
  <sheetFormatPr defaultRowHeight="15" x14ac:dyDescent="0.25"/>
  <cols>
    <col min="2" max="2" width="13" customWidth="1"/>
    <col min="3" max="3" width="23.140625" customWidth="1"/>
    <col min="4" max="4" width="23" customWidth="1"/>
    <col min="5" max="5" width="12.7109375" customWidth="1"/>
    <col min="6" max="6" width="10.5703125" customWidth="1"/>
    <col min="7" max="7" width="10.85546875" customWidth="1"/>
    <col min="8" max="8" width="11.5703125" customWidth="1"/>
    <col min="9" max="9" width="11.140625" customWidth="1"/>
    <col min="10" max="10" width="10.5703125" customWidth="1"/>
  </cols>
  <sheetData>
    <row r="3" spans="2:9" ht="28.5" x14ac:dyDescent="0.45">
      <c r="B3" s="1" t="s">
        <v>63</v>
      </c>
    </row>
    <row r="4" spans="2:9" ht="18" x14ac:dyDescent="0.35">
      <c r="B4" s="5" t="s">
        <v>64</v>
      </c>
      <c r="C4" s="5" t="s">
        <v>65</v>
      </c>
      <c r="D4" s="5" t="s">
        <v>42</v>
      </c>
      <c r="E4" s="5" t="s">
        <v>91</v>
      </c>
      <c r="F4" s="5" t="s">
        <v>90</v>
      </c>
      <c r="G4" s="5" t="s">
        <v>89</v>
      </c>
      <c r="H4" s="5" t="s">
        <v>87</v>
      </c>
      <c r="I4" s="5" t="s">
        <v>88</v>
      </c>
    </row>
    <row r="5" spans="2:9" x14ac:dyDescent="0.25">
      <c r="B5" s="2">
        <v>1</v>
      </c>
      <c r="C5" s="2">
        <v>230</v>
      </c>
      <c r="D5" s="2" t="s">
        <v>66</v>
      </c>
      <c r="E5" s="2" t="s">
        <v>92</v>
      </c>
      <c r="F5" s="2">
        <v>3</v>
      </c>
      <c r="G5" s="2">
        <v>1.86</v>
      </c>
      <c r="H5" s="2" t="s">
        <v>92</v>
      </c>
      <c r="I5" s="2" t="s">
        <v>92</v>
      </c>
    </row>
    <row r="6" spans="2:9" x14ac:dyDescent="0.25">
      <c r="B6" s="2">
        <v>2</v>
      </c>
      <c r="C6" s="2">
        <v>230</v>
      </c>
      <c r="D6" s="2" t="s">
        <v>66</v>
      </c>
      <c r="E6" s="2" t="s">
        <v>92</v>
      </c>
      <c r="F6" s="2">
        <v>2.5</v>
      </c>
      <c r="G6" s="2">
        <v>1.21</v>
      </c>
      <c r="H6" s="2" t="s">
        <v>92</v>
      </c>
      <c r="I6" s="2" t="s">
        <v>92</v>
      </c>
    </row>
    <row r="7" spans="2:9" x14ac:dyDescent="0.25">
      <c r="B7" s="2">
        <v>3</v>
      </c>
      <c r="C7" s="2">
        <v>230</v>
      </c>
      <c r="D7" s="2" t="s">
        <v>66</v>
      </c>
      <c r="E7" s="2" t="s">
        <v>92</v>
      </c>
      <c r="F7" s="2">
        <v>3.5</v>
      </c>
      <c r="G7" s="2">
        <v>1.1499999999999999</v>
      </c>
      <c r="H7" s="2" t="s">
        <v>92</v>
      </c>
      <c r="I7" s="2" t="s">
        <v>92</v>
      </c>
    </row>
    <row r="8" spans="2:9" x14ac:dyDescent="0.25">
      <c r="B8" s="2">
        <v>4</v>
      </c>
      <c r="C8" s="2">
        <v>230</v>
      </c>
      <c r="D8" s="2" t="s">
        <v>66</v>
      </c>
      <c r="E8" s="2" t="s">
        <v>92</v>
      </c>
      <c r="F8" s="2">
        <v>3</v>
      </c>
      <c r="G8" s="2">
        <v>1.86</v>
      </c>
      <c r="H8" s="2">
        <v>2</v>
      </c>
      <c r="I8" s="2" t="s">
        <v>92</v>
      </c>
    </row>
    <row r="9" spans="2:9" x14ac:dyDescent="0.25">
      <c r="B9" s="2">
        <v>5</v>
      </c>
      <c r="C9" s="2">
        <v>230</v>
      </c>
      <c r="D9" s="2" t="s">
        <v>66</v>
      </c>
      <c r="E9" s="2" t="s">
        <v>92</v>
      </c>
      <c r="F9" s="2">
        <v>1</v>
      </c>
      <c r="G9" s="2">
        <v>0.48</v>
      </c>
      <c r="H9" s="2">
        <v>0.4</v>
      </c>
      <c r="I9" s="2" t="s">
        <v>92</v>
      </c>
    </row>
    <row r="10" spans="2:9" x14ac:dyDescent="0.25">
      <c r="B10" s="2">
        <v>6</v>
      </c>
      <c r="C10" s="2">
        <v>230</v>
      </c>
      <c r="D10" s="2" t="s">
        <v>66</v>
      </c>
      <c r="E10" s="2" t="s">
        <v>92</v>
      </c>
      <c r="F10" s="2">
        <v>1.5</v>
      </c>
      <c r="G10" s="2">
        <v>0.49</v>
      </c>
      <c r="H10" s="2" t="s">
        <v>92</v>
      </c>
      <c r="I10" s="2" t="s">
        <v>92</v>
      </c>
    </row>
    <row r="11" spans="2:9" x14ac:dyDescent="0.25">
      <c r="B11" s="2">
        <v>7</v>
      </c>
      <c r="C11" s="2">
        <v>345</v>
      </c>
      <c r="D11" s="2" t="s">
        <v>66</v>
      </c>
      <c r="E11" s="2" t="s">
        <v>92</v>
      </c>
      <c r="F11" s="2" t="s">
        <v>92</v>
      </c>
      <c r="G11" s="2" t="s">
        <v>92</v>
      </c>
      <c r="H11" s="2">
        <v>-1</v>
      </c>
      <c r="I11" s="2" t="s">
        <v>92</v>
      </c>
    </row>
    <row r="12" spans="2:9" x14ac:dyDescent="0.25">
      <c r="B12" s="2">
        <v>8</v>
      </c>
      <c r="C12" s="2">
        <v>345</v>
      </c>
      <c r="D12" s="2" t="s">
        <v>66</v>
      </c>
      <c r="E12" s="2" t="s">
        <v>92</v>
      </c>
      <c r="F12" s="2" t="s">
        <v>92</v>
      </c>
      <c r="G12" s="2" t="s">
        <v>92</v>
      </c>
      <c r="H12" s="2" t="s">
        <v>92</v>
      </c>
      <c r="I12" s="2" t="s">
        <v>92</v>
      </c>
    </row>
    <row r="13" spans="2:9" x14ac:dyDescent="0.25">
      <c r="B13" s="2">
        <v>9</v>
      </c>
      <c r="C13" s="2">
        <v>15.5</v>
      </c>
      <c r="D13" s="2" t="s">
        <v>67</v>
      </c>
      <c r="E13" s="2" t="s">
        <v>92</v>
      </c>
      <c r="F13" s="2" t="s">
        <v>92</v>
      </c>
      <c r="G13" s="2" t="s">
        <v>92</v>
      </c>
      <c r="H13" s="2" t="s">
        <v>92</v>
      </c>
      <c r="I13" s="2">
        <v>1</v>
      </c>
    </row>
    <row r="14" spans="2:9" x14ac:dyDescent="0.25">
      <c r="B14" s="2">
        <v>10</v>
      </c>
      <c r="C14" s="2">
        <v>15</v>
      </c>
      <c r="D14" s="2" t="s">
        <v>68</v>
      </c>
      <c r="E14" s="2">
        <v>4</v>
      </c>
      <c r="F14" s="2" t="s">
        <v>92</v>
      </c>
      <c r="G14" s="2" t="s">
        <v>92</v>
      </c>
      <c r="H14" s="2" t="s">
        <v>92</v>
      </c>
      <c r="I14" s="2">
        <v>1.01</v>
      </c>
    </row>
    <row r="15" spans="2:9" x14ac:dyDescent="0.25">
      <c r="B15" s="2">
        <v>11</v>
      </c>
      <c r="C15" s="2">
        <v>18</v>
      </c>
      <c r="D15" s="2" t="s">
        <v>68</v>
      </c>
      <c r="E15" s="2">
        <v>2.7</v>
      </c>
      <c r="F15" s="2" t="s">
        <v>92</v>
      </c>
      <c r="G15" s="2" t="s">
        <v>92</v>
      </c>
      <c r="H15" s="2" t="s">
        <v>92</v>
      </c>
      <c r="I15" s="2">
        <v>1.01</v>
      </c>
    </row>
    <row r="16" spans="2:9" x14ac:dyDescent="0.25">
      <c r="B16" s="2">
        <v>12</v>
      </c>
      <c r="C16" s="2">
        <v>13.8</v>
      </c>
      <c r="D16" s="2" t="s">
        <v>68</v>
      </c>
      <c r="E16" s="2">
        <v>3.3</v>
      </c>
      <c r="F16" s="2" t="s">
        <v>92</v>
      </c>
      <c r="G16" s="2" t="s">
        <v>92</v>
      </c>
      <c r="H16" s="2" t="s">
        <v>92</v>
      </c>
      <c r="I16" s="2">
        <v>1.01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224BD-2B84-415E-999F-25FB1D1B47D4}">
  <dimension ref="A1:N20"/>
  <sheetViews>
    <sheetView workbookViewId="0">
      <selection activeCell="F5" sqref="F5:I12"/>
    </sheetView>
  </sheetViews>
  <sheetFormatPr defaultRowHeight="15" x14ac:dyDescent="0.25"/>
  <cols>
    <col min="2" max="2" width="24.28515625" customWidth="1"/>
    <col min="3" max="3" width="20.140625" customWidth="1"/>
    <col min="4" max="7" width="21.7109375" customWidth="1"/>
    <col min="8" max="8" width="23" customWidth="1"/>
    <col min="9" max="9" width="23.28515625" customWidth="1"/>
    <col min="10" max="10" width="22.5703125" customWidth="1"/>
    <col min="11" max="11" width="23.140625" customWidth="1"/>
    <col min="12" max="12" width="24.28515625" customWidth="1"/>
    <col min="13" max="13" width="22.140625" customWidth="1"/>
    <col min="14" max="14" width="23.42578125" customWidth="1"/>
  </cols>
  <sheetData>
    <row r="1" spans="1:9" ht="28.5" x14ac:dyDescent="0.45">
      <c r="A1" s="1" t="s">
        <v>71</v>
      </c>
    </row>
    <row r="3" spans="1:9" x14ac:dyDescent="0.25">
      <c r="A3" s="7"/>
      <c r="B3" s="12" t="s">
        <v>73</v>
      </c>
      <c r="C3" s="12"/>
      <c r="D3" s="9" t="s">
        <v>74</v>
      </c>
      <c r="E3" s="9"/>
      <c r="F3" s="14" t="s">
        <v>77</v>
      </c>
      <c r="G3" s="15"/>
      <c r="H3" s="16"/>
      <c r="I3" s="16"/>
    </row>
    <row r="4" spans="1:9" x14ac:dyDescent="0.25">
      <c r="A4" s="8" t="s">
        <v>75</v>
      </c>
      <c r="B4" s="12" t="s">
        <v>76</v>
      </c>
      <c r="C4" s="12" t="s">
        <v>72</v>
      </c>
      <c r="D4" s="9" t="s">
        <v>76</v>
      </c>
      <c r="E4" s="9" t="s">
        <v>72</v>
      </c>
      <c r="F4" s="10" t="s">
        <v>78</v>
      </c>
      <c r="G4" s="10" t="s">
        <v>79</v>
      </c>
      <c r="H4" s="13" t="s">
        <v>80</v>
      </c>
      <c r="I4" s="13" t="s">
        <v>81</v>
      </c>
    </row>
    <row r="5" spans="1:9" x14ac:dyDescent="0.25">
      <c r="A5" s="8">
        <v>1</v>
      </c>
      <c r="B5" s="12">
        <v>0.98</v>
      </c>
      <c r="C5" s="12">
        <v>-4.2</v>
      </c>
      <c r="D5" s="9">
        <v>0.96416180783000005</v>
      </c>
      <c r="E5" s="9">
        <v>-34.513631998999998</v>
      </c>
      <c r="F5" s="10">
        <f t="shared" ref="F5:F12" si="0">(B5-D5)</f>
        <v>1.5838192169999932E-2</v>
      </c>
      <c r="G5" s="10">
        <f t="shared" ref="G5:G12" si="1">C5-E5</f>
        <v>30.313631998999998</v>
      </c>
      <c r="H5" s="11">
        <f t="shared" ref="H5:I12" si="2">F5/B5</f>
        <v>1.6161420581632585E-2</v>
      </c>
      <c r="I5" s="11">
        <f t="shared" si="2"/>
        <v>-7.2175314283333325</v>
      </c>
    </row>
    <row r="6" spans="1:9" x14ac:dyDescent="0.25">
      <c r="A6" s="8">
        <v>2</v>
      </c>
      <c r="B6" s="12">
        <v>0.99</v>
      </c>
      <c r="C6" s="12">
        <v>-3</v>
      </c>
      <c r="D6" s="9">
        <v>0.97681771241000004</v>
      </c>
      <c r="E6" s="9">
        <v>-35.855573063000001</v>
      </c>
      <c r="F6" s="10">
        <f t="shared" si="0"/>
        <v>1.3182287589999953E-2</v>
      </c>
      <c r="G6" s="10">
        <f t="shared" si="1"/>
        <v>32.855573063000001</v>
      </c>
      <c r="H6" s="11">
        <f t="shared" si="2"/>
        <v>1.3315442010100962E-2</v>
      </c>
      <c r="I6" s="11">
        <f t="shared" si="2"/>
        <v>-10.951857687666667</v>
      </c>
    </row>
    <row r="7" spans="1:9" x14ac:dyDescent="0.25">
      <c r="A7" s="8">
        <v>3</v>
      </c>
      <c r="B7" s="12">
        <v>0.99</v>
      </c>
      <c r="C7" s="12">
        <v>-30</v>
      </c>
      <c r="D7" s="9">
        <v>0.94979211961999999</v>
      </c>
      <c r="E7" s="9">
        <v>-86.310786336999996</v>
      </c>
      <c r="F7" s="10">
        <f t="shared" si="0"/>
        <v>4.0207880380000005E-2</v>
      </c>
      <c r="G7" s="10">
        <f t="shared" si="1"/>
        <v>56.310786336999996</v>
      </c>
      <c r="H7" s="11">
        <f t="shared" si="2"/>
        <v>4.0614020585858591E-2</v>
      </c>
      <c r="I7" s="11">
        <f t="shared" si="2"/>
        <v>-1.8770262112333331</v>
      </c>
    </row>
    <row r="8" spans="1:9" x14ac:dyDescent="0.25">
      <c r="A8" s="8">
        <v>4</v>
      </c>
      <c r="B8" s="12">
        <v>0.99</v>
      </c>
      <c r="C8" s="12">
        <v>-30.6</v>
      </c>
      <c r="D8" s="9">
        <v>0.90174548911999997</v>
      </c>
      <c r="E8" s="9">
        <v>-86.948937770000001</v>
      </c>
      <c r="F8" s="10">
        <f t="shared" si="0"/>
        <v>8.8254510880000026E-2</v>
      </c>
      <c r="G8" s="10">
        <f t="shared" si="1"/>
        <v>56.348937769999999</v>
      </c>
      <c r="H8" s="11">
        <f t="shared" si="2"/>
        <v>8.9145970585858617E-2</v>
      </c>
      <c r="I8" s="11">
        <f t="shared" si="2"/>
        <v>-1.8414685545751632</v>
      </c>
    </row>
    <row r="9" spans="1:9" x14ac:dyDescent="0.25">
      <c r="A9" s="8">
        <v>5</v>
      </c>
      <c r="B9" s="12">
        <v>0.99</v>
      </c>
      <c r="C9" s="12">
        <v>-30.6</v>
      </c>
      <c r="D9" s="9">
        <v>0.84527603062000001</v>
      </c>
      <c r="E9" s="9">
        <v>-80.840309571000006</v>
      </c>
      <c r="F9" s="10">
        <f t="shared" si="0"/>
        <v>0.14472396937999998</v>
      </c>
      <c r="G9" s="10">
        <f t="shared" si="1"/>
        <v>50.240309571000004</v>
      </c>
      <c r="H9" s="11">
        <f t="shared" si="2"/>
        <v>0.14618582765656565</v>
      </c>
      <c r="I9" s="11">
        <f t="shared" si="2"/>
        <v>-1.6418401820588235</v>
      </c>
    </row>
    <row r="10" spans="1:9" x14ac:dyDescent="0.25">
      <c r="A10" s="8">
        <v>6</v>
      </c>
      <c r="B10" s="12">
        <v>1</v>
      </c>
      <c r="C10" s="12">
        <v>-4</v>
      </c>
      <c r="D10" s="9">
        <v>0.98419621703000004</v>
      </c>
      <c r="E10" s="9">
        <v>-43.96253858</v>
      </c>
      <c r="F10" s="10">
        <f t="shared" si="0"/>
        <v>1.5803782969999958E-2</v>
      </c>
      <c r="G10" s="10">
        <f t="shared" si="1"/>
        <v>39.96253858</v>
      </c>
      <c r="H10" s="11">
        <f t="shared" si="2"/>
        <v>1.5803782969999958E-2</v>
      </c>
      <c r="I10" s="11">
        <f t="shared" si="2"/>
        <v>-9.9906346450000001</v>
      </c>
    </row>
    <row r="11" spans="1:9" x14ac:dyDescent="0.25">
      <c r="A11" s="8">
        <v>7</v>
      </c>
      <c r="B11" s="12">
        <v>1</v>
      </c>
      <c r="C11" s="12">
        <v>-7.2</v>
      </c>
      <c r="D11" s="9">
        <v>0.94208178391999997</v>
      </c>
      <c r="E11" s="9">
        <v>-36.594267455000001</v>
      </c>
      <c r="F11" s="10">
        <f t="shared" si="0"/>
        <v>5.7918216080000029E-2</v>
      </c>
      <c r="G11" s="10">
        <f t="shared" si="1"/>
        <v>29.394267455000001</v>
      </c>
      <c r="H11" s="11">
        <f t="shared" si="2"/>
        <v>5.7918216080000029E-2</v>
      </c>
      <c r="I11" s="11">
        <f t="shared" si="2"/>
        <v>-4.0825371465277778</v>
      </c>
    </row>
    <row r="12" spans="1:9" x14ac:dyDescent="0.25">
      <c r="A12" s="8">
        <v>8</v>
      </c>
      <c r="B12" s="12">
        <v>1.03</v>
      </c>
      <c r="C12" s="12">
        <v>-26.6</v>
      </c>
      <c r="D12" s="9">
        <v>0.94388111283999998</v>
      </c>
      <c r="E12" s="9">
        <v>-84.425448191000001</v>
      </c>
      <c r="F12" s="10">
        <f t="shared" si="0"/>
        <v>8.6118887160000046E-2</v>
      </c>
      <c r="G12" s="10">
        <f t="shared" si="1"/>
        <v>57.825448191</v>
      </c>
      <c r="H12" s="11">
        <f t="shared" si="2"/>
        <v>8.3610570058252467E-2</v>
      </c>
      <c r="I12" s="11">
        <f t="shared" si="2"/>
        <v>-2.1738890297368418</v>
      </c>
    </row>
    <row r="17" spans="10:14" x14ac:dyDescent="0.25">
      <c r="J17" s="2"/>
      <c r="K17" s="2"/>
      <c r="L17" s="2"/>
      <c r="M17" s="2"/>
      <c r="N17" s="2"/>
    </row>
    <row r="18" spans="10:14" x14ac:dyDescent="0.25">
      <c r="J18" s="2"/>
      <c r="K18" s="2"/>
      <c r="L18" s="2"/>
      <c r="M18" s="2"/>
      <c r="N18" s="2"/>
    </row>
    <row r="19" spans="10:14" x14ac:dyDescent="0.25">
      <c r="J19" s="2"/>
      <c r="K19" s="2"/>
      <c r="L19" s="2"/>
      <c r="M19" s="2"/>
      <c r="N19" s="2"/>
    </row>
    <row r="20" spans="10:14" x14ac:dyDescent="0.25">
      <c r="J20" s="2"/>
      <c r="K20" s="2"/>
      <c r="L20" s="2"/>
      <c r="M20" s="2"/>
      <c r="N20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74EAE-1E06-41B8-AF98-524130154236}">
  <dimension ref="B2:I7"/>
  <sheetViews>
    <sheetView tabSelected="1" workbookViewId="0">
      <selection activeCell="E12" sqref="E12"/>
    </sheetView>
  </sheetViews>
  <sheetFormatPr defaultRowHeight="15" x14ac:dyDescent="0.25"/>
  <cols>
    <col min="2" max="2" width="27.7109375" customWidth="1"/>
    <col min="3" max="3" width="25.140625" customWidth="1"/>
    <col min="4" max="4" width="21.42578125" customWidth="1"/>
    <col min="5" max="5" width="20.28515625" customWidth="1"/>
    <col min="6" max="6" width="21.85546875" customWidth="1"/>
    <col min="7" max="7" width="19.5703125" customWidth="1"/>
    <col min="8" max="8" width="17.5703125" customWidth="1"/>
    <col min="9" max="9" width="20" customWidth="1"/>
  </cols>
  <sheetData>
    <row r="2" spans="2:9" ht="31.5" x14ac:dyDescent="0.5">
      <c r="B2" s="17" t="s">
        <v>107</v>
      </c>
    </row>
    <row r="4" spans="2:9" x14ac:dyDescent="0.25">
      <c r="B4" s="18"/>
      <c r="C4" s="8" t="s">
        <v>100</v>
      </c>
      <c r="D4" s="8" t="s">
        <v>101</v>
      </c>
      <c r="E4" s="8" t="s">
        <v>102</v>
      </c>
      <c r="F4" s="8" t="s">
        <v>103</v>
      </c>
      <c r="G4" s="8" t="s">
        <v>104</v>
      </c>
      <c r="H4" s="8" t="s">
        <v>106</v>
      </c>
      <c r="I4" s="8" t="s">
        <v>105</v>
      </c>
    </row>
    <row r="5" spans="2:9" x14ac:dyDescent="0.25">
      <c r="B5" s="18" t="s">
        <v>99</v>
      </c>
      <c r="C5" s="2">
        <v>2</v>
      </c>
      <c r="D5" s="2">
        <v>1406.0640000000001</v>
      </c>
      <c r="E5" s="2">
        <v>613.18409999999994</v>
      </c>
      <c r="F5" s="2">
        <v>1369.6130000000001</v>
      </c>
      <c r="G5" s="2">
        <v>687</v>
      </c>
      <c r="H5" s="2">
        <v>36.45073</v>
      </c>
      <c r="I5" s="2">
        <v>54.534030000000001</v>
      </c>
    </row>
    <row r="6" spans="2:9" x14ac:dyDescent="0.25">
      <c r="B6" s="18" t="s">
        <v>97</v>
      </c>
      <c r="C6" s="2">
        <v>1</v>
      </c>
      <c r="D6" s="2">
        <v>1440.4169999999999</v>
      </c>
      <c r="E6" s="2">
        <v>672.65679999999998</v>
      </c>
      <c r="F6" s="2">
        <v>1399.1690000000001</v>
      </c>
      <c r="G6" s="2">
        <v>687</v>
      </c>
      <c r="H6" s="2">
        <v>41.248089999999998</v>
      </c>
      <c r="I6" s="2">
        <v>107.5181</v>
      </c>
    </row>
    <row r="7" spans="2:9" x14ac:dyDescent="0.25">
      <c r="B7" s="18" t="s">
        <v>98</v>
      </c>
      <c r="C7" s="2">
        <v>0</v>
      </c>
      <c r="D7" s="2">
        <v>1505.84</v>
      </c>
      <c r="E7" s="2">
        <v>851.55309999999997</v>
      </c>
      <c r="F7" s="2">
        <v>1450</v>
      </c>
      <c r="G7" s="2">
        <v>687</v>
      </c>
      <c r="H7" s="2">
        <v>55.839689999999997</v>
      </c>
      <c r="I7" s="2">
        <v>267.01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Line Data</vt:lpstr>
      <vt:lpstr>Load Data</vt:lpstr>
      <vt:lpstr>Generator Data</vt:lpstr>
      <vt:lpstr>Transformer Data</vt:lpstr>
      <vt:lpstr>Bus Data</vt:lpstr>
      <vt:lpstr>Validation</vt:lpstr>
      <vt:lpstr>Voltage Dependency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Wagle</dc:creator>
  <cp:lastModifiedBy>Dhanush Wagle</cp:lastModifiedBy>
  <dcterms:created xsi:type="dcterms:W3CDTF">2020-10-18T03:10:17Z</dcterms:created>
  <dcterms:modified xsi:type="dcterms:W3CDTF">2020-10-25T14:06:42Z</dcterms:modified>
</cp:coreProperties>
</file>