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nsheet" sheetId="1" r:id="rId3"/>
    <sheet state="visible" name="Mock Interview Feedback Sheet" sheetId="2" r:id="rId4"/>
    <sheet state="visible" name="Customized Success Plan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Office tour will start promptly and will only last 30 minutes</t>
      </text>
    </comment>
  </commentList>
</comments>
</file>

<file path=xl/sharedStrings.xml><?xml version="1.0" encoding="utf-8"?>
<sst xmlns="http://schemas.openxmlformats.org/spreadsheetml/2006/main" count="97" uniqueCount="58">
  <si>
    <t>PROBLEM NAMES</t>
  </si>
  <si>
    <t>COMFORT LEVEL</t>
  </si>
  <si>
    <t>DATE OF LAST ATTEMPT</t>
  </si>
  <si>
    <t>HINTS AND OTHER NOTES</t>
  </si>
  <si>
    <t>Interview Videos</t>
  </si>
  <si>
    <t>Good to GO!</t>
  </si>
  <si>
    <t>Getting Better</t>
  </si>
  <si>
    <t>https://www.youtube.com/playlist?list=PLTjcBkvRBqGEpu2DoW7d9HmTRgZhEV4CU</t>
  </si>
  <si>
    <t>Needs Work</t>
  </si>
  <si>
    <t>SORTING PRACTICE PART 1</t>
  </si>
  <si>
    <t>Merge K sorted arrays, size N each</t>
  </si>
  <si>
    <t>PLEASE SCROLL TO THE RIGHT TO SEE MORE FEEDBACK</t>
  </si>
  <si>
    <t>Group the numbers</t>
  </si>
  <si>
    <t>Top K</t>
  </si>
  <si>
    <t>3 Sum</t>
  </si>
  <si>
    <t>Lexicographical Order</t>
  </si>
  <si>
    <t>SORTING TIMED TEST</t>
  </si>
  <si>
    <t>Dutch National Flag</t>
  </si>
  <si>
    <t>Merge First Sorted Array Into Second Sorted Array</t>
  </si>
  <si>
    <t>RECURSION PRACTICE PART 1</t>
  </si>
  <si>
    <t>How Many Binary Search Trees With n Nodes?</t>
  </si>
  <si>
    <t>Generate All Possible Expressions That Evaluate To The Given Target Value</t>
  </si>
  <si>
    <t>Palindromic Decomposition Of A String</t>
  </si>
  <si>
    <t>Generate All Subsets Of A Set</t>
  </si>
  <si>
    <t>n Queen Problem</t>
  </si>
  <si>
    <t>RECURSION TIMED TEST</t>
  </si>
  <si>
    <t>Possible To Achieve Target Sum?</t>
  </si>
  <si>
    <t>Find All Well Formed Brackets</t>
  </si>
  <si>
    <t>TREES PRACTICE PART 1</t>
  </si>
  <si>
    <t>Is it a BST?</t>
  </si>
  <si>
    <t>Merge Two BSTs</t>
  </si>
  <si>
    <t>PostOrder Traversal without recursion</t>
  </si>
  <si>
    <t>Print All Paths Of A Tree</t>
  </si>
  <si>
    <t>Convert a BST into a Circular Doubly Linked List</t>
  </si>
  <si>
    <t>Least Common Ancestor (LCA)</t>
  </si>
  <si>
    <t>Single Value Tree</t>
  </si>
  <si>
    <t>Upside Down</t>
  </si>
  <si>
    <t>TREES TIMED TEST</t>
  </si>
  <si>
    <t>Kth Smallest Element Of BST</t>
  </si>
  <si>
    <t>Balanced BST From A Sorted Array</t>
  </si>
  <si>
    <t>Height Of K-Ary Tree</t>
  </si>
  <si>
    <t>GRAPHS PRACTICE PART 1</t>
  </si>
  <si>
    <t>Knight's tour on a Chess board</t>
  </si>
  <si>
    <t>Shortest Path In 2D Grid With Keys And Doors</t>
  </si>
  <si>
    <t>Course Schedule</t>
  </si>
  <si>
    <t>String Transformation Using Given Dictionary of Words</t>
  </si>
  <si>
    <t>Zombie Clusters</t>
  </si>
  <si>
    <t>GRAPHS TIMED TEST</t>
  </si>
  <si>
    <t>Find Order Of Characters From Alien Dictionary</t>
  </si>
  <si>
    <t>Given A Graph, Build A New One With Reversed Edges</t>
  </si>
  <si>
    <t>DYNAMIC PROGRAMMING PRACTICE PART 1</t>
  </si>
  <si>
    <t>Levenshtein Distance (also called Edit Distance)</t>
  </si>
  <si>
    <t>Word Break Count</t>
  </si>
  <si>
    <t>Making Change</t>
  </si>
  <si>
    <t>Coin play</t>
  </si>
  <si>
    <t>Knight's tour!</t>
  </si>
  <si>
    <t>Count ways to reach the n’th stair</t>
  </si>
  <si>
    <t>Robbery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</si>
</sst>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, mmmm d, yyyy"/>
    <numFmt numFmtId="165" formatCode="m/d"/>
  </numFmts>
  <fonts count="14">
    <font>
      <sz val="10.0"/>
      <color rgb="FF000000"/>
      <name val="Arial"/>
    </font>
    <font>
      <b/>
      <sz val="11.0"/>
      <color rgb="FF000000"/>
      <name val="Inconsolata"/>
    </font>
    <font>
      <b/>
      <name val="Arial"/>
    </font>
    <font>
      <b/>
      <color rgb="FF000000"/>
      <name val="Arial"/>
    </font>
    <font>
      <name val="Arial"/>
    </font>
    <font>
      <b/>
    </font>
    <font>
      <color rgb="FF1155CC"/>
      <name val="Arial"/>
    </font>
    <font>
      <color rgb="FF000000"/>
      <name val="Arial"/>
    </font>
    <font>
      <b/>
      <color rgb="FFFF0000"/>
    </font>
    <font/>
    <font>
      <color rgb="FF263238"/>
      <name val="Roboto"/>
    </font>
    <font>
      <u/>
      <color rgb="FF1155CC"/>
      <name val="Arial"/>
    </font>
    <font>
      <u/>
      <color rgb="FF0000FF"/>
      <name val="Arial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10" xfId="0" applyFill="1" applyFont="1" applyNumberFormat="1"/>
    <xf borderId="0" fillId="2" fontId="2" numFmtId="0" xfId="0" applyAlignment="1" applyFont="1">
      <alignment horizontal="left" vertical="bottom"/>
    </xf>
    <xf borderId="0" fillId="2" fontId="3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3" fontId="2" numFmtId="0" xfId="0" applyAlignment="1" applyFill="1" applyFont="1">
      <alignment horizontal="center" readingOrder="0"/>
    </xf>
    <xf borderId="0" fillId="2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center" vertical="bottom"/>
    </xf>
    <xf borderId="0" fillId="2" fontId="2" numFmtId="0" xfId="0" applyAlignment="1" applyFont="1">
      <alignment horizontal="left" readingOrder="0" shrinkToFit="0" vertical="bottom" wrapText="1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5" fontId="2" numFmtId="0" xfId="0" applyAlignment="1" applyFill="1" applyFont="1">
      <alignment horizontal="left" readingOrder="0" shrinkToFit="0" vertical="bottom" wrapText="1"/>
    </xf>
    <xf borderId="0" fillId="6" fontId="3" numFmtId="0" xfId="0" applyAlignment="1" applyFill="1" applyFont="1">
      <alignment horizontal="center" vertical="bottom"/>
    </xf>
    <xf borderId="0" fillId="0" fontId="5" numFmtId="0" xfId="0" applyAlignment="1" applyFont="1">
      <alignment readingOrder="0" shrinkToFit="0" wrapText="1"/>
    </xf>
    <xf borderId="0" fillId="7" fontId="3" numFmtId="0" xfId="0" applyAlignment="1" applyFill="1" applyFont="1">
      <alignment horizontal="center" vertical="bottom"/>
    </xf>
    <xf borderId="0" fillId="5" fontId="4" numFmtId="0" xfId="0" applyAlignment="1" applyFont="1">
      <alignment horizontal="left" vertical="bottom"/>
    </xf>
    <xf borderId="0" fillId="8" fontId="3" numFmtId="0" xfId="0" applyAlignment="1" applyFill="1" applyFont="1">
      <alignment horizontal="center" vertical="bottom"/>
    </xf>
    <xf borderId="0" fillId="5" fontId="4" numFmtId="0" xfId="0" applyAlignment="1" applyFont="1">
      <alignment horizontal="left" readingOrder="0" vertical="bottom"/>
    </xf>
    <xf borderId="0" fillId="2" fontId="6" numFmtId="0" xfId="0" applyAlignment="1" applyFont="1">
      <alignment readingOrder="0"/>
    </xf>
    <xf borderId="0" fillId="3" fontId="2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5" fontId="7" numFmtId="0" xfId="0" applyAlignment="1" applyFont="1">
      <alignment horizontal="left" shrinkToFit="0" vertical="bottom" wrapText="1"/>
    </xf>
    <xf borderId="0" fillId="0" fontId="8" numFmtId="0" xfId="0" applyAlignment="1" applyFont="1">
      <alignment readingOrder="0" shrinkToFit="0" wrapText="1"/>
    </xf>
    <xf borderId="0" fillId="4" fontId="4" numFmtId="0" xfId="0" applyAlignment="1" applyFont="1">
      <alignment vertical="bottom"/>
    </xf>
    <xf borderId="0" fillId="5" fontId="4" numFmtId="0" xfId="0" applyAlignment="1" applyFont="1">
      <alignment horizontal="left" shrinkToFit="0" vertical="bottom" wrapText="1"/>
    </xf>
    <xf borderId="0" fillId="0" fontId="9" numFmtId="0" xfId="0" applyAlignment="1" applyFont="1">
      <alignment shrinkToFit="0" wrapText="1"/>
    </xf>
    <xf borderId="0" fillId="5" fontId="4" numFmtId="0" xfId="0" applyAlignment="1" applyFont="1">
      <alignment horizontal="left" readingOrder="0" shrinkToFit="0" vertical="bottom" wrapText="1"/>
    </xf>
    <xf borderId="0" fillId="5" fontId="4" numFmtId="0" xfId="0" applyAlignment="1" applyFont="1">
      <alignment horizontal="left" readingOrder="0" shrinkToFit="0" vertical="bottom" wrapText="0"/>
    </xf>
    <xf borderId="0" fillId="2" fontId="4" numFmtId="164" xfId="0" applyAlignment="1" applyFont="1" applyNumberFormat="1">
      <alignment horizontal="left" readingOrder="0" vertical="bottom"/>
    </xf>
    <xf borderId="1" fillId="4" fontId="4" numFmtId="0" xfId="0" applyAlignment="1" applyBorder="1" applyFont="1">
      <alignment shrinkToFit="0" vertical="bottom" wrapText="0"/>
    </xf>
    <xf borderId="0" fillId="2" fontId="4" numFmtId="0" xfId="0" applyAlignment="1" applyFont="1">
      <alignment horizontal="left" vertical="bottom"/>
    </xf>
    <xf borderId="0" fillId="2" fontId="4" numFmtId="0" xfId="0" applyAlignment="1" applyFont="1">
      <alignment horizontal="left" readingOrder="0" vertical="bottom"/>
    </xf>
    <xf borderId="0" fillId="9" fontId="7" numFmtId="0" xfId="0" applyAlignment="1" applyFill="1" applyFont="1">
      <alignment horizontal="left" readingOrder="0" shrinkToFit="0" vertical="bottom" wrapText="1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horizontal="center" readingOrder="0" vertical="bottom"/>
    </xf>
    <xf borderId="0" fillId="2" fontId="4" numFmtId="0" xfId="0" applyAlignment="1" applyFont="1">
      <alignment horizontal="left" readingOrder="0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4" fontId="4" numFmtId="0" xfId="0" applyAlignment="1" applyFont="1">
      <alignment horizontal="left" readingOrder="0" shrinkToFit="0" vertical="bottom" wrapText="1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left" shrinkToFit="0" vertical="bottom" wrapText="1"/>
    </xf>
    <xf borderId="0" fillId="4" fontId="4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shrinkToFit="0" vertical="bottom" wrapText="0"/>
    </xf>
    <xf borderId="0" fillId="5" fontId="4" numFmtId="0" xfId="0" applyAlignment="1" applyFont="1">
      <alignment horizontal="left" shrinkToFit="0" vertical="bottom" wrapText="1"/>
    </xf>
    <xf borderId="0" fillId="5" fontId="4" numFmtId="0" xfId="0" applyAlignment="1" applyFon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4" fontId="4" numFmtId="0" xfId="0" applyAlignment="1" applyFont="1">
      <alignment horizontal="left" vertical="bottom"/>
    </xf>
    <xf borderId="0" fillId="2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vertical="bottom"/>
    </xf>
    <xf borderId="0" fillId="2" fontId="4" numFmtId="0" xfId="0" applyAlignment="1" applyFont="1">
      <alignment horizontal="left" shrinkToFit="0" vertical="bottom" wrapText="1"/>
    </xf>
    <xf borderId="0" fillId="10" fontId="4" numFmtId="0" xfId="0" applyAlignment="1" applyFill="1" applyFont="1">
      <alignment vertical="bottom"/>
    </xf>
    <xf borderId="1" fillId="10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left" vertical="bottom"/>
    </xf>
    <xf borderId="0" fillId="4" fontId="10" numFmtId="0" xfId="0" applyAlignment="1" applyFont="1">
      <alignment vertical="bottom"/>
    </xf>
    <xf borderId="0" fillId="2" fontId="11" numFmtId="0" xfId="0" applyAlignment="1" applyFont="1">
      <alignment horizontal="left" shrinkToFit="0" vertical="bottom" wrapText="0"/>
    </xf>
    <xf borderId="0" fillId="2" fontId="9" numFmtId="0" xfId="0" applyAlignment="1" applyFont="1">
      <alignment readingOrder="0"/>
    </xf>
    <xf borderId="0" fillId="2" fontId="7" numFmtId="0" xfId="0" applyAlignment="1" applyFont="1">
      <alignment horizontal="left" readingOrder="0" shrinkToFit="0" vertical="bottom" wrapText="1"/>
    </xf>
    <xf borderId="0" fillId="5" fontId="7" numFmtId="0" xfId="0" applyAlignment="1" applyFont="1">
      <alignment horizontal="left" readingOrder="0" shrinkToFit="0" vertical="bottom" wrapText="1"/>
    </xf>
    <xf borderId="0" fillId="5" fontId="4" numFmtId="0" xfId="0" applyAlignment="1" applyFont="1">
      <alignment horizontal="left" readingOrder="0" shrinkToFit="0" vertical="bottom" wrapText="1"/>
    </xf>
    <xf borderId="0" fillId="5" fontId="4" numFmtId="0" xfId="0" applyAlignment="1" applyFont="1">
      <alignment horizontal="left" readingOrder="0" shrinkToFit="0" vertical="bottom" wrapText="1"/>
    </xf>
    <xf borderId="0" fillId="5" fontId="4" numFmtId="0" xfId="0" applyAlignment="1" applyFont="1">
      <alignment horizontal="left" readingOrder="0" shrinkToFit="0" vertical="bottom" wrapText="0"/>
    </xf>
    <xf borderId="0" fillId="4" fontId="4" numFmtId="0" xfId="0" applyAlignment="1" applyFont="1">
      <alignment horizontal="left" readingOrder="0" shrinkToFit="0" vertical="bottom" wrapText="1"/>
    </xf>
    <xf borderId="0" fillId="2" fontId="12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1"/>
    </xf>
    <xf borderId="0" fillId="11" fontId="4" numFmtId="0" xfId="0" applyAlignment="1" applyFill="1" applyFont="1">
      <alignment horizontal="left" readingOrder="0" vertical="bottom"/>
    </xf>
    <xf borderId="0" fillId="2" fontId="4" numFmtId="165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horizontal="left" readingOrder="0" vertical="bottom"/>
    </xf>
    <xf borderId="0" fillId="12" fontId="2" numFmtId="0" xfId="0" applyAlignment="1" applyFill="1" applyFont="1">
      <alignment horizontal="left" readingOrder="0" shrinkToFit="0" vertical="bottom" wrapText="1"/>
    </xf>
    <xf borderId="0" fillId="12" fontId="4" numFmtId="0" xfId="0" applyAlignment="1" applyFont="1">
      <alignment horizontal="left" vertical="bottom"/>
    </xf>
    <xf borderId="0" fillId="12" fontId="4" numFmtId="0" xfId="0" applyAlignment="1" applyFont="1">
      <alignment horizontal="left" readingOrder="0" vertical="bottom"/>
    </xf>
    <xf borderId="0" fillId="12" fontId="7" numFmtId="0" xfId="0" applyAlignment="1" applyFont="1">
      <alignment horizontal="left" readingOrder="0" shrinkToFit="0" vertical="bottom" wrapText="1"/>
    </xf>
    <xf borderId="0" fillId="12" fontId="4" numFmtId="0" xfId="0" applyAlignment="1" applyFont="1">
      <alignment horizontal="left" readingOrder="0" shrinkToFit="0" vertical="bottom" wrapText="1"/>
    </xf>
    <xf borderId="0" fillId="12" fontId="4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/>
    </xf>
    <xf borderId="0" fillId="0" fontId="9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shrinkToFit="0" wrapText="0"/>
    </xf>
    <xf borderId="0" fillId="5" fontId="2" numFmtId="0" xfId="0" applyAlignment="1" applyFont="1">
      <alignment horizontal="left" vertical="bottom"/>
    </xf>
    <xf borderId="0" fillId="5" fontId="2" numFmtId="0" xfId="0" applyAlignment="1" applyFont="1">
      <alignment horizontal="left" readingOrder="0" vertical="bottom"/>
    </xf>
    <xf borderId="0" fillId="2" fontId="2" numFmtId="0" xfId="0" applyAlignment="1" applyFont="1">
      <alignment horizontal="left" readingOrder="0" vertical="bottom"/>
    </xf>
    <xf borderId="0" fillId="2" fontId="7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3" fontId="2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3" fontId="7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2" fontId="9" numFmtId="0" xfId="0" applyAlignment="1" applyFont="1">
      <alignment horizontal="left"/>
    </xf>
    <xf borderId="0" fillId="0" fontId="13" numFmtId="0" xfId="0" applyAlignment="1" applyFont="1">
      <alignment horizontal="left" readingOrder="0" shrinkToFit="0" wrapText="1"/>
    </xf>
    <xf borderId="0" fillId="2" fontId="9" numFmtId="0" xfId="0" applyAlignment="1" applyFont="1">
      <alignment horizontal="left" readingOrder="0"/>
    </xf>
    <xf borderId="0" fillId="0" fontId="9" numFmtId="0" xfId="0" applyAlignment="1" applyFont="1">
      <alignment horizontal="left" shrinkToFit="0" wrapText="1"/>
    </xf>
    <xf borderId="0" fillId="0" fontId="9" numFmtId="0" xfId="0" applyAlignment="1" applyFont="1">
      <alignment horizontal="left" shrinkToFit="0" wrapText="1"/>
    </xf>
    <xf borderId="0" fillId="4" fontId="9" numFmtId="0" xfId="0" applyAlignment="1" applyFont="1">
      <alignment horizontal="left" shrinkToFit="0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playlist?list=PLTjcBkvRBqGEpu2DoW7d9HmTRgZhEV4CU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oP5m3qhKU2AnLQanTAGZJx-YH5Zu8ba2k5ZCEdeW1VE/edit?usp=sharing" TargetMode="External"/><Relationship Id="rId42" Type="http://schemas.openxmlformats.org/officeDocument/2006/relationships/hyperlink" Target="https://docs.google.com/spreadsheets/d/1oP5m3qhKU2AnLQanTAGZJx-YH5Zu8ba2k5ZCEdeW1VE/edit?usp=sharing" TargetMode="External"/><Relationship Id="rId41" Type="http://schemas.openxmlformats.org/officeDocument/2006/relationships/hyperlink" Target="https://docs.google.com/spreadsheets/d/1ECv0-wHDrZ1bYsJOzVhX9UVNiWMTPUKPePuT_ggIjmU/edit?usp=sharing" TargetMode="External"/><Relationship Id="rId44" Type="http://schemas.openxmlformats.org/officeDocument/2006/relationships/hyperlink" Target="https://docs.google.com/spreadsheets/d/1oP5m3qhKU2AnLQanTAGZJx-YH5Zu8ba2k5ZCEdeW1VE/edit?usp=sharing" TargetMode="External"/><Relationship Id="rId43" Type="http://schemas.openxmlformats.org/officeDocument/2006/relationships/hyperlink" Target="https://docs.google.com/spreadsheets/d/1ECv0-wHDrZ1bYsJOzVhX9UVNiWMTPUKPePuT_ggIjmU/edit?usp=sharing" TargetMode="External"/><Relationship Id="rId46" Type="http://schemas.openxmlformats.org/officeDocument/2006/relationships/hyperlink" Target="https://docs.google.com/spreadsheets/d/1oP5m3qhKU2AnLQanTAGZJx-YH5Zu8ba2k5ZCEdeW1VE/edit?usp=sharing" TargetMode="External"/><Relationship Id="rId45" Type="http://schemas.openxmlformats.org/officeDocument/2006/relationships/hyperlink" Target="https://docs.google.com/spreadsheets/d/1ECv0-wHDrZ1bYsJOzVhX9UVNiWMTPUKPePuT_ggIjmU/edit?usp=sharing" TargetMode="External"/><Relationship Id="rId107" Type="http://schemas.openxmlformats.org/officeDocument/2006/relationships/hyperlink" Target="https://docs.google.com/spreadsheets/d/1ECv0-wHDrZ1bYsJOzVhX9UVNiWMTPUKPePuT_ggIjmU/edit?usp=sharing" TargetMode="External"/><Relationship Id="rId106" Type="http://schemas.openxmlformats.org/officeDocument/2006/relationships/hyperlink" Target="https://docs.google.com/spreadsheets/d/1oP5m3qhKU2AnLQanTAGZJx-YH5Zu8ba2k5ZCEdeW1VE/edit?usp=sharing" TargetMode="External"/><Relationship Id="rId105" Type="http://schemas.openxmlformats.org/officeDocument/2006/relationships/hyperlink" Target="https://docs.google.com/spreadsheets/d/1krp2ns61nU4GK30H3eHsV4xQvZjynaTBvEU0H-5sEgc/edit?usp=sharing" TargetMode="External"/><Relationship Id="rId104" Type="http://schemas.openxmlformats.org/officeDocument/2006/relationships/hyperlink" Target="https://docs.google.com/spreadsheets/d/1ECv0-wHDrZ1bYsJOzVhX9UVNiWMTPUKPePuT_ggIjmU/edit?usp=sharing" TargetMode="External"/><Relationship Id="rId109" Type="http://schemas.openxmlformats.org/officeDocument/2006/relationships/hyperlink" Target="https://docs.google.com/spreadsheets/d/1oP5m3qhKU2AnLQanTAGZJx-YH5Zu8ba2k5ZCEdeW1VE/edit?usp=sharing" TargetMode="External"/><Relationship Id="rId108" Type="http://schemas.openxmlformats.org/officeDocument/2006/relationships/hyperlink" Target="https://docs.google.com/spreadsheets/d/1krp2ns61nU4GK30H3eHsV4xQvZjynaTBvEU0H-5sEgc/edit?usp=sharing" TargetMode="External"/><Relationship Id="rId48" Type="http://schemas.openxmlformats.org/officeDocument/2006/relationships/hyperlink" Target="https://docs.google.com/spreadsheets/d/1oP5m3qhKU2AnLQanTAGZJx-YH5Zu8ba2k5ZCEdeW1VE/edit?usp=sharing" TargetMode="External"/><Relationship Id="rId47" Type="http://schemas.openxmlformats.org/officeDocument/2006/relationships/hyperlink" Target="https://docs.google.com/spreadsheets/d/1ECv0-wHDrZ1bYsJOzVhX9UVNiWMTPUKPePuT_ggIjmU/edit?usp=sharing" TargetMode="External"/><Relationship Id="rId49" Type="http://schemas.openxmlformats.org/officeDocument/2006/relationships/hyperlink" Target="https://docs.google.com/spreadsheets/d/1ECv0-wHDrZ1bYsJOzVhX9UVNiWMTPUKPePuT_ggIjmU/edit?usp=sharing" TargetMode="External"/><Relationship Id="rId103" Type="http://schemas.openxmlformats.org/officeDocument/2006/relationships/hyperlink" Target="https://docs.google.com/spreadsheets/d/1oP5m3qhKU2AnLQanTAGZJx-YH5Zu8ba2k5ZCEdeW1VE/edit?usp=sharing" TargetMode="External"/><Relationship Id="rId102" Type="http://schemas.openxmlformats.org/officeDocument/2006/relationships/hyperlink" Target="https://docs.google.com/spreadsheets/d/1krp2ns61nU4GK30H3eHsV4xQvZjynaTBvEU0H-5sEgc/edit?usp=sharing" TargetMode="External"/><Relationship Id="rId101" Type="http://schemas.openxmlformats.org/officeDocument/2006/relationships/hyperlink" Target="https://docs.google.com/spreadsheets/d/1ECv0-wHDrZ1bYsJOzVhX9UVNiWMTPUKPePuT_ggIjmU/edit?usp=sharing" TargetMode="External"/><Relationship Id="rId100" Type="http://schemas.openxmlformats.org/officeDocument/2006/relationships/hyperlink" Target="https://docs.google.com/spreadsheets/d/1oP5m3qhKU2AnLQanTAGZJx-YH5Zu8ba2k5ZCEdeW1VE/edit?usp=sharing" TargetMode="External"/><Relationship Id="rId31" Type="http://schemas.openxmlformats.org/officeDocument/2006/relationships/hyperlink" Target="https://docs.google.com/spreadsheets/d/1oP5m3qhKU2AnLQanTAGZJx-YH5Zu8ba2k5ZCEdeW1VE/edit?usp=sharing" TargetMode="External"/><Relationship Id="rId30" Type="http://schemas.openxmlformats.org/officeDocument/2006/relationships/hyperlink" Target="https://docs.google.com/spreadsheets/d/1ECv0-wHDrZ1bYsJOzVhX9UVNiWMTPUKPePuT_ggIjmU/edit?usp=sharing" TargetMode="External"/><Relationship Id="rId33" Type="http://schemas.openxmlformats.org/officeDocument/2006/relationships/hyperlink" Target="https://docs.google.com/spreadsheets/d/1oP5m3qhKU2AnLQanTAGZJx-YH5Zu8ba2k5ZCEdeW1VE/edit?usp=sharing" TargetMode="External"/><Relationship Id="rId32" Type="http://schemas.openxmlformats.org/officeDocument/2006/relationships/hyperlink" Target="https://docs.google.com/spreadsheets/d/1ECv0-wHDrZ1bYsJOzVhX9UVNiWMTPUKPePuT_ggIjmU/edit?usp=sharing" TargetMode="External"/><Relationship Id="rId35" Type="http://schemas.openxmlformats.org/officeDocument/2006/relationships/hyperlink" Target="https://docs.google.com/spreadsheets/d/1oP5m3qhKU2AnLQanTAGZJx-YH5Zu8ba2k5ZCEdeW1VE/edit?usp=sharing" TargetMode="External"/><Relationship Id="rId34" Type="http://schemas.openxmlformats.org/officeDocument/2006/relationships/hyperlink" Target="https://docs.google.com/spreadsheets/d/1ECv0-wHDrZ1bYsJOzVhX9UVNiWMTPUKPePuT_ggIjmU/edit?usp=sharing" TargetMode="External"/><Relationship Id="rId37" Type="http://schemas.openxmlformats.org/officeDocument/2006/relationships/hyperlink" Target="https://docs.google.com/spreadsheets/d/1ECv0-wHDrZ1bYsJOzVhX9UVNiWMTPUKPePuT_ggIjmU/edit?usp=sharing" TargetMode="External"/><Relationship Id="rId36" Type="http://schemas.openxmlformats.org/officeDocument/2006/relationships/hyperlink" Target="https://docs.google.com/spreadsheets/d/1ECv0-wHDrZ1bYsJOzVhX9UVNiWMTPUKPePuT_ggIjmU/edit?usp=sharing" TargetMode="External"/><Relationship Id="rId39" Type="http://schemas.openxmlformats.org/officeDocument/2006/relationships/hyperlink" Target="https://docs.google.com/spreadsheets/d/1ECv0-wHDrZ1bYsJOzVhX9UVNiWMTPUKPePuT_ggIjmU/edit?usp=sharing" TargetMode="External"/><Relationship Id="rId38" Type="http://schemas.openxmlformats.org/officeDocument/2006/relationships/hyperlink" Target="https://docs.google.com/spreadsheets/d/1oP5m3qhKU2AnLQanTAGZJx-YH5Zu8ba2k5ZCEdeW1VE/edit?usp=sharing" TargetMode="External"/><Relationship Id="rId20" Type="http://schemas.openxmlformats.org/officeDocument/2006/relationships/hyperlink" Target="https://docs.google.com/spreadsheets/d/1ECv0-wHDrZ1bYsJOzVhX9UVNiWMTPUKPePuT_ggIjmU/edit?usp=sharing" TargetMode="External"/><Relationship Id="rId22" Type="http://schemas.openxmlformats.org/officeDocument/2006/relationships/hyperlink" Target="https://docs.google.com/spreadsheets/d/1ECv0-wHDrZ1bYsJOzVhX9UVNiWMTPUKPePuT_ggIjmU/edit?usp=sharing" TargetMode="External"/><Relationship Id="rId21" Type="http://schemas.openxmlformats.org/officeDocument/2006/relationships/hyperlink" Target="https://docs.google.com/spreadsheets/d/1oP5m3qhKU2AnLQanTAGZJx-YH5Zu8ba2k5ZCEdeW1VE/edit?usp=sharing" TargetMode="External"/><Relationship Id="rId24" Type="http://schemas.openxmlformats.org/officeDocument/2006/relationships/hyperlink" Target="https://docs.google.com/spreadsheets/d/1ECv0-wHDrZ1bYsJOzVhX9UVNiWMTPUKPePuT_ggIjmU/edit?usp=sharing" TargetMode="External"/><Relationship Id="rId23" Type="http://schemas.openxmlformats.org/officeDocument/2006/relationships/hyperlink" Target="https://docs.google.com/spreadsheets/d/1oP5m3qhKU2AnLQanTAGZJx-YH5Zu8ba2k5ZCEdeW1VE/edit?usp=sharing" TargetMode="External"/><Relationship Id="rId129" Type="http://schemas.openxmlformats.org/officeDocument/2006/relationships/hyperlink" Target="https://docs.google.com/spreadsheets/d/1krp2ns61nU4GK30H3eHsV4xQvZjynaTBvEU0H-5sEgc/edit?usp=sharing" TargetMode="External"/><Relationship Id="rId128" Type="http://schemas.openxmlformats.org/officeDocument/2006/relationships/hyperlink" Target="https://docs.google.com/spreadsheets/d/1ECv0-wHDrZ1bYsJOzVhX9UVNiWMTPUKPePuT_ggIjmU/edit?usp=sharing" TargetMode="External"/><Relationship Id="rId127" Type="http://schemas.openxmlformats.org/officeDocument/2006/relationships/hyperlink" Target="https://docs.google.com/spreadsheets/d/1oP5m3qhKU2AnLQanTAGZJx-YH5Zu8ba2k5ZCEdeW1VE/edit?usp=sharing" TargetMode="External"/><Relationship Id="rId126" Type="http://schemas.openxmlformats.org/officeDocument/2006/relationships/hyperlink" Target="https://docs.google.com/spreadsheets/d/1krp2ns61nU4GK30H3eHsV4xQvZjynaTBvEU0H-5sEgc/edit?usp=sharing" TargetMode="External"/><Relationship Id="rId26" Type="http://schemas.openxmlformats.org/officeDocument/2006/relationships/hyperlink" Target="https://docs.google.com/spreadsheets/d/1ECv0-wHDrZ1bYsJOzVhX9UVNiWMTPUKPePuT_ggIjmU/edit?usp=sharing" TargetMode="External"/><Relationship Id="rId121" Type="http://schemas.openxmlformats.org/officeDocument/2006/relationships/hyperlink" Target="https://docs.google.com/spreadsheets/d/1oP5m3qhKU2AnLQanTAGZJx-YH5Zu8ba2k5ZCEdeW1VE/edit?usp=sharing" TargetMode="External"/><Relationship Id="rId25" Type="http://schemas.openxmlformats.org/officeDocument/2006/relationships/hyperlink" Target="https://docs.google.com/spreadsheets/d/1oP5m3qhKU2AnLQanTAGZJx-YH5Zu8ba2k5ZCEdeW1VE/edit?usp=sharing" TargetMode="External"/><Relationship Id="rId120" Type="http://schemas.openxmlformats.org/officeDocument/2006/relationships/hyperlink" Target="https://docs.google.com/spreadsheets/d/1krp2ns61nU4GK30H3eHsV4xQvZjynaTBvEU0H-5sEgc/edit?usp=sharing" TargetMode="External"/><Relationship Id="rId28" Type="http://schemas.openxmlformats.org/officeDocument/2006/relationships/hyperlink" Target="https://docs.google.com/spreadsheets/d/1ECv0-wHDrZ1bYsJOzVhX9UVNiWMTPUKPePuT_ggIjmU/edit?usp=sharing" TargetMode="External"/><Relationship Id="rId27" Type="http://schemas.openxmlformats.org/officeDocument/2006/relationships/hyperlink" Target="https://docs.google.com/spreadsheets/d/1oP5m3qhKU2AnLQanTAGZJx-YH5Zu8ba2k5ZCEdeW1VE/edit?usp=sharing" TargetMode="External"/><Relationship Id="rId125" Type="http://schemas.openxmlformats.org/officeDocument/2006/relationships/hyperlink" Target="https://docs.google.com/spreadsheets/d/1ECv0-wHDrZ1bYsJOzVhX9UVNiWMTPUKPePuT_ggIjmU/edit?usp=sharing" TargetMode="External"/><Relationship Id="rId29" Type="http://schemas.openxmlformats.org/officeDocument/2006/relationships/hyperlink" Target="https://docs.google.com/spreadsheets/d/1oP5m3qhKU2AnLQanTAGZJx-YH5Zu8ba2k5ZCEdeW1VE/edit?usp=sharing" TargetMode="External"/><Relationship Id="rId124" Type="http://schemas.openxmlformats.org/officeDocument/2006/relationships/hyperlink" Target="https://docs.google.com/spreadsheets/d/1oP5m3qhKU2AnLQanTAGZJx-YH5Zu8ba2k5ZCEdeW1VE/edit?usp=sharing" TargetMode="External"/><Relationship Id="rId123" Type="http://schemas.openxmlformats.org/officeDocument/2006/relationships/hyperlink" Target="https://docs.google.com/spreadsheets/d/1krp2ns61nU4GK30H3eHsV4xQvZjynaTBvEU0H-5sEgc/edit?usp=sharing" TargetMode="External"/><Relationship Id="rId122" Type="http://schemas.openxmlformats.org/officeDocument/2006/relationships/hyperlink" Target="https://docs.google.com/spreadsheets/d/1ECv0-wHDrZ1bYsJOzVhX9UVNiWMTPUKPePuT_ggIjmU/edit?usp=sharing" TargetMode="External"/><Relationship Id="rId95" Type="http://schemas.openxmlformats.org/officeDocument/2006/relationships/hyperlink" Target="https://docs.google.com/spreadsheets/d/1oP5m3qhKU2AnLQanTAGZJx-YH5Zu8ba2k5ZCEdeW1VE/edit?usp=sharing" TargetMode="External"/><Relationship Id="rId94" Type="http://schemas.openxmlformats.org/officeDocument/2006/relationships/hyperlink" Target="https://docs.google.com/spreadsheets/d/1krp2ns61nU4GK30H3eHsV4xQvZjynaTBvEU0H-5sEgc/edit?usp=sharing" TargetMode="External"/><Relationship Id="rId97" Type="http://schemas.openxmlformats.org/officeDocument/2006/relationships/hyperlink" Target="https://docs.google.com/spreadsheets/d/1oP5m3qhKU2AnLQanTAGZJx-YH5Zu8ba2k5ZCEdeW1VE/edit?usp=sharing" TargetMode="External"/><Relationship Id="rId96" Type="http://schemas.openxmlformats.org/officeDocument/2006/relationships/hyperlink" Target="https://docs.google.com/spreadsheets/d/1ECv0-wHDrZ1bYsJOzVhX9UVNiWMTPUKPePuT_ggIjmU/edit?usp=sharing" TargetMode="External"/><Relationship Id="rId11" Type="http://schemas.openxmlformats.org/officeDocument/2006/relationships/hyperlink" Target="https://docs.google.com/spreadsheets/d/1oP5m3qhKU2AnLQanTAGZJx-YH5Zu8ba2k5ZCEdeW1VE/edit?usp=sharing" TargetMode="External"/><Relationship Id="rId99" Type="http://schemas.openxmlformats.org/officeDocument/2006/relationships/hyperlink" Target="https://docs.google.com/spreadsheets/d/1krp2ns61nU4GK30H3eHsV4xQvZjynaTBvEU0H-5sEgc/edit?usp=sharing" TargetMode="External"/><Relationship Id="rId10" Type="http://schemas.openxmlformats.org/officeDocument/2006/relationships/hyperlink" Target="https://docs.google.com/spreadsheets/d/1ECv0-wHDrZ1bYsJOzVhX9UVNiWMTPUKPePuT_ggIjmU/edit?usp=sharing" TargetMode="External"/><Relationship Id="rId98" Type="http://schemas.openxmlformats.org/officeDocument/2006/relationships/hyperlink" Target="https://docs.google.com/spreadsheets/d/1ECv0-wHDrZ1bYsJOzVhX9UVNiWMTPUKPePuT_ggIjmU/edit?usp=sharing" TargetMode="External"/><Relationship Id="rId13" Type="http://schemas.openxmlformats.org/officeDocument/2006/relationships/hyperlink" Target="https://docs.google.com/spreadsheets/d/1oP5m3qhKU2AnLQanTAGZJx-YH5Zu8ba2k5ZCEdeW1VE/edit?usp=sharing" TargetMode="External"/><Relationship Id="rId12" Type="http://schemas.openxmlformats.org/officeDocument/2006/relationships/hyperlink" Target="https://docs.google.com/spreadsheets/d/1ECv0-wHDrZ1bYsJOzVhX9UVNiWMTPUKPePuT_ggIjmU/edit?usp=sharing" TargetMode="External"/><Relationship Id="rId91" Type="http://schemas.openxmlformats.org/officeDocument/2006/relationships/hyperlink" Target="https://docs.google.com/spreadsheets/d/1krp2ns61nU4GK30H3eHsV4xQvZjynaTBvEU0H-5sEgc/edit?usp=sharing" TargetMode="External"/><Relationship Id="rId90" Type="http://schemas.openxmlformats.org/officeDocument/2006/relationships/hyperlink" Target="https://docs.google.com/spreadsheets/d/1ECv0-wHDrZ1bYsJOzVhX9UVNiWMTPUKPePuT_ggIjmU/edit?usp=sharing" TargetMode="External"/><Relationship Id="rId93" Type="http://schemas.openxmlformats.org/officeDocument/2006/relationships/hyperlink" Target="https://docs.google.com/spreadsheets/d/1ECv0-wHDrZ1bYsJOzVhX9UVNiWMTPUKPePuT_ggIjmU/edit?usp=sharing" TargetMode="External"/><Relationship Id="rId92" Type="http://schemas.openxmlformats.org/officeDocument/2006/relationships/hyperlink" Target="https://docs.google.com/spreadsheets/d/1oP5m3qhKU2AnLQanTAGZJx-YH5Zu8ba2k5ZCEdeW1VE/edit?usp=sharing" TargetMode="External"/><Relationship Id="rId118" Type="http://schemas.openxmlformats.org/officeDocument/2006/relationships/hyperlink" Target="https://docs.google.com/spreadsheets/d/1oP5m3qhKU2AnLQanTAGZJx-YH5Zu8ba2k5ZCEdeW1VE/edit?usp=sharing" TargetMode="External"/><Relationship Id="rId117" Type="http://schemas.openxmlformats.org/officeDocument/2006/relationships/hyperlink" Target="https://docs.google.com/spreadsheets/d/1krp2ns61nU4GK30H3eHsV4xQvZjynaTBvEU0H-5sEgc/edit?usp=sharing" TargetMode="External"/><Relationship Id="rId116" Type="http://schemas.openxmlformats.org/officeDocument/2006/relationships/hyperlink" Target="https://docs.google.com/spreadsheets/d/1ECv0-wHDrZ1bYsJOzVhX9UVNiWMTPUKPePuT_ggIjmU/edit?usp=sharing" TargetMode="External"/><Relationship Id="rId115" Type="http://schemas.openxmlformats.org/officeDocument/2006/relationships/hyperlink" Target="https://docs.google.com/spreadsheets/d/1oP5m3qhKU2AnLQanTAGZJx-YH5Zu8ba2k5ZCEdeW1VE/edit?usp=sharing" TargetMode="External"/><Relationship Id="rId119" Type="http://schemas.openxmlformats.org/officeDocument/2006/relationships/hyperlink" Target="https://docs.google.com/spreadsheets/d/1ECv0-wHDrZ1bYsJOzVhX9UVNiWMTPUKPePuT_ggIjmU/edit?usp=sharing" TargetMode="External"/><Relationship Id="rId15" Type="http://schemas.openxmlformats.org/officeDocument/2006/relationships/hyperlink" Target="https://docs.google.com/spreadsheets/d/1oP5m3qhKU2AnLQanTAGZJx-YH5Zu8ba2k5ZCEdeW1VE/edit?usp=sharing" TargetMode="External"/><Relationship Id="rId110" Type="http://schemas.openxmlformats.org/officeDocument/2006/relationships/hyperlink" Target="https://docs.google.com/spreadsheets/d/1ECv0-wHDrZ1bYsJOzVhX9UVNiWMTPUKPePuT_ggIjmU/edit?usp=sharing" TargetMode="External"/><Relationship Id="rId14" Type="http://schemas.openxmlformats.org/officeDocument/2006/relationships/hyperlink" Target="https://docs.google.com/spreadsheets/d/1ECv0-wHDrZ1bYsJOzVhX9UVNiWMTPUKPePuT_ggIjmU/edit?usp=sharing" TargetMode="External"/><Relationship Id="rId17" Type="http://schemas.openxmlformats.org/officeDocument/2006/relationships/hyperlink" Target="https://docs.google.com/spreadsheets/d/1oP5m3qhKU2AnLQanTAGZJx-YH5Zu8ba2k5ZCEdeW1VE/edit?usp=sharing" TargetMode="External"/><Relationship Id="rId16" Type="http://schemas.openxmlformats.org/officeDocument/2006/relationships/hyperlink" Target="https://docs.google.com/spreadsheets/d/1ECv0-wHDrZ1bYsJOzVhX9UVNiWMTPUKPePuT_ggIjmU/edit?usp=sharing" TargetMode="External"/><Relationship Id="rId19" Type="http://schemas.openxmlformats.org/officeDocument/2006/relationships/hyperlink" Target="https://docs.google.com/spreadsheets/d/1oP5m3qhKU2AnLQanTAGZJx-YH5Zu8ba2k5ZCEdeW1VE/edit?usp=sharing" TargetMode="External"/><Relationship Id="rId114" Type="http://schemas.openxmlformats.org/officeDocument/2006/relationships/hyperlink" Target="https://docs.google.com/spreadsheets/d/1krp2ns61nU4GK30H3eHsV4xQvZjynaTBvEU0H-5sEgc/edit?usp=sharing" TargetMode="External"/><Relationship Id="rId18" Type="http://schemas.openxmlformats.org/officeDocument/2006/relationships/hyperlink" Target="https://docs.google.com/spreadsheets/d/1ECv0-wHDrZ1bYsJOzVhX9UVNiWMTPUKPePuT_ggIjmU/edit?usp=sharing" TargetMode="External"/><Relationship Id="rId113" Type="http://schemas.openxmlformats.org/officeDocument/2006/relationships/hyperlink" Target="https://docs.google.com/spreadsheets/d/1ECv0-wHDrZ1bYsJOzVhX9UVNiWMTPUKPePuT_ggIjmU/edit?usp=sharing" TargetMode="External"/><Relationship Id="rId112" Type="http://schemas.openxmlformats.org/officeDocument/2006/relationships/hyperlink" Target="https://docs.google.com/spreadsheets/d/1oP5m3qhKU2AnLQanTAGZJx-YH5Zu8ba2k5ZCEdeW1VE/edit?usp=sharing" TargetMode="External"/><Relationship Id="rId111" Type="http://schemas.openxmlformats.org/officeDocument/2006/relationships/hyperlink" Target="https://docs.google.com/spreadsheets/d/1krp2ns61nU4GK30H3eHsV4xQvZjynaTBvEU0H-5sEgc/edit?usp=sharing" TargetMode="External"/><Relationship Id="rId84" Type="http://schemas.openxmlformats.org/officeDocument/2006/relationships/hyperlink" Target="https://docs.google.com/spreadsheets/d/1oP5m3qhKU2AnLQanTAGZJx-YH5Zu8ba2k5ZCEdeW1VE/edit?usp=sharing" TargetMode="External"/><Relationship Id="rId83" Type="http://schemas.openxmlformats.org/officeDocument/2006/relationships/hyperlink" Target="https://docs.google.com/spreadsheets/d/1ECv0-wHDrZ1bYsJOzVhX9UVNiWMTPUKPePuT_ggIjmU/edit?usp=sharing" TargetMode="External"/><Relationship Id="rId86" Type="http://schemas.openxmlformats.org/officeDocument/2006/relationships/hyperlink" Target="https://docs.google.com/spreadsheets/d/1oP5m3qhKU2AnLQanTAGZJx-YH5Zu8ba2k5ZCEdeW1VE/edit?usp=sharing" TargetMode="External"/><Relationship Id="rId85" Type="http://schemas.openxmlformats.org/officeDocument/2006/relationships/hyperlink" Target="https://docs.google.com/spreadsheets/d/1ECv0-wHDrZ1bYsJOzVhX9UVNiWMTPUKPePuT_ggIjmU/edit?usp=sharing" TargetMode="External"/><Relationship Id="rId88" Type="http://schemas.openxmlformats.org/officeDocument/2006/relationships/hyperlink" Target="https://docs.google.com/spreadsheets/d/1krp2ns61nU4GK30H3eHsV4xQvZjynaTBvEU0H-5sEgc/edit?usp=sharing" TargetMode="External"/><Relationship Id="rId150" Type="http://schemas.openxmlformats.org/officeDocument/2006/relationships/hyperlink" Target="https://docs.google.com/spreadsheets/d/1krp2ns61nU4GK30H3eHsV4xQvZjynaTBvEU0H-5sEgc/edit?usp=sharing" TargetMode="External"/><Relationship Id="rId87" Type="http://schemas.openxmlformats.org/officeDocument/2006/relationships/hyperlink" Target="https://docs.google.com/spreadsheets/d/1ECv0-wHDrZ1bYsJOzVhX9UVNiWMTPUKPePuT_ggIjmU/edit?usp=sharing" TargetMode="External"/><Relationship Id="rId89" Type="http://schemas.openxmlformats.org/officeDocument/2006/relationships/hyperlink" Target="https://docs.google.com/spreadsheets/d/1oP5m3qhKU2AnLQanTAGZJx-YH5Zu8ba2k5ZCEdeW1VE/edit?usp=sharing" TargetMode="External"/><Relationship Id="rId80" Type="http://schemas.openxmlformats.org/officeDocument/2006/relationships/hyperlink" Target="https://docs.google.com/spreadsheets/d/1oP5m3qhKU2AnLQanTAGZJx-YH5Zu8ba2k5ZCEdeW1VE/edit?usp=sharing" TargetMode="External"/><Relationship Id="rId82" Type="http://schemas.openxmlformats.org/officeDocument/2006/relationships/hyperlink" Target="https://docs.google.com/spreadsheets/d/1oP5m3qhKU2AnLQanTAGZJx-YH5Zu8ba2k5ZCEdeW1VE/edit?usp=sharing" TargetMode="External"/><Relationship Id="rId81" Type="http://schemas.openxmlformats.org/officeDocument/2006/relationships/hyperlink" Target="https://docs.google.com/spreadsheets/d/1ECv0-wHDrZ1bYsJOzVhX9UVNiWMTPUKPePuT_ggIjmU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ECv0-wHDrZ1bYsJOzVhX9UVNiWMTPUKPePuT_ggIjmU/edit?usp=sharing" TargetMode="External"/><Relationship Id="rId3" Type="http://schemas.openxmlformats.org/officeDocument/2006/relationships/hyperlink" Target="https://docs.google.com/spreadsheets/d/1ECv0-wHDrZ1bYsJOzVhX9UVNiWMTPUKPePuT_ggIjmU/edit?usp=sharing" TargetMode="External"/><Relationship Id="rId149" Type="http://schemas.openxmlformats.org/officeDocument/2006/relationships/hyperlink" Target="https://docs.google.com/spreadsheets/d/1ECv0-wHDrZ1bYsJOzVhX9UVNiWMTPUKPePuT_ggIjmU/edit?usp=sharing" TargetMode="External"/><Relationship Id="rId4" Type="http://schemas.openxmlformats.org/officeDocument/2006/relationships/hyperlink" Target="https://docs.google.com/spreadsheets/d/1ECv0-wHDrZ1bYsJOzVhX9UVNiWMTPUKPePuT_ggIjmU/edit?usp=sharing" TargetMode="External"/><Relationship Id="rId148" Type="http://schemas.openxmlformats.org/officeDocument/2006/relationships/hyperlink" Target="https://docs.google.com/spreadsheets/d/1oP5m3qhKU2AnLQanTAGZJx-YH5Zu8ba2k5ZCEdeW1VE/edit?usp=sharing" TargetMode="External"/><Relationship Id="rId9" Type="http://schemas.openxmlformats.org/officeDocument/2006/relationships/hyperlink" Target="https://docs.google.com/spreadsheets/d/1oP5m3qhKU2AnLQanTAGZJx-YH5Zu8ba2k5ZCEdeW1VE/edit?usp=sharing" TargetMode="External"/><Relationship Id="rId143" Type="http://schemas.openxmlformats.org/officeDocument/2006/relationships/hyperlink" Target="https://docs.google.com/spreadsheets/d/1ECv0-wHDrZ1bYsJOzVhX9UVNiWMTPUKPePuT_ggIjmU/edit?usp=sharing" TargetMode="External"/><Relationship Id="rId142" Type="http://schemas.openxmlformats.org/officeDocument/2006/relationships/hyperlink" Target="https://docs.google.com/spreadsheets/d/1oP5m3qhKU2AnLQanTAGZJx-YH5Zu8ba2k5ZCEdeW1VE/edit?usp=sharing" TargetMode="External"/><Relationship Id="rId141" Type="http://schemas.openxmlformats.org/officeDocument/2006/relationships/hyperlink" Target="https://docs.google.com/spreadsheets/d/1krp2ns61nU4GK30H3eHsV4xQvZjynaTBvEU0H-5sEgc/edit?usp=sharing" TargetMode="External"/><Relationship Id="rId140" Type="http://schemas.openxmlformats.org/officeDocument/2006/relationships/hyperlink" Target="https://docs.google.com/spreadsheets/d/1ECv0-wHDrZ1bYsJOzVhX9UVNiWMTPUKPePuT_ggIjmU/edit?usp=sharing" TargetMode="External"/><Relationship Id="rId5" Type="http://schemas.openxmlformats.org/officeDocument/2006/relationships/hyperlink" Target="https://docs.google.com/spreadsheets/d/1ECv0-wHDrZ1bYsJOzVhX9UVNiWMTPUKPePuT_ggIjmU/edit?usp=sharing" TargetMode="External"/><Relationship Id="rId147" Type="http://schemas.openxmlformats.org/officeDocument/2006/relationships/hyperlink" Target="https://docs.google.com/spreadsheets/d/1krp2ns61nU4GK30H3eHsV4xQvZjynaTBvEU0H-5sEgc/edit?usp=sharing" TargetMode="External"/><Relationship Id="rId6" Type="http://schemas.openxmlformats.org/officeDocument/2006/relationships/hyperlink" Target="https://docs.google.com/spreadsheets/d/1ECv0-wHDrZ1bYsJOzVhX9UVNiWMTPUKPePuT_ggIjmU/edit?usp=sharing" TargetMode="External"/><Relationship Id="rId146" Type="http://schemas.openxmlformats.org/officeDocument/2006/relationships/hyperlink" Target="https://docs.google.com/spreadsheets/d/1ECv0-wHDrZ1bYsJOzVhX9UVNiWMTPUKPePuT_ggIjmU/edit?usp=sharing" TargetMode="External"/><Relationship Id="rId7" Type="http://schemas.openxmlformats.org/officeDocument/2006/relationships/hyperlink" Target="https://docs.google.com/spreadsheets/d/1oP5m3qhKU2AnLQanTAGZJx-YH5Zu8ba2k5ZCEdeW1VE/edit?usp=sharing" TargetMode="External"/><Relationship Id="rId145" Type="http://schemas.openxmlformats.org/officeDocument/2006/relationships/hyperlink" Target="https://docs.google.com/spreadsheets/d/1oP5m3qhKU2AnLQanTAGZJx-YH5Zu8ba2k5ZCEdeW1VE/edit?usp=sharing" TargetMode="External"/><Relationship Id="rId8" Type="http://schemas.openxmlformats.org/officeDocument/2006/relationships/hyperlink" Target="https://docs.google.com/spreadsheets/d/1ECv0-wHDrZ1bYsJOzVhX9UVNiWMTPUKPePuT_ggIjmU/edit?usp=sharing" TargetMode="External"/><Relationship Id="rId144" Type="http://schemas.openxmlformats.org/officeDocument/2006/relationships/hyperlink" Target="https://docs.google.com/spreadsheets/d/1krp2ns61nU4GK30H3eHsV4xQvZjynaTBvEU0H-5sEgc/edit?usp=sharing" TargetMode="External"/><Relationship Id="rId73" Type="http://schemas.openxmlformats.org/officeDocument/2006/relationships/hyperlink" Target="https://docs.google.com/spreadsheets/d/1ECv0-wHDrZ1bYsJOzVhX9UVNiWMTPUKPePuT_ggIjmU/edit?usp=sharing" TargetMode="External"/><Relationship Id="rId72" Type="http://schemas.openxmlformats.org/officeDocument/2006/relationships/hyperlink" Target="https://docs.google.com/spreadsheets/d/1oP5m3qhKU2AnLQanTAGZJx-YH5Zu8ba2k5ZCEdeW1VE/edit?usp=sharing" TargetMode="External"/><Relationship Id="rId75" Type="http://schemas.openxmlformats.org/officeDocument/2006/relationships/hyperlink" Target="https://docs.google.com/spreadsheets/d/1ECv0-wHDrZ1bYsJOzVhX9UVNiWMTPUKPePuT_ggIjmU/edit?usp=sharing" TargetMode="External"/><Relationship Id="rId74" Type="http://schemas.openxmlformats.org/officeDocument/2006/relationships/hyperlink" Target="https://docs.google.com/spreadsheets/d/1oP5m3qhKU2AnLQanTAGZJx-YH5Zu8ba2k5ZCEdeW1VE/edit?usp=sharing" TargetMode="External"/><Relationship Id="rId77" Type="http://schemas.openxmlformats.org/officeDocument/2006/relationships/hyperlink" Target="https://docs.google.com/spreadsheets/d/1ECv0-wHDrZ1bYsJOzVhX9UVNiWMTPUKPePuT_ggIjmU/edit?usp=sharing" TargetMode="External"/><Relationship Id="rId76" Type="http://schemas.openxmlformats.org/officeDocument/2006/relationships/hyperlink" Target="https://docs.google.com/spreadsheets/d/1oP5m3qhKU2AnLQanTAGZJx-YH5Zu8ba2k5ZCEdeW1VE/edit?usp=sharing" TargetMode="External"/><Relationship Id="rId79" Type="http://schemas.openxmlformats.org/officeDocument/2006/relationships/hyperlink" Target="https://docs.google.com/spreadsheets/d/1ECv0-wHDrZ1bYsJOzVhX9UVNiWMTPUKPePuT_ggIjmU/edit?usp=sharing" TargetMode="External"/><Relationship Id="rId78" Type="http://schemas.openxmlformats.org/officeDocument/2006/relationships/hyperlink" Target="https://docs.google.com/spreadsheets/d/1oP5m3qhKU2AnLQanTAGZJx-YH5Zu8ba2k5ZCEdeW1VE/edit?usp=sharing" TargetMode="External"/><Relationship Id="rId71" Type="http://schemas.openxmlformats.org/officeDocument/2006/relationships/hyperlink" Target="https://docs.google.com/spreadsheets/d/1ECv0-wHDrZ1bYsJOzVhX9UVNiWMTPUKPePuT_ggIjmU/edit?usp=sharing" TargetMode="External"/><Relationship Id="rId70" Type="http://schemas.openxmlformats.org/officeDocument/2006/relationships/hyperlink" Target="https://docs.google.com/spreadsheets/d/1oP5m3qhKU2AnLQanTAGZJx-YH5Zu8ba2k5ZCEdeW1VE/edit?usp=sharing" TargetMode="External"/><Relationship Id="rId139" Type="http://schemas.openxmlformats.org/officeDocument/2006/relationships/hyperlink" Target="https://docs.google.com/spreadsheets/d/1oP5m3qhKU2AnLQanTAGZJx-YH5Zu8ba2k5ZCEdeW1VE/edit?usp=sharing" TargetMode="External"/><Relationship Id="rId138" Type="http://schemas.openxmlformats.org/officeDocument/2006/relationships/hyperlink" Target="https://docs.google.com/spreadsheets/d/1krp2ns61nU4GK30H3eHsV4xQvZjynaTBvEU0H-5sEgc/edit?usp=sharing" TargetMode="External"/><Relationship Id="rId137" Type="http://schemas.openxmlformats.org/officeDocument/2006/relationships/hyperlink" Target="https://docs.google.com/spreadsheets/d/1ECv0-wHDrZ1bYsJOzVhX9UVNiWMTPUKPePuT_ggIjmU/edit?usp=sharing" TargetMode="External"/><Relationship Id="rId132" Type="http://schemas.openxmlformats.org/officeDocument/2006/relationships/hyperlink" Target="https://docs.google.com/spreadsheets/d/1krp2ns61nU4GK30H3eHsV4xQvZjynaTBvEU0H-5sEgc/edit?usp=sharing" TargetMode="External"/><Relationship Id="rId131" Type="http://schemas.openxmlformats.org/officeDocument/2006/relationships/hyperlink" Target="https://docs.google.com/spreadsheets/d/1ECv0-wHDrZ1bYsJOzVhX9UVNiWMTPUKPePuT_ggIjmU/edit?usp=sharing" TargetMode="External"/><Relationship Id="rId130" Type="http://schemas.openxmlformats.org/officeDocument/2006/relationships/hyperlink" Target="https://docs.google.com/spreadsheets/d/1oP5m3qhKU2AnLQanTAGZJx-YH5Zu8ba2k5ZCEdeW1VE/edit?usp=sharing" TargetMode="External"/><Relationship Id="rId136" Type="http://schemas.openxmlformats.org/officeDocument/2006/relationships/hyperlink" Target="https://docs.google.com/spreadsheets/d/1oP5m3qhKU2AnLQanTAGZJx-YH5Zu8ba2k5ZCEdeW1VE/edit?usp=sharing" TargetMode="External"/><Relationship Id="rId135" Type="http://schemas.openxmlformats.org/officeDocument/2006/relationships/hyperlink" Target="https://docs.google.com/spreadsheets/d/1krp2ns61nU4GK30H3eHsV4xQvZjynaTBvEU0H-5sEgc/edit?usp=sharing" TargetMode="External"/><Relationship Id="rId134" Type="http://schemas.openxmlformats.org/officeDocument/2006/relationships/hyperlink" Target="https://docs.google.com/spreadsheets/d/1ECv0-wHDrZ1bYsJOzVhX9UVNiWMTPUKPePuT_ggIjmU/edit?usp=sharing" TargetMode="External"/><Relationship Id="rId133" Type="http://schemas.openxmlformats.org/officeDocument/2006/relationships/hyperlink" Target="https://docs.google.com/spreadsheets/d/1oP5m3qhKU2AnLQanTAGZJx-YH5Zu8ba2k5ZCEdeW1VE/edit?usp=sharing" TargetMode="External"/><Relationship Id="rId62" Type="http://schemas.openxmlformats.org/officeDocument/2006/relationships/hyperlink" Target="https://docs.google.com/spreadsheets/d/1oP5m3qhKU2AnLQanTAGZJx-YH5Zu8ba2k5ZCEdeW1VE/edit?usp=sharing" TargetMode="External"/><Relationship Id="rId61" Type="http://schemas.openxmlformats.org/officeDocument/2006/relationships/hyperlink" Target="https://docs.google.com/spreadsheets/d/1ECv0-wHDrZ1bYsJOzVhX9UVNiWMTPUKPePuT_ggIjmU/edit?usp=sharing" TargetMode="External"/><Relationship Id="rId64" Type="http://schemas.openxmlformats.org/officeDocument/2006/relationships/hyperlink" Target="https://docs.google.com/spreadsheets/d/1oP5m3qhKU2AnLQanTAGZJx-YH5Zu8ba2k5ZCEdeW1VE/edit?usp=sharing" TargetMode="External"/><Relationship Id="rId63" Type="http://schemas.openxmlformats.org/officeDocument/2006/relationships/hyperlink" Target="https://docs.google.com/spreadsheets/d/1ECv0-wHDrZ1bYsJOzVhX9UVNiWMTPUKPePuT_ggIjmU/edit?usp=sharing" TargetMode="External"/><Relationship Id="rId66" Type="http://schemas.openxmlformats.org/officeDocument/2006/relationships/hyperlink" Target="https://docs.google.com/spreadsheets/d/1oP5m3qhKU2AnLQanTAGZJx-YH5Zu8ba2k5ZCEdeW1VE/edit?usp=sharing" TargetMode="External"/><Relationship Id="rId65" Type="http://schemas.openxmlformats.org/officeDocument/2006/relationships/hyperlink" Target="https://docs.google.com/spreadsheets/d/1ECv0-wHDrZ1bYsJOzVhX9UVNiWMTPUKPePuT_ggIjmU/edit?usp=sharing" TargetMode="External"/><Relationship Id="rId68" Type="http://schemas.openxmlformats.org/officeDocument/2006/relationships/hyperlink" Target="https://docs.google.com/spreadsheets/d/1oP5m3qhKU2AnLQanTAGZJx-YH5Zu8ba2k5ZCEdeW1VE/edit?usp=sharing" TargetMode="External"/><Relationship Id="rId67" Type="http://schemas.openxmlformats.org/officeDocument/2006/relationships/hyperlink" Target="https://docs.google.com/spreadsheets/d/1ECv0-wHDrZ1bYsJOzVhX9UVNiWMTPUKPePuT_ggIjmU/edit?usp=sharing" TargetMode="External"/><Relationship Id="rId60" Type="http://schemas.openxmlformats.org/officeDocument/2006/relationships/hyperlink" Target="https://docs.google.com/spreadsheets/d/1oP5m3qhKU2AnLQanTAGZJx-YH5Zu8ba2k5ZCEdeW1VE/edit?usp=sharing" TargetMode="External"/><Relationship Id="rId165" Type="http://schemas.openxmlformats.org/officeDocument/2006/relationships/vmlDrawing" Target="../drawings/vmlDrawing1.vml"/><Relationship Id="rId69" Type="http://schemas.openxmlformats.org/officeDocument/2006/relationships/hyperlink" Target="https://docs.google.com/spreadsheets/d/1ECv0-wHDrZ1bYsJOzVhX9UVNiWMTPUKPePuT_ggIjmU/edit?usp=sharing" TargetMode="External"/><Relationship Id="rId164" Type="http://schemas.openxmlformats.org/officeDocument/2006/relationships/drawing" Target="../drawings/drawing3.xml"/><Relationship Id="rId163" Type="http://schemas.openxmlformats.org/officeDocument/2006/relationships/hyperlink" Target="https://docs.google.com/spreadsheets/d/1oP5m3qhKU2AnLQanTAGZJx-YH5Zu8ba2k5ZCEdeW1VE/edit?usp=sharing" TargetMode="External"/><Relationship Id="rId162" Type="http://schemas.openxmlformats.org/officeDocument/2006/relationships/hyperlink" Target="https://docs.google.com/spreadsheets/d/1krp2ns61nU4GK30H3eHsV4xQvZjynaTBvEU0H-5sEgc/edit?usp=sharing" TargetMode="External"/><Relationship Id="rId51" Type="http://schemas.openxmlformats.org/officeDocument/2006/relationships/hyperlink" Target="https://docs.google.com/spreadsheets/d/1ECv0-wHDrZ1bYsJOzVhX9UVNiWMTPUKPePuT_ggIjmU/edit?usp=sharing" TargetMode="External"/><Relationship Id="rId50" Type="http://schemas.openxmlformats.org/officeDocument/2006/relationships/hyperlink" Target="https://docs.google.com/spreadsheets/d/1oP5m3qhKU2AnLQanTAGZJx-YH5Zu8ba2k5ZCEdeW1VE/edit?usp=sharing" TargetMode="External"/><Relationship Id="rId53" Type="http://schemas.openxmlformats.org/officeDocument/2006/relationships/hyperlink" Target="https://docs.google.com/spreadsheets/d/1ECv0-wHDrZ1bYsJOzVhX9UVNiWMTPUKPePuT_ggIjmU/edit?usp=sharing" TargetMode="External"/><Relationship Id="rId52" Type="http://schemas.openxmlformats.org/officeDocument/2006/relationships/hyperlink" Target="https://docs.google.com/spreadsheets/d/1oP5m3qhKU2AnLQanTAGZJx-YH5Zu8ba2k5ZCEdeW1VE/edit?usp=sharing" TargetMode="External"/><Relationship Id="rId55" Type="http://schemas.openxmlformats.org/officeDocument/2006/relationships/hyperlink" Target="https://docs.google.com/spreadsheets/d/1ECv0-wHDrZ1bYsJOzVhX9UVNiWMTPUKPePuT_ggIjmU/edit?usp=sharing" TargetMode="External"/><Relationship Id="rId161" Type="http://schemas.openxmlformats.org/officeDocument/2006/relationships/hyperlink" Target="https://docs.google.com/spreadsheets/d/1ECv0-wHDrZ1bYsJOzVhX9UVNiWMTPUKPePuT_ggIjmU/edit?usp=sharing" TargetMode="External"/><Relationship Id="rId54" Type="http://schemas.openxmlformats.org/officeDocument/2006/relationships/hyperlink" Target="https://docs.google.com/spreadsheets/d/1oP5m3qhKU2AnLQanTAGZJx-YH5Zu8ba2k5ZCEdeW1VE/edit?usp=sharing" TargetMode="External"/><Relationship Id="rId160" Type="http://schemas.openxmlformats.org/officeDocument/2006/relationships/hyperlink" Target="https://docs.google.com/spreadsheets/d/1oP5m3qhKU2AnLQanTAGZJx-YH5Zu8ba2k5ZCEdeW1VE/edit?usp=sharing" TargetMode="External"/><Relationship Id="rId57" Type="http://schemas.openxmlformats.org/officeDocument/2006/relationships/hyperlink" Target="https://docs.google.com/spreadsheets/d/1ECv0-wHDrZ1bYsJOzVhX9UVNiWMTPUKPePuT_ggIjmU/edit?usp=sharing" TargetMode="External"/><Relationship Id="rId56" Type="http://schemas.openxmlformats.org/officeDocument/2006/relationships/hyperlink" Target="https://docs.google.com/spreadsheets/d/1oP5m3qhKU2AnLQanTAGZJx-YH5Zu8ba2k5ZCEdeW1VE/edit?usp=sharing" TargetMode="External"/><Relationship Id="rId159" Type="http://schemas.openxmlformats.org/officeDocument/2006/relationships/hyperlink" Target="https://docs.google.com/spreadsheets/d/1krp2ns61nU4GK30H3eHsV4xQvZjynaTBvEU0H-5sEgc/edit?usp=sharing" TargetMode="External"/><Relationship Id="rId59" Type="http://schemas.openxmlformats.org/officeDocument/2006/relationships/hyperlink" Target="https://docs.google.com/spreadsheets/d/1ECv0-wHDrZ1bYsJOzVhX9UVNiWMTPUKPePuT_ggIjmU/edit?usp=sharing" TargetMode="External"/><Relationship Id="rId154" Type="http://schemas.openxmlformats.org/officeDocument/2006/relationships/hyperlink" Target="https://docs.google.com/spreadsheets/d/1oP5m3qhKU2AnLQanTAGZJx-YH5Zu8ba2k5ZCEdeW1VE/edit?usp=sharing" TargetMode="External"/><Relationship Id="rId58" Type="http://schemas.openxmlformats.org/officeDocument/2006/relationships/hyperlink" Target="https://docs.google.com/spreadsheets/d/1oP5m3qhKU2AnLQanTAGZJx-YH5Zu8ba2k5ZCEdeW1VE/edit?usp=sharing" TargetMode="External"/><Relationship Id="rId153" Type="http://schemas.openxmlformats.org/officeDocument/2006/relationships/hyperlink" Target="https://docs.google.com/spreadsheets/d/1krp2ns61nU4GK30H3eHsV4xQvZjynaTBvEU0H-5sEgc/edit?usp=sharing" TargetMode="External"/><Relationship Id="rId152" Type="http://schemas.openxmlformats.org/officeDocument/2006/relationships/hyperlink" Target="https://docs.google.com/spreadsheets/d/1ECv0-wHDrZ1bYsJOzVhX9UVNiWMTPUKPePuT_ggIjmU/edit?usp=sharing" TargetMode="External"/><Relationship Id="rId151" Type="http://schemas.openxmlformats.org/officeDocument/2006/relationships/hyperlink" Target="https://docs.google.com/spreadsheets/d/1oP5m3qhKU2AnLQanTAGZJx-YH5Zu8ba2k5ZCEdeW1VE/edit?usp=sharing" TargetMode="External"/><Relationship Id="rId158" Type="http://schemas.openxmlformats.org/officeDocument/2006/relationships/hyperlink" Target="https://docs.google.com/spreadsheets/d/1ECv0-wHDrZ1bYsJOzVhX9UVNiWMTPUKPePuT_ggIjmU/edit?usp=sharing" TargetMode="External"/><Relationship Id="rId157" Type="http://schemas.openxmlformats.org/officeDocument/2006/relationships/hyperlink" Target="https://docs.google.com/spreadsheets/d/1oP5m3qhKU2AnLQanTAGZJx-YH5Zu8ba2k5ZCEdeW1VE/edit?usp=sharing" TargetMode="External"/><Relationship Id="rId156" Type="http://schemas.openxmlformats.org/officeDocument/2006/relationships/hyperlink" Target="https://docs.google.com/spreadsheets/d/1krp2ns61nU4GK30H3eHsV4xQvZjynaTBvEU0H-5sEgc/edit?usp=sharing" TargetMode="External"/><Relationship Id="rId155" Type="http://schemas.openxmlformats.org/officeDocument/2006/relationships/hyperlink" Target="https://docs.google.com/spreadsheets/d/1ECv0-wHDrZ1bYsJOzVhX9UVNiWMTPUKPePuT_ggIjmU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5" max="5" width="27.57"/>
    <col customWidth="1" min="6" max="6" width="29.57"/>
  </cols>
  <sheetData>
    <row r="1">
      <c r="A1" s="5" t="s">
        <v>0</v>
      </c>
      <c r="B1" s="7" t="s">
        <v>1</v>
      </c>
      <c r="E1" s="9" t="s">
        <v>2</v>
      </c>
      <c r="F1" s="5" t="s">
        <v>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B2" s="13" t="s">
        <v>5</v>
      </c>
      <c r="C2" s="15" t="s">
        <v>6</v>
      </c>
      <c r="D2" s="17" t="s">
        <v>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20" t="s">
        <v>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24" t="s">
        <v>10</v>
      </c>
      <c r="B5" s="11"/>
      <c r="C5" s="11"/>
      <c r="D5" s="17" t="s">
        <v>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24" t="s">
        <v>12</v>
      </c>
      <c r="B6" s="11"/>
      <c r="C6" s="11"/>
      <c r="D6" s="17" t="s">
        <v>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24" t="s">
        <v>13</v>
      </c>
      <c r="B7" s="11"/>
      <c r="C7" s="11"/>
      <c r="D7" s="17" t="s">
        <v>8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24" t="s">
        <v>14</v>
      </c>
      <c r="B8" s="11"/>
      <c r="C8" s="11"/>
      <c r="D8" s="17" t="s">
        <v>8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24" t="s">
        <v>15</v>
      </c>
      <c r="B9" s="11"/>
      <c r="C9" s="11"/>
      <c r="D9" s="17" t="s">
        <v>8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20" t="s">
        <v>16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24" t="s">
        <v>17</v>
      </c>
      <c r="B12" s="11"/>
      <c r="C12" s="11"/>
      <c r="D12" s="17" t="s">
        <v>8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30" t="s">
        <v>18</v>
      </c>
      <c r="B13" s="11"/>
      <c r="C13" s="11"/>
      <c r="D13" s="17" t="s">
        <v>8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20" t="s">
        <v>19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24" t="s">
        <v>20</v>
      </c>
      <c r="B16" s="11"/>
      <c r="C16" s="11"/>
      <c r="D16" s="17" t="s">
        <v>8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30" t="s">
        <v>21</v>
      </c>
      <c r="B17" s="34"/>
      <c r="C17" s="11"/>
      <c r="D17" s="17" t="s">
        <v>8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24" t="s">
        <v>22</v>
      </c>
      <c r="B18" s="11"/>
      <c r="C18" s="11"/>
      <c r="D18" s="17" t="s">
        <v>8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24" t="s">
        <v>23</v>
      </c>
      <c r="B19" s="11"/>
      <c r="C19" s="11"/>
      <c r="D19" s="17" t="s">
        <v>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24" t="s">
        <v>24</v>
      </c>
      <c r="B20" s="11"/>
      <c r="C20" s="11"/>
      <c r="D20" s="17" t="s">
        <v>8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20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24" t="s">
        <v>26</v>
      </c>
      <c r="B23" s="11"/>
      <c r="C23" s="11"/>
      <c r="D23" s="17" t="s">
        <v>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24" t="s">
        <v>27</v>
      </c>
      <c r="B24" s="11"/>
      <c r="C24" s="11"/>
      <c r="D24" s="17" t="s">
        <v>8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20" t="s">
        <v>28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24" t="s">
        <v>29</v>
      </c>
      <c r="B27" s="11"/>
      <c r="C27" s="11"/>
      <c r="D27" s="17" t="s">
        <v>8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24" t="s">
        <v>30</v>
      </c>
      <c r="B28" s="11"/>
      <c r="C28" s="11"/>
      <c r="D28" s="17" t="s">
        <v>8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24" t="s">
        <v>31</v>
      </c>
      <c r="B29" s="11"/>
      <c r="C29" s="11"/>
      <c r="D29" s="17" t="s">
        <v>8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24" t="s">
        <v>32</v>
      </c>
      <c r="B30" s="11"/>
      <c r="C30" s="11"/>
      <c r="D30" s="17" t="s">
        <v>8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24" t="s">
        <v>33</v>
      </c>
      <c r="B31" s="11"/>
      <c r="C31" s="11"/>
      <c r="D31" s="17" t="s">
        <v>8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24" t="s">
        <v>34</v>
      </c>
      <c r="B32" s="11"/>
      <c r="C32" s="11"/>
      <c r="D32" s="17" t="s">
        <v>8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24" t="s">
        <v>35</v>
      </c>
      <c r="B33" s="11"/>
      <c r="C33" s="11"/>
      <c r="D33" s="17" t="s">
        <v>8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24" t="s">
        <v>36</v>
      </c>
      <c r="B34" s="11"/>
      <c r="C34" s="11"/>
      <c r="D34" s="17" t="s">
        <v>8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20" t="s">
        <v>37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24" t="s">
        <v>38</v>
      </c>
      <c r="B37" s="11"/>
      <c r="C37" s="11"/>
      <c r="D37" s="17" t="s">
        <v>8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24" t="s">
        <v>39</v>
      </c>
      <c r="B38" s="11"/>
      <c r="C38" s="11"/>
      <c r="D38" s="17" t="s">
        <v>8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24" t="s">
        <v>40</v>
      </c>
      <c r="B39" s="11"/>
      <c r="C39" s="11"/>
      <c r="D39" s="17" t="s">
        <v>8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20" t="s">
        <v>41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24" t="s">
        <v>42</v>
      </c>
      <c r="B42" s="11"/>
      <c r="C42" s="11"/>
      <c r="D42" s="17" t="s">
        <v>8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24" t="s">
        <v>43</v>
      </c>
      <c r="B43" s="11"/>
      <c r="C43" s="11"/>
      <c r="D43" s="17" t="s">
        <v>8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24" t="s">
        <v>44</v>
      </c>
      <c r="B44" s="11"/>
      <c r="C44" s="11"/>
      <c r="D44" s="17" t="s">
        <v>8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30" t="s">
        <v>45</v>
      </c>
      <c r="B45" s="11"/>
      <c r="C45" s="11"/>
      <c r="D45" s="17" t="s">
        <v>8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24" t="s">
        <v>46</v>
      </c>
      <c r="B46" s="11"/>
      <c r="C46" s="11"/>
      <c r="D46" s="17" t="s">
        <v>8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20" t="s">
        <v>47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53" t="s">
        <v>48</v>
      </c>
      <c r="B49" s="11"/>
      <c r="C49" s="11"/>
      <c r="D49" s="17" t="s">
        <v>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54" t="s">
        <v>49</v>
      </c>
      <c r="B50" s="11"/>
      <c r="C50" s="11"/>
      <c r="D50" s="17" t="s">
        <v>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20" t="s"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24" t="s">
        <v>51</v>
      </c>
      <c r="B53" s="11"/>
      <c r="C53" s="11"/>
      <c r="D53" s="17" t="s">
        <v>8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56" t="s">
        <v>52</v>
      </c>
      <c r="B54" s="11"/>
      <c r="C54" s="11"/>
      <c r="D54" s="17" t="s">
        <v>8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24" t="s">
        <v>53</v>
      </c>
      <c r="B55" s="11"/>
      <c r="C55" s="11"/>
      <c r="D55" s="17" t="s">
        <v>8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24" t="s">
        <v>54</v>
      </c>
      <c r="B56" s="11"/>
      <c r="C56" s="11"/>
      <c r="D56" s="17" t="s">
        <v>8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24" t="s">
        <v>55</v>
      </c>
      <c r="B57" s="11"/>
      <c r="C57" s="11"/>
      <c r="D57" s="17" t="s">
        <v>8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24" t="s">
        <v>56</v>
      </c>
      <c r="B58" s="11"/>
      <c r="C58" s="11"/>
      <c r="D58" s="17" t="s">
        <v>8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24" t="s">
        <v>57</v>
      </c>
      <c r="B59" s="11"/>
      <c r="C59" s="11"/>
      <c r="D59" s="17" t="s">
        <v>8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</sheetData>
  <mergeCells count="4">
    <mergeCell ref="B1:D1"/>
    <mergeCell ref="E1:E2"/>
    <mergeCell ref="F1:F2"/>
    <mergeCell ref="A1:A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65.14"/>
    <col customWidth="1" min="2" max="4" width="368.71"/>
    <col customWidth="1" min="5" max="5" width="228.57"/>
    <col customWidth="1" min="6" max="6" width="368.71"/>
    <col customWidth="1" min="7" max="7" width="120.71"/>
    <col customWidth="1" min="8" max="40" width="65.14"/>
  </cols>
  <sheetData>
    <row r="1" ht="30.75" customHeight="1">
      <c r="A1" s="14" t="s">
        <v>4</v>
      </c>
      <c r="B1" s="19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</row>
    <row r="2" ht="30.75" customHeight="1">
      <c r="A2" s="23" t="s">
        <v>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</row>
    <row r="3" ht="30.75" customHeight="1">
      <c r="A3" s="21" t="str">
        <f>IFERROR(__xludf.DUMMYFUNCTION("transpose(query(importrange(""https://docs.google.com/spreadsheets/d/13B0YX5f-b2Jln3KcYKfC4bJLm347PtuYgG5MYPmPtpU"",""Mocks!A:ZZ""),""select *  where Col3 like 'Dharmesh Kumar%'""))"),"Timestamp")</f>
        <v>Timestamp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ht="30.75" customHeight="1">
      <c r="A4" s="26" t="str">
        <f>IFERROR(__xludf.DUMMYFUNCTION("""COMPUTED_VALUE"""),"Your name (Interviewer)")</f>
        <v>Your name (Interviewer)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</row>
    <row r="5" ht="30.75" customHeight="1">
      <c r="A5" s="26" t="str">
        <f>IFERROR(__xludf.DUMMYFUNCTION("""COMPUTED_VALUE"""),"Who did you interview?")</f>
        <v>Who did you interview?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</row>
    <row r="6" ht="30.75" customHeight="1">
      <c r="A6" s="26" t="str">
        <f>IFERROR(__xludf.DUMMYFUNCTION("""COMPUTED_VALUE"""),"Which question did you ask?")</f>
        <v>Which question did you ask?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</row>
    <row r="7" ht="30.75" customHeight="1">
      <c r="A7" s="26" t="str">
        <f>IFERROR(__xludf.DUMMYFUNCTION("""COMPUTED_VALUE"""),"Technical Score")</f>
        <v>Technical Score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</row>
    <row r="8" ht="30.75" customHeight="1">
      <c r="A8" s="26" t="str">
        <f>IFERROR(__xludf.DUMMYFUNCTION("""COMPUTED_VALUE"""),"Behavioral Score")</f>
        <v>Behavioral Score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</row>
    <row r="9" ht="30.75" customHeight="1">
      <c r="A9" s="26" t="str">
        <f>IFERROR(__xludf.DUMMYFUNCTION("""COMPUTED_VALUE"""),"Did they clearly understand the problem?")</f>
        <v>Did they clearly understand the problem?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</row>
    <row r="10" ht="30.75" customHeight="1">
      <c r="A10" s="26" t="str">
        <f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</row>
    <row r="11" ht="30.75" customHeight="1">
      <c r="A11" s="26" t="str">
        <f>IFERROR(__xludf.DUMMYFUNCTION("""COMPUTED_VALUE"""),"How often did they appear to brain-freeze?")</f>
        <v>How often did they appear to brain-freeze?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</row>
    <row r="12" ht="30.75" customHeight="1">
      <c r="A12" s="26" t="str">
        <f>IFERROR(__xludf.DUMMYFUNCTION("""COMPUTED_VALUE"""),"How many false starts and wrong/sub-optimal paths did they take?")</f>
        <v>How many false starts and wrong/sub-optimal paths did they take?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</row>
    <row r="13" ht="30.75" customHeight="1">
      <c r="A13" s="26" t="str">
        <f>IFERROR(__xludf.DUMMYFUNCTION("""COMPUTED_VALUE"""),"How many hints did you have to give?")</f>
        <v>How many hints did you have to give?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</row>
    <row r="14" ht="30.75" customHeight="1">
      <c r="A14" s="26" t="str">
        <f>IFERROR(__xludf.DUMMYFUNCTION("""COMPUTED_VALUE"""),"Did they clearly understand and communicate time and space complexity?")</f>
        <v>Did they clearly understand and communicate time and space complexity?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</row>
    <row r="15" ht="30.75" customHeight="1">
      <c r="A15" s="26" t="str">
        <f>IFERROR(__xludf.DUMMYFUNCTION("""COMPUTED_VALUE"""),"Was the solution fully coded?")</f>
        <v>Was the solution fully coded?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</row>
    <row r="16" ht="30.75" customHeight="1">
      <c r="A16" s="26" t="str">
        <f>IFERROR(__xludf.DUMMYFUNCTION("""COMPUTED_VALUE"""),"How fluent was their coding?")</f>
        <v>How fluent was their coding?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</row>
    <row r="17" ht="30.75" customHeight="1">
      <c r="A17" s="26" t="str">
        <f>IFERROR(__xludf.DUMMYFUNCTION("""COMPUTED_VALUE"""),"Did they walk-through their code after writing it?")</f>
        <v>Did they walk-through their code after writing it?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</row>
    <row r="18" ht="30.75" customHeight="1">
      <c r="A18" s="26" t="str">
        <f>IFERROR(__xludf.DUMMYFUNCTION("""COMPUTED_VALUE"""),"How many bugs did they have?")</f>
        <v>How many bugs did they have?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</row>
    <row r="19" ht="30.75" customHeight="1">
      <c r="A19" s="26" t="str">
        <f>IFERROR(__xludf.DUMMYFUNCTION("""COMPUTED_VALUE"""),"If they had bugs, how many did they find on their own?")</f>
        <v>If they had bugs, how many did they find on their own?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</row>
    <row r="20" ht="30.75" customHeight="1">
      <c r="A20" s="26" t="str">
        <f>IFERROR(__xludf.DUMMYFUNCTION("""COMPUTED_VALUE"""),"How confident did the candidate appear?")</f>
        <v>How confident did the candidate appear?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</row>
    <row r="21" ht="30.75" customHeight="1">
      <c r="A21" s="26" t="str">
        <f>IFERROR(__xludf.DUMMYFUNCTION("""COMPUTED_VALUE"""),"Did they start writing code, before properly thinking the algorithm through?")</f>
        <v>Did they start writing code, before properly thinking the algorithm through?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</row>
    <row r="22" ht="30.75" customHeight="1">
      <c r="A22" s="26" t="str">
        <f>IFERROR(__xludf.DUMMYFUNCTION("""COMPUTED_VALUE"""),"Were there periods of unexplained silence (no communication)?")</f>
        <v>Were there periods of unexplained silence (no communication)?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</row>
    <row r="23" ht="30.75" customHeight="1">
      <c r="A23" s="26" t="str">
        <f>IFERROR(__xludf.DUMMYFUNCTION("""COMPUTED_VALUE"""),"What was the energy level?")</f>
        <v>What was the energy level?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</row>
    <row r="24" ht="30.75" customHeight="1">
      <c r="A24" s="26" t="str">
        <f>IFERROR(__xludf.DUMMYFUNCTION("""COMPUTED_VALUE"""),"Curiosity level (perceived)")</f>
        <v>Curiosity level (perceived)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</row>
    <row r="25" ht="30.75" customHeight="1">
      <c r="A25" s="26" t="str">
        <f>IFERROR(__xludf.DUMMYFUNCTION("""COMPUTED_VALUE"""),"Humility (perceived)")</f>
        <v>Humility (perceived)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</row>
    <row r="26" ht="30.75" customHeight="1">
      <c r="A26" s="26" t="str">
        <f>IFERROR(__xludf.DUMMYFUNCTION("""COMPUTED_VALUE"""),"Did you feel that the candidate would work hard if they were hired?")</f>
        <v>Did you feel that the candidate would work hard if they were hired?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</row>
    <row r="27" ht="30.75" customHeight="1">
      <c r="A27" s="26" t="str">
        <f>IFERROR(__xludf.DUMMYFUNCTION("""COMPUTED_VALUE"""),"How was the whiteboard (or editor) managed?")</f>
        <v>How was the whiteboard (or editor) managed?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</row>
    <row r="28" ht="30.75" customHeight="1">
      <c r="A28" s="26" t="str">
        <f>IFERROR(__xludf.DUMMYFUNCTION("""COMPUTED_VALUE"""),"With this performance, would you recommend them to your team?")</f>
        <v>With this performance, would you recommend them to your team?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</row>
    <row r="29" ht="30.75" customHeight="1">
      <c r="A29" s="26" t="str">
        <f>IFERROR(__xludf.DUMMYFUNCTION("""COMPUTED_VALUE"""),"Comments on the interview?")</f>
        <v>Comments on the interview?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</row>
    <row r="30" ht="30.75" customHeight="1">
      <c r="A30" s="26" t="str">
        <f>IFERROR(__xludf.DUMMYFUNCTION("""COMPUTED_VALUE"""),"")</f>
        <v/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</row>
    <row r="31" ht="30.75" customHeight="1">
      <c r="A31" s="26" t="str">
        <f>IFERROR(__xludf.DUMMYFUNCTION("""COMPUTED_VALUE"""),"")</f>
        <v/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</row>
    <row r="32" ht="30.75" customHeight="1">
      <c r="A32" s="26" t="str">
        <f>IFERROR(__xludf.DUMMYFUNCTION("""COMPUTED_VALUE"""),"")</f>
        <v/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</row>
    <row r="33" ht="30.75" customHeight="1">
      <c r="A33" s="26" t="str">
        <f>IFERROR(__xludf.DUMMYFUNCTION("""COMPUTED_VALUE"""),"")</f>
        <v/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</row>
    <row r="34" ht="30.75" customHeight="1">
      <c r="A34" s="26" t="str">
        <f>IFERROR(__xludf.DUMMYFUNCTION("""COMPUTED_VALUE"""),"")</f>
        <v/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</row>
    <row r="35" ht="30.75" customHeight="1">
      <c r="A35" s="26" t="str">
        <f>IFERROR(__xludf.DUMMYFUNCTION("""COMPUTED_VALUE"""),"")</f>
        <v/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</row>
    <row r="36" ht="30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</row>
    <row r="37" ht="30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</row>
    <row r="38" ht="30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</row>
    <row r="39" ht="30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</row>
    <row r="40" ht="30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</row>
    <row r="41" ht="30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</row>
    <row r="42" ht="30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</row>
    <row r="43" ht="30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</row>
    <row r="44" ht="30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</row>
    <row r="45" ht="30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</row>
    <row r="46" ht="30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</row>
    <row r="47" ht="30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</row>
    <row r="48" ht="30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</row>
    <row r="49" ht="30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</row>
    <row r="50" ht="30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</row>
    <row r="51" ht="30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</row>
    <row r="52" ht="30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</row>
    <row r="53" ht="30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</row>
    <row r="54" ht="30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</row>
    <row r="55" ht="30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</row>
    <row r="56" ht="30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</row>
    <row r="57" ht="30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</row>
    <row r="58" ht="30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</row>
    <row r="59" ht="30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</row>
    <row r="60" ht="30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</row>
    <row r="61" ht="30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</row>
    <row r="62" ht="30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</row>
    <row r="63" ht="30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</row>
    <row r="64" ht="30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</row>
    <row r="65" ht="30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</row>
    <row r="66" ht="30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</row>
    <row r="67" ht="30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</row>
    <row r="68" ht="30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</row>
    <row r="69" ht="30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</row>
    <row r="70" ht="30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</row>
    <row r="71" ht="30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</row>
    <row r="72" ht="30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</row>
    <row r="73" ht="30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</row>
    <row r="74" ht="30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</row>
    <row r="75" ht="30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</row>
    <row r="76" ht="30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</row>
    <row r="77" ht="30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</row>
    <row r="78" ht="30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</row>
    <row r="79" ht="30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</row>
    <row r="80" ht="30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</row>
    <row r="81" ht="30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</row>
    <row r="82" ht="30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</row>
    <row r="83" ht="30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</row>
    <row r="84" ht="30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</row>
    <row r="85" ht="30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</row>
    <row r="86" ht="30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</row>
    <row r="87" ht="30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</row>
    <row r="88" ht="30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ht="30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  <row r="90" ht="30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</row>
    <row r="91" ht="30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</row>
    <row r="92" ht="30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</row>
    <row r="93" ht="30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</row>
    <row r="94" ht="30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</row>
    <row r="95" ht="30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</row>
    <row r="96" ht="30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</row>
    <row r="97" ht="30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</row>
    <row r="98" ht="30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</row>
    <row r="99" ht="30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</row>
    <row r="100" ht="30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</row>
    <row r="101" ht="30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</row>
    <row r="102" ht="30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</row>
    <row r="103" ht="30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</row>
    <row r="104" ht="30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</row>
    <row r="105" ht="30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</row>
    <row r="106" ht="30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</row>
    <row r="107" ht="30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</row>
    <row r="108" ht="30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</row>
    <row r="109" ht="30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</row>
    <row r="110" ht="30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</row>
    <row r="111" ht="30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</row>
    <row r="112" ht="30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</row>
    <row r="113" ht="30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</row>
    <row r="114" ht="30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</row>
    <row r="115" ht="30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</row>
    <row r="116" ht="30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</row>
    <row r="117" ht="30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</row>
    <row r="118" ht="30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</row>
    <row r="119" ht="30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</row>
    <row r="120" ht="30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</row>
    <row r="121" ht="30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</row>
    <row r="122" ht="30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</row>
    <row r="123" ht="30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</row>
    <row r="124" ht="30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</row>
    <row r="125" ht="30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</row>
    <row r="126" ht="30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</row>
    <row r="127" ht="30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</row>
    <row r="128" ht="30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</row>
    <row r="129" ht="30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</row>
    <row r="130" ht="30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</row>
    <row r="131" ht="30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</row>
    <row r="132" ht="30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</row>
    <row r="133" ht="30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</row>
    <row r="134" ht="30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</row>
    <row r="135" ht="30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</row>
    <row r="136" ht="30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</row>
    <row r="137" ht="30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</row>
    <row r="138" ht="30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</row>
    <row r="139" ht="30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</row>
    <row r="140" ht="30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</row>
    <row r="141" ht="30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</row>
    <row r="142" ht="30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</row>
    <row r="143" ht="30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</row>
    <row r="144" ht="30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</row>
    <row r="145" ht="30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</row>
    <row r="146" ht="30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</row>
    <row r="147" ht="30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</row>
    <row r="148" ht="30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</row>
    <row r="149" ht="30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</row>
    <row r="150" ht="30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</row>
    <row r="151" ht="30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</row>
    <row r="152" ht="30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</row>
    <row r="153" ht="30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</row>
    <row r="154" ht="30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</row>
    <row r="155" ht="30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</row>
    <row r="156" ht="30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</row>
    <row r="157" ht="30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</row>
    <row r="158" ht="30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</row>
    <row r="159" ht="30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</row>
    <row r="160" ht="30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</row>
    <row r="161" ht="30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</row>
    <row r="162" ht="30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</row>
    <row r="163" ht="30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</row>
    <row r="164" ht="30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</row>
    <row r="165" ht="30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</row>
    <row r="166" ht="30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</row>
    <row r="167" ht="30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</row>
    <row r="168" ht="30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</row>
    <row r="169" ht="30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</row>
    <row r="170" ht="30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</row>
    <row r="171" ht="30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</row>
    <row r="172" ht="30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</row>
    <row r="173" ht="30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</row>
    <row r="174" ht="30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</row>
    <row r="175" ht="30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</row>
    <row r="176" ht="30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</row>
    <row r="177" ht="30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</row>
    <row r="178" ht="30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</row>
    <row r="179" ht="30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</row>
    <row r="180" ht="30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</row>
    <row r="181" ht="30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</row>
    <row r="182" ht="30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</row>
    <row r="183" ht="30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</row>
    <row r="184" ht="30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</row>
    <row r="185" ht="30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</row>
    <row r="186" ht="30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</row>
    <row r="187" ht="30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</row>
    <row r="188" ht="30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</row>
    <row r="189" ht="30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</row>
    <row r="190" ht="30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</row>
    <row r="191" ht="30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</row>
    <row r="192" ht="30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</row>
    <row r="193" ht="30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</row>
    <row r="194" ht="30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</row>
    <row r="195" ht="30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</row>
    <row r="196" ht="30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</row>
    <row r="197" ht="30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</row>
    <row r="198" ht="30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</row>
    <row r="199" ht="30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</row>
    <row r="200" ht="30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</row>
    <row r="201" ht="30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</row>
    <row r="202" ht="30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</row>
    <row r="203" ht="30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</row>
    <row r="204" ht="30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</row>
    <row r="205" ht="30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</row>
    <row r="206" ht="30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</row>
    <row r="207" ht="30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</row>
    <row r="208" ht="30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</row>
    <row r="209" ht="30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</row>
    <row r="210" ht="30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</row>
    <row r="211" ht="30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</row>
    <row r="212" ht="30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</row>
    <row r="213" ht="30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</row>
    <row r="214" ht="30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</row>
    <row r="215" ht="30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</row>
    <row r="216" ht="30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</row>
    <row r="217" ht="30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</row>
    <row r="218" ht="30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</row>
    <row r="219" ht="30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</row>
    <row r="220" ht="30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</row>
    <row r="221" ht="30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</row>
    <row r="222" ht="30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</row>
    <row r="223" ht="30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</row>
    <row r="224" ht="30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</row>
    <row r="225" ht="30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</row>
    <row r="226" ht="30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</row>
    <row r="227" ht="30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</row>
    <row r="228" ht="30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</row>
    <row r="229" ht="30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</row>
    <row r="230" ht="30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</row>
    <row r="231" ht="30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</row>
    <row r="232" ht="30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</row>
    <row r="233" ht="30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</row>
    <row r="234" ht="30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</row>
    <row r="235" ht="30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</row>
    <row r="236" ht="30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</row>
    <row r="237" ht="30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</row>
    <row r="238" ht="30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</row>
    <row r="239" ht="30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</row>
    <row r="240" ht="30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</row>
    <row r="241" ht="30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</row>
    <row r="242" ht="30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</row>
    <row r="243" ht="30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</row>
    <row r="244" ht="30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</row>
    <row r="245" ht="30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</row>
    <row r="246" ht="30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</row>
    <row r="247" ht="30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</row>
    <row r="248" ht="30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</row>
    <row r="249" ht="30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</row>
    <row r="250" ht="30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</row>
    <row r="251" ht="30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</row>
    <row r="252" ht="30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</row>
    <row r="253" ht="30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</row>
    <row r="254" ht="30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</row>
    <row r="255" ht="30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</row>
    <row r="256" ht="30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</row>
    <row r="257" ht="30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</row>
    <row r="258" ht="30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</row>
    <row r="259" ht="30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</row>
    <row r="260" ht="30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</row>
    <row r="261" ht="30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</row>
    <row r="262" ht="30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</row>
    <row r="263" ht="30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</row>
    <row r="264" ht="30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</row>
    <row r="265" ht="30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</row>
    <row r="266" ht="30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</row>
    <row r="267" ht="30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</row>
    <row r="268" ht="30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</row>
    <row r="269" ht="30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</row>
    <row r="270" ht="30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</row>
    <row r="271" ht="30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</row>
    <row r="272" ht="30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</row>
    <row r="273" ht="30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</row>
    <row r="274" ht="30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</row>
    <row r="275" ht="30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</row>
    <row r="276" ht="30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</row>
    <row r="277" ht="30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</row>
    <row r="278" ht="30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</row>
    <row r="279" ht="30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</row>
    <row r="280" ht="30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</row>
    <row r="281" ht="30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</row>
    <row r="282" ht="30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</row>
    <row r="283" ht="30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</row>
    <row r="284" ht="30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</row>
    <row r="285" ht="30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</row>
    <row r="286" ht="30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</row>
    <row r="287" ht="30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</row>
    <row r="288" ht="30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</row>
    <row r="289" ht="30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</row>
    <row r="290" ht="30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</row>
    <row r="291" ht="30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</row>
    <row r="292" ht="30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</row>
    <row r="293" ht="30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</row>
    <row r="294" ht="30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</row>
    <row r="295" ht="30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</row>
    <row r="296" ht="30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</row>
    <row r="297" ht="30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</row>
    <row r="298" ht="30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</row>
    <row r="299" ht="30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</row>
    <row r="300" ht="30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</row>
    <row r="301" ht="30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</row>
    <row r="302" ht="30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</row>
    <row r="303" ht="30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</row>
    <row r="304" ht="30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</row>
    <row r="305" ht="30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</row>
    <row r="306" ht="30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</row>
    <row r="307" ht="30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</row>
    <row r="308" ht="30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</row>
    <row r="309" ht="30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</row>
    <row r="310" ht="30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</row>
    <row r="311" ht="30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</row>
    <row r="312" ht="30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</row>
    <row r="313" ht="30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</row>
    <row r="314" ht="30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</row>
    <row r="315" ht="30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</row>
    <row r="316" ht="30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</row>
    <row r="317" ht="30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</row>
    <row r="318" ht="30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</row>
    <row r="319" ht="30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</row>
    <row r="320" ht="30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</row>
    <row r="321" ht="30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</row>
    <row r="322" ht="30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</row>
    <row r="323" ht="30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</row>
    <row r="324" ht="30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</row>
    <row r="325" ht="30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</row>
    <row r="326" ht="30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</row>
    <row r="327" ht="30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</row>
    <row r="328" ht="30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</row>
    <row r="329" ht="30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</row>
    <row r="330" ht="30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</row>
    <row r="331" ht="30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</row>
    <row r="332" ht="30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</row>
    <row r="333" ht="30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</row>
    <row r="334" ht="30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</row>
    <row r="335" ht="30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</row>
    <row r="336" ht="30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</row>
    <row r="337" ht="30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</row>
    <row r="338" ht="30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</row>
    <row r="339" ht="30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</row>
    <row r="340" ht="30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</row>
    <row r="341" ht="30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</row>
    <row r="342" ht="30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</row>
    <row r="343" ht="30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</row>
    <row r="344" ht="30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</row>
    <row r="345" ht="30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</row>
    <row r="346" ht="30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</row>
    <row r="347" ht="30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</row>
    <row r="348" ht="30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</row>
    <row r="349" ht="30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</row>
    <row r="350" ht="30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</row>
    <row r="351" ht="30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</row>
    <row r="352" ht="30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</row>
    <row r="353" ht="30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</row>
    <row r="354" ht="30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</row>
    <row r="355" ht="30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</row>
    <row r="356" ht="30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</row>
    <row r="357" ht="30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</row>
    <row r="358" ht="30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</row>
    <row r="359" ht="30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</row>
    <row r="360" ht="30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</row>
    <row r="361" ht="30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</row>
    <row r="362" ht="30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</row>
    <row r="363" ht="30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</row>
    <row r="364" ht="30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</row>
    <row r="365" ht="30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</row>
    <row r="366" ht="30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</row>
    <row r="367" ht="30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</row>
    <row r="368" ht="30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</row>
    <row r="369" ht="30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</row>
    <row r="370" ht="30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</row>
    <row r="371" ht="30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</row>
    <row r="372" ht="30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</row>
    <row r="373" ht="30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</row>
    <row r="374" ht="30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</row>
    <row r="375" ht="30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</row>
    <row r="376" ht="30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</row>
    <row r="377" ht="30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</row>
    <row r="378" ht="30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</row>
    <row r="379" ht="30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</row>
    <row r="380" ht="30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</row>
    <row r="381" ht="30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</row>
    <row r="382" ht="30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</row>
    <row r="383" ht="30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</row>
    <row r="384" ht="30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</row>
    <row r="385" ht="30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</row>
    <row r="386" ht="30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</row>
    <row r="387" ht="30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</row>
    <row r="388" ht="30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</row>
    <row r="389" ht="30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</row>
    <row r="390" ht="30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</row>
    <row r="391" ht="30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</row>
    <row r="392" ht="30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</row>
    <row r="393" ht="30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</row>
    <row r="394" ht="30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</row>
    <row r="395" ht="30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</row>
    <row r="396" ht="30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</row>
    <row r="397" ht="30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</row>
    <row r="398" ht="30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</row>
    <row r="399" ht="30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</row>
    <row r="400" ht="30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</row>
    <row r="401" ht="30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</row>
    <row r="402" ht="30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</row>
    <row r="403" ht="30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</row>
    <row r="404" ht="30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</row>
    <row r="405" ht="30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</row>
    <row r="406" ht="30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</row>
    <row r="407" ht="30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</row>
    <row r="408" ht="30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</row>
    <row r="409" ht="30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</row>
    <row r="410" ht="30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</row>
    <row r="411" ht="30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</row>
    <row r="412" ht="30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</row>
    <row r="413" ht="30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</row>
    <row r="414" ht="30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</row>
    <row r="415" ht="30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</row>
    <row r="416" ht="30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</row>
    <row r="417" ht="30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</row>
    <row r="418" ht="30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</row>
    <row r="419" ht="30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</row>
    <row r="420" ht="30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</row>
    <row r="421" ht="30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</row>
    <row r="422" ht="30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</row>
    <row r="423" ht="30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</row>
    <row r="424" ht="30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</row>
    <row r="425" ht="30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</row>
    <row r="426" ht="30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</row>
    <row r="427" ht="30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</row>
    <row r="428" ht="30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</row>
    <row r="429" ht="30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</row>
    <row r="430" ht="30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</row>
    <row r="431" ht="30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</row>
    <row r="432" ht="30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</row>
    <row r="433" ht="30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</row>
    <row r="434" ht="30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</row>
    <row r="435" ht="30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</row>
    <row r="436" ht="30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</row>
    <row r="437" ht="30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</row>
    <row r="438" ht="30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</row>
    <row r="439" ht="30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</row>
    <row r="440" ht="30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</row>
    <row r="441" ht="30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</row>
    <row r="442" ht="30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</row>
    <row r="443" ht="30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</row>
    <row r="444" ht="30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</row>
    <row r="445" ht="30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</row>
    <row r="446" ht="30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</row>
    <row r="447" ht="30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</row>
    <row r="448" ht="30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</row>
    <row r="449" ht="30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</row>
    <row r="450" ht="30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</row>
    <row r="451" ht="30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</row>
    <row r="452" ht="30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</row>
    <row r="453" ht="30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</row>
    <row r="454" ht="30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</row>
    <row r="455" ht="30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</row>
    <row r="456" ht="30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</row>
    <row r="457" ht="30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</row>
    <row r="458" ht="30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</row>
    <row r="459" ht="30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</row>
    <row r="460" ht="30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</row>
    <row r="461" ht="30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</row>
    <row r="462" ht="30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</row>
    <row r="463" ht="30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</row>
    <row r="464" ht="30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</row>
    <row r="465" ht="30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</row>
    <row r="466" ht="30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</row>
    <row r="467" ht="30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</row>
    <row r="468" ht="30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</row>
    <row r="469" ht="30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</row>
    <row r="470" ht="30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</row>
    <row r="471" ht="30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</row>
    <row r="472" ht="30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</row>
    <row r="473" ht="30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</row>
    <row r="474" ht="30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</row>
    <row r="475" ht="30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</row>
    <row r="476" ht="30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</row>
    <row r="477" ht="30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</row>
    <row r="478" ht="30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</row>
    <row r="479" ht="30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</row>
    <row r="480" ht="30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</row>
    <row r="481" ht="30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</row>
    <row r="482" ht="30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</row>
    <row r="483" ht="30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</row>
    <row r="484" ht="30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</row>
    <row r="485" ht="30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</row>
    <row r="486" ht="30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</row>
    <row r="487" ht="30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</row>
    <row r="488" ht="30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</row>
    <row r="489" ht="30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</row>
    <row r="490" ht="30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</row>
    <row r="491" ht="30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</row>
    <row r="492" ht="30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</row>
    <row r="493" ht="30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</row>
    <row r="494" ht="30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</row>
    <row r="495" ht="30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</row>
    <row r="496" ht="30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</row>
    <row r="497" ht="30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</row>
    <row r="498" ht="30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</row>
    <row r="499" ht="30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</row>
    <row r="500" ht="30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</row>
    <row r="501" ht="30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</row>
    <row r="502" ht="30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</row>
    <row r="503" ht="30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</row>
    <row r="504" ht="30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</row>
    <row r="505" ht="30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</row>
    <row r="506" ht="30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</row>
    <row r="507" ht="30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</row>
    <row r="508" ht="30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</row>
    <row r="509" ht="30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</row>
    <row r="510" ht="30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</row>
    <row r="511" ht="30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</row>
    <row r="512" ht="30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</row>
    <row r="513" ht="30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</row>
    <row r="514" ht="30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</row>
    <row r="515" ht="30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</row>
    <row r="516" ht="30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</row>
    <row r="517" ht="30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</row>
    <row r="518" ht="30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</row>
    <row r="519" ht="30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</row>
    <row r="520" ht="30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</row>
    <row r="521" ht="30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</row>
    <row r="522" ht="30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</row>
    <row r="523" ht="30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</row>
    <row r="524" ht="30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</row>
    <row r="525" ht="30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</row>
    <row r="526" ht="30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</row>
    <row r="527" ht="30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</row>
    <row r="528" ht="30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</row>
    <row r="529" ht="30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</row>
    <row r="530" ht="30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</row>
    <row r="531" ht="30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</row>
    <row r="532" ht="30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</row>
    <row r="533" ht="30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</row>
    <row r="534" ht="30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</row>
    <row r="535" ht="30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</row>
    <row r="536" ht="30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</row>
    <row r="537" ht="30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</row>
    <row r="538" ht="30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</row>
    <row r="539" ht="30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</row>
    <row r="540" ht="30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</row>
    <row r="541" ht="30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</row>
    <row r="542" ht="30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</row>
    <row r="543" ht="30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</row>
    <row r="544" ht="30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</row>
    <row r="545" ht="30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</row>
    <row r="546" ht="30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</row>
    <row r="547" ht="30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</row>
    <row r="548" ht="30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</row>
    <row r="549" ht="30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</row>
    <row r="550" ht="30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</row>
    <row r="551" ht="30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</row>
    <row r="552" ht="30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</row>
    <row r="553" ht="30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</row>
    <row r="554" ht="30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</row>
    <row r="555" ht="30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</row>
    <row r="556" ht="30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</row>
    <row r="557" ht="30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</row>
    <row r="558" ht="30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</row>
    <row r="559" ht="30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</row>
    <row r="560" ht="30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</row>
    <row r="561" ht="30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</row>
    <row r="562" ht="30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</row>
    <row r="563" ht="30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</row>
    <row r="564" ht="30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</row>
    <row r="565" ht="30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</row>
    <row r="566" ht="30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</row>
    <row r="567" ht="30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</row>
    <row r="568" ht="30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</row>
    <row r="569" ht="30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</row>
    <row r="570" ht="30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</row>
    <row r="571" ht="30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</row>
    <row r="572" ht="30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</row>
    <row r="573" ht="30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</row>
    <row r="574" ht="30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</row>
    <row r="575" ht="30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</row>
    <row r="576" ht="30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</row>
    <row r="577" ht="30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</row>
    <row r="578" ht="30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</row>
    <row r="579" ht="30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</row>
    <row r="580" ht="30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</row>
    <row r="581" ht="30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</row>
    <row r="582" ht="30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</row>
    <row r="583" ht="30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</row>
    <row r="584" ht="30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</row>
    <row r="585" ht="30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</row>
    <row r="586" ht="30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</row>
    <row r="587" ht="30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</row>
    <row r="588" ht="30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</row>
    <row r="589" ht="30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</row>
    <row r="590" ht="30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</row>
    <row r="591" ht="30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</row>
    <row r="592" ht="30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</row>
    <row r="593" ht="30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</row>
    <row r="594" ht="30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</row>
    <row r="595" ht="30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</row>
    <row r="596" ht="30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</row>
    <row r="597" ht="30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</row>
    <row r="598" ht="30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</row>
    <row r="599" ht="30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</row>
    <row r="600" ht="30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</row>
    <row r="601" ht="30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</row>
    <row r="602" ht="30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</row>
    <row r="603" ht="30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</row>
    <row r="604" ht="30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</row>
    <row r="605" ht="30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</row>
    <row r="606" ht="30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</row>
    <row r="607" ht="30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</row>
    <row r="608" ht="30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</row>
    <row r="609" ht="30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</row>
    <row r="610" ht="30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</row>
    <row r="611" ht="30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</row>
    <row r="612" ht="30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</row>
    <row r="613" ht="30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</row>
    <row r="614" ht="30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</row>
    <row r="615" ht="30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</row>
    <row r="616" ht="30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</row>
    <row r="617" ht="30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</row>
    <row r="618" ht="30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</row>
    <row r="619" ht="30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</row>
    <row r="620" ht="30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</row>
    <row r="621" ht="30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</row>
    <row r="622" ht="30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</row>
    <row r="623" ht="30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</row>
    <row r="624" ht="30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</row>
    <row r="625" ht="30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</row>
    <row r="626" ht="30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</row>
    <row r="627" ht="30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</row>
    <row r="628" ht="30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</row>
    <row r="629" ht="30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</row>
    <row r="630" ht="30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</row>
    <row r="631" ht="30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</row>
    <row r="632" ht="30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</row>
    <row r="633" ht="30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</row>
    <row r="634" ht="30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</row>
    <row r="635" ht="30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</row>
    <row r="636" ht="30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</row>
    <row r="637" ht="30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</row>
    <row r="638" ht="30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</row>
    <row r="639" ht="30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</row>
    <row r="640" ht="30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</row>
    <row r="641" ht="30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</row>
    <row r="642" ht="30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</row>
    <row r="643" ht="30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</row>
    <row r="644" ht="30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</row>
    <row r="645" ht="30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</row>
    <row r="646" ht="30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</row>
    <row r="647" ht="30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</row>
    <row r="648" ht="30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</row>
    <row r="649" ht="30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</row>
    <row r="650" ht="30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</row>
    <row r="651" ht="30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</row>
    <row r="652" ht="30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</row>
    <row r="653" ht="30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</row>
    <row r="654" ht="30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</row>
    <row r="655" ht="30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</row>
    <row r="656" ht="30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</row>
    <row r="657" ht="30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</row>
    <row r="658" ht="30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</row>
    <row r="659" ht="30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</row>
    <row r="660" ht="30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</row>
    <row r="661" ht="30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</row>
    <row r="662" ht="30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</row>
    <row r="663" ht="30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</row>
    <row r="664" ht="30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</row>
    <row r="665" ht="30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</row>
    <row r="666" ht="30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</row>
    <row r="667" ht="30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</row>
    <row r="668" ht="30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</row>
    <row r="669" ht="30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</row>
    <row r="670" ht="30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</row>
    <row r="671" ht="30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</row>
    <row r="672" ht="30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</row>
    <row r="673" ht="30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</row>
    <row r="674" ht="30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</row>
    <row r="675" ht="30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</row>
    <row r="676" ht="30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</row>
    <row r="677" ht="30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</row>
    <row r="678" ht="30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</row>
    <row r="679" ht="30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</row>
    <row r="680" ht="30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</row>
    <row r="681" ht="30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</row>
    <row r="682" ht="30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</row>
    <row r="683" ht="30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</row>
    <row r="684" ht="30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</row>
    <row r="685" ht="30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</row>
    <row r="686" ht="30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</row>
    <row r="687" ht="30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</row>
    <row r="688" ht="30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</row>
    <row r="689" ht="30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</row>
    <row r="690" ht="30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</row>
    <row r="691" ht="30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</row>
    <row r="692" ht="30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</row>
    <row r="693" ht="30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</row>
    <row r="694" ht="30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</row>
    <row r="695" ht="30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</row>
    <row r="696" ht="30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</row>
    <row r="697" ht="30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</row>
    <row r="698" ht="30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</row>
    <row r="699" ht="30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</row>
    <row r="700" ht="30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</row>
    <row r="701" ht="30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</row>
    <row r="702" ht="30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</row>
    <row r="703" ht="30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</row>
    <row r="704" ht="30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</row>
    <row r="705" ht="30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</row>
    <row r="706" ht="30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</row>
    <row r="707" ht="30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</row>
    <row r="708" ht="30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</row>
    <row r="709" ht="30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</row>
    <row r="710" ht="30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</row>
    <row r="711" ht="30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</row>
    <row r="712" ht="30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</row>
    <row r="713" ht="30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</row>
    <row r="714" ht="30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</row>
    <row r="715" ht="30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</row>
    <row r="716" ht="30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</row>
    <row r="717" ht="30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</row>
    <row r="718" ht="30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</row>
    <row r="719" ht="30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</row>
    <row r="720" ht="30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</row>
    <row r="721" ht="30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</row>
    <row r="722" ht="30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</row>
    <row r="723" ht="30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</row>
    <row r="724" ht="30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</row>
    <row r="725" ht="30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</row>
    <row r="726" ht="30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</row>
    <row r="727" ht="30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</row>
    <row r="728" ht="30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</row>
    <row r="729" ht="30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</row>
    <row r="730" ht="30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</row>
    <row r="731" ht="30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</row>
    <row r="732" ht="30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</row>
    <row r="733" ht="30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</row>
    <row r="734" ht="30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</row>
    <row r="735" ht="30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</row>
    <row r="736" ht="30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</row>
    <row r="737" ht="30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</row>
    <row r="738" ht="30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</row>
    <row r="739" ht="30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</row>
    <row r="740" ht="30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</row>
    <row r="741" ht="30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</row>
    <row r="742" ht="30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</row>
    <row r="743" ht="30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</row>
    <row r="744" ht="30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</row>
    <row r="745" ht="30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</row>
    <row r="746" ht="30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</row>
    <row r="747" ht="30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</row>
    <row r="748" ht="30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</row>
    <row r="749" ht="30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</row>
    <row r="750" ht="30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</row>
    <row r="751" ht="30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</row>
    <row r="752" ht="30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</row>
    <row r="753" ht="30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</row>
    <row r="754" ht="30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</row>
    <row r="755" ht="30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</row>
    <row r="756" ht="30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</row>
    <row r="757" ht="30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</row>
    <row r="758" ht="30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</row>
    <row r="759" ht="30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</row>
    <row r="760" ht="30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</row>
    <row r="761" ht="30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</row>
    <row r="762" ht="30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</row>
    <row r="763" ht="30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</row>
    <row r="764" ht="30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</row>
    <row r="765" ht="30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</row>
    <row r="766" ht="30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</row>
    <row r="767" ht="30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</row>
    <row r="768" ht="30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</row>
    <row r="769" ht="30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</row>
    <row r="770" ht="30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</row>
    <row r="771" ht="30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</row>
    <row r="772" ht="30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</row>
    <row r="773" ht="30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</row>
    <row r="774" ht="30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</row>
    <row r="775" ht="30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</row>
    <row r="776" ht="30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</row>
    <row r="777" ht="30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</row>
    <row r="778" ht="30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</row>
    <row r="779" ht="30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</row>
    <row r="780" ht="30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</row>
    <row r="781" ht="30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</row>
    <row r="782" ht="30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</row>
    <row r="783" ht="30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</row>
    <row r="784" ht="30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</row>
    <row r="785" ht="30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</row>
    <row r="786" ht="30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</row>
    <row r="787" ht="30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</row>
    <row r="788" ht="30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</row>
    <row r="789" ht="30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</row>
    <row r="790" ht="30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</row>
    <row r="791" ht="30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</row>
    <row r="792" ht="30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</row>
    <row r="793" ht="30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</row>
    <row r="794" ht="30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</row>
    <row r="795" ht="30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</row>
    <row r="796" ht="30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</row>
    <row r="797" ht="30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</row>
    <row r="798" ht="30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</row>
    <row r="799" ht="30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</row>
    <row r="800" ht="30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</row>
    <row r="801" ht="30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</row>
    <row r="802" ht="30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</row>
    <row r="803" ht="30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</row>
    <row r="804" ht="30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</row>
    <row r="805" ht="30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</row>
    <row r="806" ht="30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</row>
    <row r="807" ht="30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</row>
    <row r="808" ht="30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</row>
    <row r="809" ht="30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</row>
    <row r="810" ht="30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</row>
    <row r="811" ht="30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</row>
    <row r="812" ht="30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</row>
    <row r="813" ht="30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</row>
    <row r="814" ht="30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</row>
    <row r="815" ht="30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</row>
    <row r="816" ht="30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</row>
    <row r="817" ht="30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</row>
    <row r="818" ht="30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</row>
    <row r="819" ht="30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</row>
    <row r="820" ht="30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</row>
    <row r="821" ht="30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</row>
    <row r="822" ht="30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</row>
    <row r="823" ht="30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</row>
    <row r="824" ht="30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</row>
    <row r="825" ht="30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</row>
    <row r="826" ht="30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</row>
    <row r="827" ht="30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</row>
    <row r="828" ht="30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</row>
    <row r="829" ht="30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</row>
    <row r="830" ht="30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</row>
    <row r="831" ht="30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</row>
    <row r="832" ht="30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</row>
    <row r="833" ht="30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</row>
    <row r="834" ht="30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</row>
    <row r="835" ht="30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</row>
    <row r="836" ht="30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</row>
    <row r="837" ht="30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</row>
    <row r="838" ht="30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</row>
    <row r="839" ht="30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</row>
    <row r="840" ht="30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</row>
    <row r="841" ht="30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</row>
    <row r="842" ht="30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</row>
    <row r="843" ht="30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</row>
    <row r="844" ht="30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</row>
    <row r="845" ht="30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</row>
    <row r="846" ht="30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</row>
    <row r="847" ht="30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</row>
    <row r="848" ht="30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</row>
    <row r="849" ht="30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</row>
    <row r="850" ht="30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</row>
    <row r="851" ht="30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</row>
    <row r="852" ht="30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</row>
    <row r="853" ht="30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</row>
    <row r="854" ht="30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</row>
    <row r="855" ht="30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</row>
    <row r="856" ht="30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</row>
    <row r="857" ht="30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</row>
    <row r="858" ht="30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</row>
    <row r="859" ht="30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</row>
    <row r="860" ht="30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</row>
    <row r="861" ht="30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</row>
    <row r="862" ht="30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</row>
    <row r="863" ht="30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</row>
    <row r="864" ht="30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</row>
    <row r="865" ht="30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</row>
    <row r="866" ht="30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</row>
    <row r="867" ht="30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</row>
    <row r="868" ht="30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</row>
    <row r="869" ht="30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</row>
    <row r="870" ht="30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</row>
    <row r="871" ht="30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</row>
    <row r="872" ht="30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</row>
    <row r="873" ht="30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</row>
    <row r="874" ht="30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</row>
    <row r="875" ht="30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</row>
    <row r="876" ht="30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</row>
    <row r="877" ht="30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</row>
    <row r="878" ht="30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</row>
    <row r="879" ht="30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</row>
    <row r="880" ht="30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</row>
    <row r="881" ht="30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</row>
    <row r="882" ht="30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</row>
    <row r="883" ht="30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</row>
    <row r="884" ht="30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</row>
    <row r="885" ht="30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</row>
    <row r="886" ht="30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</row>
    <row r="887" ht="30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</row>
    <row r="888" ht="30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</row>
    <row r="889" ht="30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</row>
    <row r="890" ht="30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</row>
    <row r="891" ht="30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</row>
    <row r="892" ht="30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</row>
    <row r="893" ht="30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</row>
    <row r="894" ht="30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</row>
    <row r="895" ht="30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</row>
    <row r="896" ht="30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</row>
    <row r="897" ht="30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</row>
    <row r="898" ht="30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</row>
    <row r="899" ht="30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</row>
    <row r="900" ht="30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</row>
    <row r="901" ht="30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</row>
    <row r="902" ht="30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</row>
    <row r="903" ht="30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</row>
    <row r="904" ht="30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</row>
    <row r="905" ht="30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</row>
    <row r="906" ht="30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</row>
    <row r="907" ht="30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</row>
    <row r="908" ht="30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</row>
    <row r="909" ht="30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</row>
    <row r="910" ht="30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</row>
    <row r="911" ht="30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</row>
    <row r="912" ht="30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</row>
    <row r="913" ht="30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</row>
    <row r="914" ht="30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</row>
    <row r="915" ht="30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</row>
    <row r="916" ht="30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</row>
    <row r="917" ht="30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</row>
    <row r="918" ht="30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</row>
    <row r="919" ht="30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</row>
    <row r="920" ht="30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</row>
    <row r="921" ht="30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</row>
    <row r="922" ht="30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</row>
    <row r="923" ht="30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</row>
    <row r="924" ht="30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</row>
    <row r="925" ht="30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</row>
    <row r="926" ht="30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</row>
    <row r="927" ht="30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</row>
    <row r="928" ht="30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</row>
    <row r="929" ht="30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</row>
    <row r="930" ht="30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</row>
    <row r="931" ht="30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</row>
    <row r="932" ht="30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</row>
    <row r="933" ht="30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</row>
    <row r="934" ht="30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</row>
    <row r="935" ht="30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</row>
    <row r="936" ht="30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</row>
    <row r="937" ht="30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</row>
    <row r="938" ht="30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</row>
    <row r="939" ht="30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</row>
    <row r="940" ht="30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</row>
    <row r="941" ht="30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</row>
    <row r="942" ht="30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</row>
    <row r="943" ht="30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</row>
    <row r="944" ht="30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</row>
    <row r="945" ht="30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</row>
    <row r="946" ht="30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</row>
    <row r="947" ht="30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</row>
    <row r="948" ht="30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</row>
    <row r="949" ht="30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</row>
    <row r="950" ht="30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</row>
    <row r="951" ht="30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</row>
    <row r="952" ht="30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</row>
    <row r="953" ht="30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</row>
    <row r="954" ht="30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</row>
    <row r="955" ht="30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</row>
    <row r="956" ht="30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</row>
    <row r="957" ht="30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</row>
    <row r="958" ht="30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</row>
    <row r="959" ht="30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</row>
    <row r="960" ht="30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</row>
    <row r="961" ht="30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</row>
    <row r="962" ht="30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</row>
    <row r="963" ht="30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</row>
    <row r="964" ht="30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</row>
    <row r="965" ht="30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</row>
    <row r="966" ht="30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</row>
    <row r="967" ht="30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</row>
    <row r="968" ht="30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</row>
    <row r="969" ht="30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</row>
    <row r="970" ht="30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</row>
    <row r="971" ht="30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</row>
    <row r="972" ht="30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</row>
    <row r="973" ht="30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</row>
    <row r="974" ht="30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</row>
    <row r="975" ht="30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</row>
    <row r="976" ht="30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</row>
    <row r="977" ht="30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</row>
    <row r="978" ht="30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</row>
    <row r="979" ht="30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</row>
    <row r="980" ht="30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</row>
    <row r="981" ht="30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</row>
    <row r="982" ht="30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</row>
    <row r="983" ht="30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</row>
    <row r="984" ht="30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</row>
    <row r="985" ht="30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</row>
    <row r="986" ht="30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</row>
    <row r="987" ht="30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</row>
    <row r="988" ht="30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</row>
    <row r="989" ht="30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</row>
    <row r="990" ht="30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</row>
    <row r="991" ht="30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</row>
    <row r="992" ht="30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</row>
    <row r="993" ht="30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</row>
    <row r="994" ht="30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</row>
    <row r="995" ht="30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</row>
    <row r="996" ht="30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</row>
    <row r="997" ht="30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</row>
    <row r="998" ht="30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</row>
    <row r="999" ht="30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</row>
    <row r="1000" ht="30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</row>
    <row r="1001" ht="30.75" customHeight="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</row>
  </sheetData>
  <hyperlinks>
    <hyperlink r:id="rId1" ref="B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8.57"/>
    <col customWidth="1" min="2" max="3" width="17.29"/>
    <col customWidth="1" min="4" max="4" width="36.0"/>
    <col customWidth="1" min="5" max="5" width="6.86"/>
    <col customWidth="1" min="6" max="6" width="24.0"/>
    <col customWidth="1" min="7" max="7" width="20.0"/>
    <col customWidth="1" min="8" max="8" width="20.71"/>
    <col customWidth="1" min="9" max="9" width="24.0"/>
    <col customWidth="1" min="10" max="10" width="4.14"/>
    <col customWidth="1" min="11" max="11" width="18.14"/>
    <col customWidth="1" min="12" max="12" width="18.57"/>
    <col customWidth="1" min="13" max="13" width="16.29"/>
  </cols>
  <sheetData>
    <row r="1">
      <c r="A1" s="1" t="str">
        <f>IFERROR(__xludf.DUMMYFUNCTION("IMPORTRANGE(""https://docs.google.com/spreadsheets/d/1pIRuxeuAYtDrbm1c6kgcVYKW0TMNs-WrhgY2POVm-9o/edit#gid=0"",""Success Plan (Technical, with Job Search)!A:M"")"),"Date")</f>
        <v>Date</v>
      </c>
      <c r="B1" s="2" t="str">
        <f>IFERROR(__xludf.DUMMYFUNCTION("""COMPUTED_VALUE"""),"Time (PST)")</f>
        <v>Time (PST)</v>
      </c>
      <c r="C1" s="2" t="str">
        <f>IFERROR(__xludf.DUMMYFUNCTION("""COMPUTED_VALUE"""),"Type")</f>
        <v>Type</v>
      </c>
      <c r="D1" s="3" t="str">
        <f>IFERROR(__xludf.DUMMYFUNCTION("""COMPUTED_VALUE"""),"Activity")</f>
        <v>Activity</v>
      </c>
      <c r="E1" s="4" t="str">
        <f>IFERROR(__xludf.DUMMYFUNCTION("""COMPUTED_VALUE"""),"Done?")</f>
        <v>Done?</v>
      </c>
      <c r="F1" s="6" t="str">
        <f>IFERROR(__xludf.DUMMYFUNCTION("""COMPUTED_VALUE"""),"Prerequisites")</f>
        <v>Prerequisites</v>
      </c>
      <c r="G1" s="8" t="str">
        <f>IFERROR(__xludf.DUMMYFUNCTION("""COMPUTED_VALUE"""),"Activity Effort (estimated)")</f>
        <v>Activity Effort (estimated)</v>
      </c>
      <c r="H1" s="8" t="str">
        <f>IFERROR(__xludf.DUMMYFUNCTION("""COMPUTED_VALUE"""),"Activity Due Date")</f>
        <v>Activity Due Date</v>
      </c>
      <c r="I1" s="6" t="str">
        <f>IFERROR(__xludf.DUMMYFUNCTION("""COMPUTED_VALUE"""),"Postrequisites (to be completed after the activity)")</f>
        <v>Postrequisites (to be completed after the activity)</v>
      </c>
      <c r="J1" s="10" t="str">
        <f>IFERROR(__xludf.DUMMYFUNCTION("""COMPUTED_VALUE"""),"")</f>
        <v/>
      </c>
      <c r="K1" s="8" t="str">
        <f>IFERROR(__xludf.DUMMYFUNCTION("""COMPUTED_VALUE"""),"Coding Technical Coaching Session")</f>
        <v>Coding Technical Coaching Session</v>
      </c>
      <c r="L1" s="8" t="str">
        <f>IFERROR(__xludf.DUMMYFUNCTION("""COMPUTED_VALUE"""),"System Desgin Technical Coaching Session")</f>
        <v>System Desgin Technical Coaching Session</v>
      </c>
      <c r="M1" s="8" t="str">
        <f>IFERROR(__xludf.DUMMYFUNCTION("""COMPUTED_VALUE"""),"Career Coaching Office Hours")</f>
        <v>Career Coaching Office Hours</v>
      </c>
    </row>
    <row r="2">
      <c r="A2" s="12" t="str">
        <f>IFERROR(__xludf.DUMMYFUNCTION("""COMPUTED_VALUE"""),"Week 0")</f>
        <v>Week 0</v>
      </c>
      <c r="B2" s="16" t="str">
        <f>IFERROR(__xludf.DUMMYFUNCTION("""COMPUTED_VALUE"""),"")</f>
        <v/>
      </c>
      <c r="C2" s="18" t="str">
        <f>IFERROR(__xludf.DUMMYFUNCTION("""COMPUTED_VALUE"""),"")</f>
        <v/>
      </c>
      <c r="D2" s="22" t="str">
        <f>IFERROR(__xludf.DUMMYFUNCTION("""COMPUTED_VALUE"""),"")</f>
        <v/>
      </c>
      <c r="I2" s="25" t="str">
        <f>IFERROR(__xludf.DUMMYFUNCTION("""COMPUTED_VALUE"""),"")</f>
        <v/>
      </c>
      <c r="J2" s="27" t="str">
        <f>IFERROR(__xludf.DUMMYFUNCTION("""COMPUTED_VALUE"""),"")</f>
        <v/>
      </c>
      <c r="K2" s="28" t="str">
        <f>IFERROR(__xludf.DUMMYFUNCTION("""COMPUTED_VALUE"""),"")</f>
        <v/>
      </c>
      <c r="L2" s="28" t="str">
        <f>IFERROR(__xludf.DUMMYFUNCTION("""COMPUTED_VALUE"""),"")</f>
        <v/>
      </c>
      <c r="M2" s="28" t="str">
        <f>IFERROR(__xludf.DUMMYFUNCTION("""COMPUTED_VALUE"""),"")</f>
        <v/>
      </c>
    </row>
    <row r="3">
      <c r="A3" s="29">
        <f>IFERROR(__xludf.DUMMYFUNCTION("""COMPUTED_VALUE"""),43734.0)</f>
        <v>43734</v>
      </c>
      <c r="B3" s="31" t="str">
        <f>IFERROR(__xludf.DUMMYFUNCTION("""COMPUTED_VALUE"""),"6:00pm - 9:00pm")</f>
        <v>6:00pm - 9:00pm</v>
      </c>
      <c r="C3" s="32" t="str">
        <f>IFERROR(__xludf.DUMMYFUNCTION("""COMPUTED_VALUE"""),"Mandatory Session")</f>
        <v>Mandatory Session</v>
      </c>
      <c r="D3" s="33" t="str">
        <f>IFERROR(__xludf.DUMMYFUNCTION("""COMPUTED_VALUE"""),"Orientation(Mandatory)")</f>
        <v>Orientation(Mandatory)</v>
      </c>
      <c r="E3" s="35" t="b">
        <f>IFERROR(__xludf.DUMMYFUNCTION("""COMPUTED_VALUE"""),FALSE)</f>
        <v>0</v>
      </c>
      <c r="F3" s="36" t="str">
        <f>IFERROR(__xludf.DUMMYFUNCTION("""COMPUTED_VALUE"""),"Pre-Orientation Form, Download Zoom App on Computer")</f>
        <v>Pre-Orientation Form, Download Zoom App on Computer</v>
      </c>
      <c r="G3" s="32" t="str">
        <f>IFERROR(__xludf.DUMMYFUNCTION("""COMPUTED_VALUE"""),"3 hrs")</f>
        <v>3 hrs</v>
      </c>
      <c r="H3" s="37" t="str">
        <f>IFERROR(__xludf.DUMMYFUNCTION("""COMPUTED_VALUE"""),"")</f>
        <v/>
      </c>
      <c r="I3" s="36" t="str">
        <f>IFERROR(__xludf.DUMMYFUNCTION("""COMPUTED_VALUE"""),"Orientation Feedback Form")</f>
        <v>Orientation Feedback Form</v>
      </c>
      <c r="J3" s="38" t="str">
        <f>IFERROR(__xludf.DUMMYFUNCTION("""COMPUTED_VALUE"""),"")</f>
        <v/>
      </c>
      <c r="K3" s="39" t="str">
        <f>IFERROR(__xludf.DUMMYFUNCTION("""COMPUTED_VALUE"""),"")</f>
        <v/>
      </c>
      <c r="L3" s="39" t="str">
        <f>IFERROR(__xludf.DUMMYFUNCTION("""COMPUTED_VALUE"""),"")</f>
        <v/>
      </c>
      <c r="M3" s="40" t="str">
        <f>IFERROR(__xludf.DUMMYFUNCTION("""COMPUTED_VALUE"""),"")</f>
        <v/>
      </c>
    </row>
    <row r="4">
      <c r="A4" s="29">
        <f>IFERROR(__xludf.DUMMYFUNCTION("""COMPUTED_VALUE"""),43739.0)</f>
        <v>43739</v>
      </c>
      <c r="B4" s="32" t="str">
        <f>IFERROR(__xludf.DUMMYFUNCTION("""COMPUTED_VALUE"""),"6:00pm - 6:30pm")</f>
        <v>6:00pm - 6:30pm</v>
      </c>
      <c r="C4" s="31" t="str">
        <f>IFERROR(__xludf.DUMMYFUNCTION("""COMPUTED_VALUE"""),"")</f>
        <v/>
      </c>
      <c r="D4" s="36" t="str">
        <f>IFERROR(__xludf.DUMMYFUNCTION("""COMPUTED_VALUE"""),"Office Tour (Optional) [4701 Patrick Henry Drive., #23, Santa Clara, CA]")</f>
        <v>Office Tour (Optional) [4701 Patrick Henry Drive., #23, Santa Clara, CA]</v>
      </c>
      <c r="E4" s="35" t="b">
        <f>IFERROR(__xludf.DUMMYFUNCTION("""COMPUTED_VALUE"""),FALSE)</f>
        <v>0</v>
      </c>
      <c r="F4" s="41" t="str">
        <f>IFERROR(__xludf.DUMMYFUNCTION("""COMPUTED_VALUE"""),"")</f>
        <v/>
      </c>
      <c r="G4" s="32" t="str">
        <f>IFERROR(__xludf.DUMMYFUNCTION("""COMPUTED_VALUE"""),"30 minutes")</f>
        <v>30 minutes</v>
      </c>
      <c r="H4" s="37" t="str">
        <f>IFERROR(__xludf.DUMMYFUNCTION("""COMPUTED_VALUE"""),"")</f>
        <v/>
      </c>
      <c r="I4" s="41" t="str">
        <f>IFERROR(__xludf.DUMMYFUNCTION("""COMPUTED_VALUE"""),"")</f>
        <v/>
      </c>
      <c r="J4" s="42" t="str">
        <f>IFERROR(__xludf.DUMMYFUNCTION("""COMPUTED_VALUE"""),"")</f>
        <v/>
      </c>
      <c r="K4" s="43" t="str">
        <f>IFERROR(__xludf.DUMMYFUNCTION("""COMPUTED_VALUE"""),"")</f>
        <v/>
      </c>
      <c r="L4" s="43" t="str">
        <f>IFERROR(__xludf.DUMMYFUNCTION("""COMPUTED_VALUE"""),"")</f>
        <v/>
      </c>
      <c r="M4" s="40" t="str">
        <f>IFERROR(__xludf.DUMMYFUNCTION("""COMPUTED_VALUE"""),"")</f>
        <v/>
      </c>
    </row>
    <row r="5">
      <c r="A5" s="12" t="str">
        <f>IFERROR(__xludf.DUMMYFUNCTION("""COMPUTED_VALUE"""),"Week 1")</f>
        <v>Week 1</v>
      </c>
      <c r="B5" s="16" t="str">
        <f>IFERROR(__xludf.DUMMYFUNCTION("""COMPUTED_VALUE"""),"")</f>
        <v/>
      </c>
      <c r="C5" s="16" t="str">
        <f>IFERROR(__xludf.DUMMYFUNCTION("""COMPUTED_VALUE"""),"")</f>
        <v/>
      </c>
      <c r="D5" s="22" t="str">
        <f>IFERROR(__xludf.DUMMYFUNCTION("""COMPUTED_VALUE"""),"")</f>
        <v/>
      </c>
      <c r="I5" s="25" t="str">
        <f>IFERROR(__xludf.DUMMYFUNCTION("""COMPUTED_VALUE"""),"")</f>
        <v/>
      </c>
      <c r="J5" s="44" t="str">
        <f>IFERROR(__xludf.DUMMYFUNCTION("""COMPUTED_VALUE"""),"")</f>
        <v/>
      </c>
      <c r="K5" s="45" t="str">
        <f>IFERROR(__xludf.DUMMYFUNCTION("""COMPUTED_VALUE"""),"")</f>
        <v/>
      </c>
      <c r="L5" s="45" t="str">
        <f>IFERROR(__xludf.DUMMYFUNCTION("""COMPUTED_VALUE"""),"")</f>
        <v/>
      </c>
      <c r="M5" s="45" t="str">
        <f>IFERROR(__xludf.DUMMYFUNCTION("""COMPUTED_VALUE"""),"")</f>
        <v/>
      </c>
    </row>
    <row r="6">
      <c r="A6" s="29">
        <f>IFERROR(__xludf.DUMMYFUNCTION("""COMPUTED_VALUE"""),43741.0)</f>
        <v>43741</v>
      </c>
      <c r="B6" s="31" t="str">
        <f>IFERROR(__xludf.DUMMYFUNCTION("""COMPUTED_VALUE"""),"")</f>
        <v/>
      </c>
      <c r="C6" s="46" t="str">
        <f>IFERROR(__xludf.DUMMYFUNCTION("""COMPUTED_VALUE"""),"Foundation")</f>
        <v>Foundation</v>
      </c>
      <c r="D6" s="47" t="str">
        <f>IFERROR(__xludf.DUMMYFUNCTION("""COMPUTED_VALUE"""),"Sorting Foundation Video and Quiz")</f>
        <v>Sorting Foundation Video and Quiz</v>
      </c>
      <c r="E6" s="35" t="b">
        <f>IFERROR(__xludf.DUMMYFUNCTION("""COMPUTED_VALUE"""),FALSE)</f>
        <v>0</v>
      </c>
      <c r="F6" s="46" t="str">
        <f>IFERROR(__xludf.DUMMYFUNCTION("""COMPUTED_VALUE"""),"")</f>
        <v/>
      </c>
      <c r="G6" s="32" t="str">
        <f>IFERROR(__xludf.DUMMYFUNCTION("""COMPUTED_VALUE"""),"8 hrs (over 3 days)")</f>
        <v>8 hrs (over 3 days)</v>
      </c>
      <c r="H6" s="48" t="str">
        <f>IFERROR(__xludf.DUMMYFUNCTION("""COMPUTED_VALUE"""),"10/6 at 9:00am")</f>
        <v>10/6 at 9:00am</v>
      </c>
      <c r="I6" s="47" t="str">
        <f>IFERROR(__xludf.DUMMYFUNCTION("""COMPUTED_VALUE"""),"")</f>
        <v/>
      </c>
      <c r="J6" s="49" t="str">
        <f>IFERROR(__xludf.DUMMYFUNCTION("""COMPUTED_VALUE"""),"")</f>
        <v/>
      </c>
      <c r="K6" s="50" t="str">
        <f>IFERROR(__xludf.DUMMYFUNCTION("""COMPUTED_VALUE"""),"")</f>
        <v/>
      </c>
      <c r="L6" s="50" t="str">
        <f>IFERROR(__xludf.DUMMYFUNCTION("""COMPUTED_VALUE"""),"")</f>
        <v/>
      </c>
      <c r="M6" s="50" t="str">
        <f>IFERROR(__xludf.DUMMYFUNCTION("""COMPUTED_VALUE"""),"")</f>
        <v/>
      </c>
    </row>
    <row r="7">
      <c r="A7" s="29">
        <f>IFERROR(__xludf.DUMMYFUNCTION("""COMPUTED_VALUE"""),43742.0)</f>
        <v>43742</v>
      </c>
      <c r="B7" s="31" t="str">
        <f>IFERROR(__xludf.DUMMYFUNCTION("""COMPUTED_VALUE"""),"")</f>
        <v/>
      </c>
      <c r="C7" s="46" t="str">
        <f>IFERROR(__xludf.DUMMYFUNCTION("""COMPUTED_VALUE"""),"")</f>
        <v/>
      </c>
      <c r="D7" s="46" t="str">
        <f>IFERROR(__xludf.DUMMYFUNCTION("""COMPUTED_VALUE"""),"")</f>
        <v/>
      </c>
      <c r="E7" s="51" t="str">
        <f>IFERROR(__xludf.DUMMYFUNCTION("""COMPUTED_VALUE"""),"")</f>
        <v/>
      </c>
      <c r="F7" s="46" t="str">
        <f>IFERROR(__xludf.DUMMYFUNCTION("""COMPUTED_VALUE"""),"")</f>
        <v/>
      </c>
      <c r="G7" s="46" t="str">
        <f>IFERROR(__xludf.DUMMYFUNCTION("""COMPUTED_VALUE"""),"")</f>
        <v/>
      </c>
      <c r="H7" s="31" t="str">
        <f>IFERROR(__xludf.DUMMYFUNCTION("""COMPUTED_VALUE"""),"")</f>
        <v/>
      </c>
      <c r="I7" s="31" t="str">
        <f>IFERROR(__xludf.DUMMYFUNCTION("""COMPUTED_VALUE"""),"")</f>
        <v/>
      </c>
      <c r="J7" s="49" t="str">
        <f>IFERROR(__xludf.DUMMYFUNCTION("""COMPUTED_VALUE"""),"")</f>
        <v/>
      </c>
      <c r="K7" s="50" t="str">
        <f>IFERROR(__xludf.DUMMYFUNCTION("""COMPUTED_VALUE"""),"")</f>
        <v/>
      </c>
      <c r="L7" s="50" t="str">
        <f>IFERROR(__xludf.DUMMYFUNCTION("""COMPUTED_VALUE"""),"")</f>
        <v/>
      </c>
      <c r="M7" s="50" t="str">
        <f>IFERROR(__xludf.DUMMYFUNCTION("""COMPUTED_VALUE"""),"")</f>
        <v/>
      </c>
    </row>
    <row r="8">
      <c r="A8" s="29">
        <f>IFERROR(__xludf.DUMMYFUNCTION("""COMPUTED_VALUE"""),43743.0)</f>
        <v>43743</v>
      </c>
      <c r="B8" s="31" t="str">
        <f>IFERROR(__xludf.DUMMYFUNCTION("""COMPUTED_VALUE"""),"")</f>
        <v/>
      </c>
      <c r="C8" s="46" t="str">
        <f>IFERROR(__xludf.DUMMYFUNCTION("""COMPUTED_VALUE"""),"")</f>
        <v/>
      </c>
      <c r="D8" s="46" t="str">
        <f>IFERROR(__xludf.DUMMYFUNCTION("""COMPUTED_VALUE"""),"")</f>
        <v/>
      </c>
      <c r="E8" s="51" t="str">
        <f>IFERROR(__xludf.DUMMYFUNCTION("""COMPUTED_VALUE"""),"")</f>
        <v/>
      </c>
      <c r="F8" s="46" t="str">
        <f>IFERROR(__xludf.DUMMYFUNCTION("""COMPUTED_VALUE"""),"")</f>
        <v/>
      </c>
      <c r="G8" s="46" t="str">
        <f>IFERROR(__xludf.DUMMYFUNCTION("""COMPUTED_VALUE"""),"")</f>
        <v/>
      </c>
      <c r="H8" s="31" t="str">
        <f>IFERROR(__xludf.DUMMYFUNCTION("""COMPUTED_VALUE"""),"")</f>
        <v/>
      </c>
      <c r="I8" s="31" t="str">
        <f>IFERROR(__xludf.DUMMYFUNCTION("""COMPUTED_VALUE"""),"")</f>
        <v/>
      </c>
      <c r="J8" s="49" t="str">
        <f>IFERROR(__xludf.DUMMYFUNCTION("""COMPUTED_VALUE"""),"")</f>
        <v/>
      </c>
      <c r="K8" s="50" t="str">
        <f>IFERROR(__xludf.DUMMYFUNCTION("""COMPUTED_VALUE"""),"")</f>
        <v/>
      </c>
      <c r="L8" s="50" t="str">
        <f>IFERROR(__xludf.DUMMYFUNCTION("""COMPUTED_VALUE"""),"")</f>
        <v/>
      </c>
      <c r="M8" s="50" t="str">
        <f>IFERROR(__xludf.DUMMYFUNCTION("""COMPUTED_VALUE"""),"")</f>
        <v/>
      </c>
    </row>
    <row r="9">
      <c r="A9" s="29">
        <f>IFERROR(__xludf.DUMMYFUNCTION("""COMPUTED_VALUE"""),43744.0)</f>
        <v>43744</v>
      </c>
      <c r="B9" s="32" t="str">
        <f>IFERROR(__xludf.DUMMYFUNCTION("""COMPUTED_VALUE"""),"9:00am - 1:00pm")</f>
        <v>9:00am - 1:00pm</v>
      </c>
      <c r="C9" s="46" t="str">
        <f>IFERROR(__xludf.DUMMYFUNCTION("""COMPUTED_VALUE"""),"Coding Class")</f>
        <v>Coding Class</v>
      </c>
      <c r="D9" s="36" t="str">
        <f>IFERROR(__xludf.DUMMYFUNCTION("""COMPUTED_VALUE"""),"Sorting Class")</f>
        <v>Sorting Class</v>
      </c>
      <c r="E9" s="35" t="b">
        <f>IFERROR(__xludf.DUMMYFUNCTION("""COMPUTED_VALUE"""),FALSE)</f>
        <v>0</v>
      </c>
      <c r="F9" s="47" t="str">
        <f>IFERROR(__xludf.DUMMYFUNCTION("""COMPUTED_VALUE"""),"Sorting Foundation Video and Quiz")</f>
        <v>Sorting Foundation Video and Quiz</v>
      </c>
      <c r="G9" s="46" t="str">
        <f>IFERROR(__xludf.DUMMYFUNCTION("""COMPUTED_VALUE"""),"4 hrs")</f>
        <v>4 hrs</v>
      </c>
      <c r="H9" s="46" t="str">
        <f>IFERROR(__xludf.DUMMYFUNCTION("""COMPUTED_VALUE"""),"")</f>
        <v/>
      </c>
      <c r="I9" s="52" t="str">
        <f>IFERROR(__xludf.DUMMYFUNCTION("""COMPUTED_VALUE"""),"Session Feedback Form")</f>
        <v>Session Feedback Form</v>
      </c>
      <c r="J9" s="49" t="str">
        <f>IFERROR(__xludf.DUMMYFUNCTION("""COMPUTED_VALUE"""),"")</f>
        <v/>
      </c>
      <c r="K9" s="50" t="str">
        <f>IFERROR(__xludf.DUMMYFUNCTION("""COMPUTED_VALUE"""),"")</f>
        <v/>
      </c>
      <c r="L9" s="50" t="str">
        <f>IFERROR(__xludf.DUMMYFUNCTION("""COMPUTED_VALUE"""),"")</f>
        <v/>
      </c>
      <c r="M9" s="50" t="str">
        <f>IFERROR(__xludf.DUMMYFUNCTION("""COMPUTED_VALUE"""),"")</f>
        <v/>
      </c>
    </row>
    <row r="10">
      <c r="A10" s="29">
        <f>IFERROR(__xludf.DUMMYFUNCTION("""COMPUTED_VALUE"""),43744.0)</f>
        <v>43744</v>
      </c>
      <c r="B10" s="31" t="str">
        <f>IFERROR(__xludf.DUMMYFUNCTION("""COMPUTED_VALUE"""),"")</f>
        <v/>
      </c>
      <c r="C10" s="31" t="str">
        <f>IFERROR(__xludf.DUMMYFUNCTION("""COMPUTED_VALUE"""),"Practice Problems")</f>
        <v>Practice Problems</v>
      </c>
      <c r="D10" s="37" t="str">
        <f>IFERROR(__xludf.DUMMYFUNCTION("""COMPUTED_VALUE"""),"Sorting Practice Problems (after the class)")</f>
        <v>Sorting Practice Problems (after the class)</v>
      </c>
      <c r="E10" s="35" t="b">
        <f>IFERROR(__xludf.DUMMYFUNCTION("""COMPUTED_VALUE"""),FALSE)</f>
        <v>0</v>
      </c>
      <c r="F10" s="47" t="str">
        <f>IFERROR(__xludf.DUMMYFUNCTION("""COMPUTED_VALUE"""),"Sorting Class")</f>
        <v>Sorting Class</v>
      </c>
      <c r="G10" s="31" t="str">
        <f>IFERROR(__xludf.DUMMYFUNCTION("""COMPUTED_VALUE"""),"8 hrs (over 3.5 days)")</f>
        <v>8 hrs (over 3.5 days)</v>
      </c>
      <c r="H10" s="48" t="str">
        <f>IFERROR(__xludf.DUMMYFUNCTION("""COMPUTED_VALUE"""),"Ideally turned green by 10/10 at 6:00pm, but can be done in support period")</f>
        <v>Ideally turned green by 10/10 at 6:00pm, but can be done in support period</v>
      </c>
      <c r="I10" s="47" t="str">
        <f>IFERROR(__xludf.DUMMYFUNCTION("""COMPUTED_VALUE"""),"Update Green Sheet")</f>
        <v>Update Green Sheet</v>
      </c>
      <c r="J10" s="49" t="str">
        <f>IFERROR(__xludf.DUMMYFUNCTION("""COMPUTED_VALUE"""),"")</f>
        <v/>
      </c>
      <c r="K10" s="50" t="str">
        <f>IFERROR(__xludf.DUMMYFUNCTION("""COMPUTED_VALUE"""),"")</f>
        <v/>
      </c>
      <c r="L10" s="50" t="str">
        <f>IFERROR(__xludf.DUMMYFUNCTION("""COMPUTED_VALUE"""),"")</f>
        <v/>
      </c>
      <c r="M10" s="50" t="str">
        <f>IFERROR(__xludf.DUMMYFUNCTION("""COMPUTED_VALUE"""),"")</f>
        <v/>
      </c>
    </row>
    <row r="11">
      <c r="A11" s="29">
        <f>IFERROR(__xludf.DUMMYFUNCTION("""COMPUTED_VALUE"""),43745.0)</f>
        <v>43745</v>
      </c>
      <c r="B11" s="31" t="str">
        <f>IFERROR(__xludf.DUMMYFUNCTION("""COMPUTED_VALUE"""),"")</f>
        <v/>
      </c>
      <c r="C11" s="31" t="str">
        <f>IFERROR(__xludf.DUMMYFUNCTION("""COMPUTED_VALUE"""),"")</f>
        <v/>
      </c>
      <c r="D11" s="31" t="str">
        <f>IFERROR(__xludf.DUMMYFUNCTION("""COMPUTED_VALUE"""),"")</f>
        <v/>
      </c>
      <c r="E11" s="55" t="str">
        <f>IFERROR(__xludf.DUMMYFUNCTION("""COMPUTED_VALUE"""),"")</f>
        <v/>
      </c>
      <c r="F11" s="47" t="str">
        <f>IFERROR(__xludf.DUMMYFUNCTION("""COMPUTED_VALUE"""),"")</f>
        <v/>
      </c>
      <c r="G11" s="31" t="str">
        <f>IFERROR(__xludf.DUMMYFUNCTION("""COMPUTED_VALUE"""),"")</f>
        <v/>
      </c>
      <c r="H11" s="47" t="str">
        <f>IFERROR(__xludf.DUMMYFUNCTION("""COMPUTED_VALUE"""),"")</f>
        <v/>
      </c>
      <c r="I11" s="47" t="str">
        <f>IFERROR(__xludf.DUMMYFUNCTION("""COMPUTED_VALUE"""),"")</f>
        <v/>
      </c>
      <c r="J11" s="49" t="str">
        <f>IFERROR(__xludf.DUMMYFUNCTION("""COMPUTED_VALUE"""),"")</f>
        <v/>
      </c>
      <c r="K11" s="57" t="str">
        <f>IFERROR(__xludf.DUMMYFUNCTION("""COMPUTED_VALUE"""),"Coding Technical Coaching Sign-up Sheet")</f>
        <v>Coding Technical Coaching Sign-up Sheet</v>
      </c>
      <c r="L11" s="50" t="str">
        <f>IFERROR(__xludf.DUMMYFUNCTION("""COMPUTED_VALUE"""),"")</f>
        <v/>
      </c>
      <c r="M11" s="50" t="str">
        <f>IFERROR(__xludf.DUMMYFUNCTION("""COMPUTED_VALUE"""),"")</f>
        <v/>
      </c>
    </row>
    <row r="12">
      <c r="A12" s="29">
        <f>IFERROR(__xludf.DUMMYFUNCTION("""COMPUTED_VALUE"""),43746.0)</f>
        <v>43746</v>
      </c>
      <c r="B12" s="31" t="str">
        <f>IFERROR(__xludf.DUMMYFUNCTION("""COMPUTED_VALUE"""),"")</f>
        <v/>
      </c>
      <c r="C12" s="31" t="str">
        <f>IFERROR(__xludf.DUMMYFUNCTION("""COMPUTED_VALUE"""),"")</f>
        <v/>
      </c>
      <c r="D12" s="31" t="str">
        <f>IFERROR(__xludf.DUMMYFUNCTION("""COMPUTED_VALUE"""),"")</f>
        <v/>
      </c>
      <c r="E12" s="55" t="str">
        <f>IFERROR(__xludf.DUMMYFUNCTION("""COMPUTED_VALUE"""),"")</f>
        <v/>
      </c>
      <c r="F12" s="47" t="str">
        <f>IFERROR(__xludf.DUMMYFUNCTION("""COMPUTED_VALUE"""),"")</f>
        <v/>
      </c>
      <c r="G12" s="31" t="str">
        <f>IFERROR(__xludf.DUMMYFUNCTION("""COMPUTED_VALUE"""),"")</f>
        <v/>
      </c>
      <c r="H12" s="47" t="str">
        <f>IFERROR(__xludf.DUMMYFUNCTION("""COMPUTED_VALUE"""),"")</f>
        <v/>
      </c>
      <c r="I12" s="47" t="str">
        <f>IFERROR(__xludf.DUMMYFUNCTION("""COMPUTED_VALUE"""),"")</f>
        <v/>
      </c>
      <c r="J12" s="49" t="str">
        <f>IFERROR(__xludf.DUMMYFUNCTION("""COMPUTED_VALUE"""),"")</f>
        <v/>
      </c>
      <c r="K12" s="57" t="str">
        <f>IFERROR(__xludf.DUMMYFUNCTION("""COMPUTED_VALUE"""),"Coding Technical Coaching Sign-up Sheet")</f>
        <v>Coding Technical Coaching Sign-up Sheet</v>
      </c>
      <c r="L12" s="50" t="str">
        <f>IFERROR(__xludf.DUMMYFUNCTION("""COMPUTED_VALUE"""),"")</f>
        <v/>
      </c>
      <c r="M12" s="50" t="str">
        <f>IFERROR(__xludf.DUMMYFUNCTION("""COMPUTED_VALUE"""),"")</f>
        <v/>
      </c>
    </row>
    <row r="13">
      <c r="A13" s="29">
        <f>IFERROR(__xludf.DUMMYFUNCTION("""COMPUTED_VALUE"""),43747.0)</f>
        <v>43747</v>
      </c>
      <c r="B13" s="31" t="str">
        <f>IFERROR(__xludf.DUMMYFUNCTION("""COMPUTED_VALUE"""),"")</f>
        <v/>
      </c>
      <c r="C13" s="31" t="str">
        <f>IFERROR(__xludf.DUMMYFUNCTION("""COMPUTED_VALUE"""),"")</f>
        <v/>
      </c>
      <c r="D13" s="31" t="str">
        <f>IFERROR(__xludf.DUMMYFUNCTION("""COMPUTED_VALUE"""),"")</f>
        <v/>
      </c>
      <c r="E13" s="55" t="str">
        <f>IFERROR(__xludf.DUMMYFUNCTION("""COMPUTED_VALUE"""),"")</f>
        <v/>
      </c>
      <c r="F13" s="47" t="str">
        <f>IFERROR(__xludf.DUMMYFUNCTION("""COMPUTED_VALUE"""),"")</f>
        <v/>
      </c>
      <c r="G13" s="31" t="str">
        <f>IFERROR(__xludf.DUMMYFUNCTION("""COMPUTED_VALUE"""),"")</f>
        <v/>
      </c>
      <c r="H13" s="47" t="str">
        <f>IFERROR(__xludf.DUMMYFUNCTION("""COMPUTED_VALUE"""),"")</f>
        <v/>
      </c>
      <c r="I13" s="47" t="str">
        <f>IFERROR(__xludf.DUMMYFUNCTION("""COMPUTED_VALUE"""),"")</f>
        <v/>
      </c>
      <c r="J13" s="49" t="str">
        <f>IFERROR(__xludf.DUMMYFUNCTION("""COMPUTED_VALUE"""),"")</f>
        <v/>
      </c>
      <c r="K13" s="57" t="str">
        <f>IFERROR(__xludf.DUMMYFUNCTION("""COMPUTED_VALUE"""),"Coding Technical Coaching Sign-up Sheet")</f>
        <v>Coding Technical Coaching Sign-up Sheet</v>
      </c>
      <c r="L13" s="50" t="str">
        <f>IFERROR(__xludf.DUMMYFUNCTION("""COMPUTED_VALUE"""),"")</f>
        <v/>
      </c>
      <c r="M13" s="50" t="str">
        <f>IFERROR(__xludf.DUMMYFUNCTION("""COMPUTED_VALUE"""),"")</f>
        <v/>
      </c>
    </row>
    <row r="14">
      <c r="A14" s="29">
        <f>IFERROR(__xludf.DUMMYFUNCTION("""COMPUTED_VALUE"""),43748.0)</f>
        <v>43748</v>
      </c>
      <c r="B14" s="58" t="str">
        <f>IFERROR(__xludf.DUMMYFUNCTION("""COMPUTED_VALUE"""),"6:00pm - 8:00pm")</f>
        <v>6:00pm - 8:00pm</v>
      </c>
      <c r="C14" s="51" t="str">
        <f>IFERROR(__xludf.DUMMYFUNCTION("""COMPUTED_VALUE"""),"Test Class")</f>
        <v>Test Class</v>
      </c>
      <c r="D14" s="59" t="str">
        <f>IFERROR(__xludf.DUMMYFUNCTION("""COMPUTED_VALUE"""),"Sorting Test Class")</f>
        <v>Sorting Test Class</v>
      </c>
      <c r="E14" s="35" t="b">
        <f>IFERROR(__xludf.DUMMYFUNCTION("""COMPUTED_VALUE"""),FALSE)</f>
        <v>0</v>
      </c>
      <c r="F14" s="47" t="str">
        <f>IFERROR(__xludf.DUMMYFUNCTION("""COMPUTED_VALUE"""),"")</f>
        <v/>
      </c>
      <c r="G14" s="46" t="str">
        <f>IFERROR(__xludf.DUMMYFUNCTION("""COMPUTED_VALUE"""),"2-3 hrs")</f>
        <v>2-3 hrs</v>
      </c>
      <c r="H14" s="47" t="str">
        <f>IFERROR(__xludf.DUMMYFUNCTION("""COMPUTED_VALUE"""),"Ideally when scheduled but can be done in support period")</f>
        <v>Ideally when scheduled but can be done in support period</v>
      </c>
      <c r="I14" s="52" t="str">
        <f>IFERROR(__xludf.DUMMYFUNCTION("""COMPUTED_VALUE"""),"Test Review Feedback Form")</f>
        <v>Test Review Feedback Form</v>
      </c>
      <c r="J14" s="49" t="str">
        <f>IFERROR(__xludf.DUMMYFUNCTION("""COMPUTED_VALUE"""),"")</f>
        <v/>
      </c>
      <c r="K14" s="57" t="str">
        <f>IFERROR(__xludf.DUMMYFUNCTION("""COMPUTED_VALUE"""),"Coding Technical Coaching Sign-up Sheet")</f>
        <v>Coding Technical Coaching Sign-up Sheet</v>
      </c>
      <c r="L14" s="50" t="str">
        <f>IFERROR(__xludf.DUMMYFUNCTION("""COMPUTED_VALUE"""),"")</f>
        <v/>
      </c>
      <c r="M14" s="50" t="str">
        <f>IFERROR(__xludf.DUMMYFUNCTION("""COMPUTED_VALUE"""),"")</f>
        <v/>
      </c>
    </row>
    <row r="15">
      <c r="A15" s="12" t="str">
        <f>IFERROR(__xludf.DUMMYFUNCTION("""COMPUTED_VALUE"""),"Week 2")</f>
        <v>Week 2</v>
      </c>
      <c r="B15" s="16" t="str">
        <f>IFERROR(__xludf.DUMMYFUNCTION("""COMPUTED_VALUE"""),"")</f>
        <v/>
      </c>
      <c r="C15" s="18" t="str">
        <f>IFERROR(__xludf.DUMMYFUNCTION("""COMPUTED_VALUE"""),"")</f>
        <v/>
      </c>
      <c r="D15" s="60" t="str">
        <f>IFERROR(__xludf.DUMMYFUNCTION("""COMPUTED_VALUE"""),"")</f>
        <v/>
      </c>
      <c r="I15" s="61" t="str">
        <f>IFERROR(__xludf.DUMMYFUNCTION("""COMPUTED_VALUE"""),"")</f>
        <v/>
      </c>
      <c r="J15" s="62" t="str">
        <f>IFERROR(__xludf.DUMMYFUNCTION("""COMPUTED_VALUE"""),"")</f>
        <v/>
      </c>
      <c r="K15" s="63" t="str">
        <f>IFERROR(__xludf.DUMMYFUNCTION("""COMPUTED_VALUE"""),"")</f>
        <v/>
      </c>
      <c r="L15" s="63" t="str">
        <f>IFERROR(__xludf.DUMMYFUNCTION("""COMPUTED_VALUE"""),"")</f>
        <v/>
      </c>
      <c r="M15" s="63" t="str">
        <f>IFERROR(__xludf.DUMMYFUNCTION("""COMPUTED_VALUE"""),"")</f>
        <v/>
      </c>
    </row>
    <row r="16">
      <c r="A16" s="29">
        <f>IFERROR(__xludf.DUMMYFUNCTION("""COMPUTED_VALUE"""),43748.0)</f>
        <v>43748</v>
      </c>
      <c r="B16" s="31" t="str">
        <f>IFERROR(__xludf.DUMMYFUNCTION("""COMPUTED_VALUE"""),"")</f>
        <v/>
      </c>
      <c r="C16" s="32" t="str">
        <f>IFERROR(__xludf.DUMMYFUNCTION("""COMPUTED_VALUE"""),"Foundation")</f>
        <v>Foundation</v>
      </c>
      <c r="D16" s="59" t="str">
        <f>IFERROR(__xludf.DUMMYFUNCTION("""COMPUTED_VALUE"""),"Recursion Foundation Video and Quiz")</f>
        <v>Recursion Foundation Video and Quiz</v>
      </c>
      <c r="E16" s="35" t="b">
        <f>IFERROR(__xludf.DUMMYFUNCTION("""COMPUTED_VALUE"""),FALSE)</f>
        <v>0</v>
      </c>
      <c r="F16" s="41" t="str">
        <f>IFERROR(__xludf.DUMMYFUNCTION("""COMPUTED_VALUE"""),"")</f>
        <v/>
      </c>
      <c r="G16" s="32" t="str">
        <f>IFERROR(__xludf.DUMMYFUNCTION("""COMPUTED_VALUE"""),"5 hrs")</f>
        <v>5 hrs</v>
      </c>
      <c r="H16" s="48" t="str">
        <f>IFERROR(__xludf.DUMMYFUNCTION("""COMPUTED_VALUE"""),"10/13 at 9:00am")</f>
        <v>10/13 at 9:00am</v>
      </c>
      <c r="I16" s="36" t="str">
        <f>IFERROR(__xludf.DUMMYFUNCTION("""COMPUTED_VALUE"""),"")</f>
        <v/>
      </c>
      <c r="J16" s="64" t="str">
        <f>IFERROR(__xludf.DUMMYFUNCTION("""COMPUTED_VALUE"""),"")</f>
        <v/>
      </c>
      <c r="K16" s="65" t="str">
        <f>IFERROR(__xludf.DUMMYFUNCTION("""COMPUTED_VALUE"""),"Coding Technical Coaching Sign-up Sheet")</f>
        <v>Coding Technical Coaching Sign-up Sheet</v>
      </c>
      <c r="L16" s="40" t="str">
        <f>IFERROR(__xludf.DUMMYFUNCTION("""COMPUTED_VALUE"""),"")</f>
        <v/>
      </c>
      <c r="M16" s="65" t="str">
        <f>IFERROR(__xludf.DUMMYFUNCTION("""COMPUTED_VALUE"""),"Career Coaching Office Hours Sign-up Sheet")</f>
        <v>Career Coaching Office Hours Sign-up Sheet</v>
      </c>
    </row>
    <row r="17">
      <c r="A17" s="29">
        <f>IFERROR(__xludf.DUMMYFUNCTION("""COMPUTED_VALUE"""),43749.0)</f>
        <v>43749</v>
      </c>
      <c r="B17" s="31" t="str">
        <f>IFERROR(__xludf.DUMMYFUNCTION("""COMPUTED_VALUE"""),"")</f>
        <v/>
      </c>
      <c r="C17" s="32" t="str">
        <f>IFERROR(__xludf.DUMMYFUNCTION("""COMPUTED_VALUE"""),"")</f>
        <v/>
      </c>
      <c r="D17" s="59" t="str">
        <f>IFERROR(__xludf.DUMMYFUNCTION("""COMPUTED_VALUE"""),"")</f>
        <v/>
      </c>
      <c r="E17" s="66" t="str">
        <f>IFERROR(__xludf.DUMMYFUNCTION("""COMPUTED_VALUE"""),"")</f>
        <v/>
      </c>
      <c r="F17" s="36" t="str">
        <f>IFERROR(__xludf.DUMMYFUNCTION("""COMPUTED_VALUE"""),"")</f>
        <v/>
      </c>
      <c r="G17" s="32" t="str">
        <f>IFERROR(__xludf.DUMMYFUNCTION("""COMPUTED_VALUE"""),"")</f>
        <v/>
      </c>
      <c r="H17" s="37" t="str">
        <f>IFERROR(__xludf.DUMMYFUNCTION("""COMPUTED_VALUE"""),"")</f>
        <v/>
      </c>
      <c r="I17" s="41" t="str">
        <f>IFERROR(__xludf.DUMMYFUNCTION("""COMPUTED_VALUE"""),"")</f>
        <v/>
      </c>
      <c r="J17" s="64" t="str">
        <f>IFERROR(__xludf.DUMMYFUNCTION("""COMPUTED_VALUE"""),"")</f>
        <v/>
      </c>
      <c r="K17" s="65" t="str">
        <f>IFERROR(__xludf.DUMMYFUNCTION("""COMPUTED_VALUE"""),"Coding Technical Coaching Sign-up Sheet")</f>
        <v>Coding Technical Coaching Sign-up Sheet</v>
      </c>
      <c r="L17" s="40" t="str">
        <f>IFERROR(__xludf.DUMMYFUNCTION("""COMPUTED_VALUE"""),"")</f>
        <v/>
      </c>
      <c r="M17" s="65" t="str">
        <f>IFERROR(__xludf.DUMMYFUNCTION("""COMPUTED_VALUE"""),"Career Coaching Office Hours Sign-up Sheet")</f>
        <v>Career Coaching Office Hours Sign-up Sheet</v>
      </c>
    </row>
    <row r="18">
      <c r="A18" s="29">
        <f>IFERROR(__xludf.DUMMYFUNCTION("""COMPUTED_VALUE"""),43750.0)</f>
        <v>43750</v>
      </c>
      <c r="B18" s="31" t="str">
        <f>IFERROR(__xludf.DUMMYFUNCTION("""COMPUTED_VALUE"""),"")</f>
        <v/>
      </c>
      <c r="C18" s="32" t="str">
        <f>IFERROR(__xludf.DUMMYFUNCTION("""COMPUTED_VALUE"""),"")</f>
        <v/>
      </c>
      <c r="D18" s="59" t="str">
        <f>IFERROR(__xludf.DUMMYFUNCTION("""COMPUTED_VALUE"""),"")</f>
        <v/>
      </c>
      <c r="E18" s="66" t="str">
        <f>IFERROR(__xludf.DUMMYFUNCTION("""COMPUTED_VALUE"""),"")</f>
        <v/>
      </c>
      <c r="F18" s="36" t="str">
        <f>IFERROR(__xludf.DUMMYFUNCTION("""COMPUTED_VALUE"""),"")</f>
        <v/>
      </c>
      <c r="G18" s="32" t="str">
        <f>IFERROR(__xludf.DUMMYFUNCTION("""COMPUTED_VALUE"""),"")</f>
        <v/>
      </c>
      <c r="H18" s="37" t="str">
        <f>IFERROR(__xludf.DUMMYFUNCTION("""COMPUTED_VALUE"""),"")</f>
        <v/>
      </c>
      <c r="I18" s="41" t="str">
        <f>IFERROR(__xludf.DUMMYFUNCTION("""COMPUTED_VALUE"""),"")</f>
        <v/>
      </c>
      <c r="J18" s="64" t="str">
        <f>IFERROR(__xludf.DUMMYFUNCTION("""COMPUTED_VALUE"""),"")</f>
        <v/>
      </c>
      <c r="K18" s="65" t="str">
        <f>IFERROR(__xludf.DUMMYFUNCTION("""COMPUTED_VALUE"""),"Coding Technical Coaching Sign-up Sheet")</f>
        <v>Coding Technical Coaching Sign-up Sheet</v>
      </c>
      <c r="L18" s="40" t="str">
        <f>IFERROR(__xludf.DUMMYFUNCTION("""COMPUTED_VALUE"""),"")</f>
        <v/>
      </c>
      <c r="M18" s="65" t="str">
        <f>IFERROR(__xludf.DUMMYFUNCTION("""COMPUTED_VALUE"""),"Career Coaching Office Hours Sign-up Sheet")</f>
        <v>Career Coaching Office Hours Sign-up Sheet</v>
      </c>
    </row>
    <row r="19">
      <c r="A19" s="29">
        <f>IFERROR(__xludf.DUMMYFUNCTION("""COMPUTED_VALUE"""),43751.0)</f>
        <v>43751</v>
      </c>
      <c r="B19" s="32" t="str">
        <f>IFERROR(__xludf.DUMMYFUNCTION("""COMPUTED_VALUE"""),"9:00am - 1:00pm")</f>
        <v>9:00am - 1:00pm</v>
      </c>
      <c r="C19" s="32" t="str">
        <f>IFERROR(__xludf.DUMMYFUNCTION("""COMPUTED_VALUE"""),"Coding Class")</f>
        <v>Coding Class</v>
      </c>
      <c r="D19" s="59" t="str">
        <f>IFERROR(__xludf.DUMMYFUNCTION("""COMPUTED_VALUE"""),"Recursion Class")</f>
        <v>Recursion Class</v>
      </c>
      <c r="E19" s="35" t="b">
        <f>IFERROR(__xludf.DUMMYFUNCTION("""COMPUTED_VALUE"""),FALSE)</f>
        <v>0</v>
      </c>
      <c r="F19" s="36" t="str">
        <f>IFERROR(__xludf.DUMMYFUNCTION("""COMPUTED_VALUE"""),"Recursion Foundation Video and Quiz")</f>
        <v>Recursion Foundation Video and Quiz</v>
      </c>
      <c r="G19" s="32" t="str">
        <f>IFERROR(__xludf.DUMMYFUNCTION("""COMPUTED_VALUE"""),"4 hrs")</f>
        <v>4 hrs</v>
      </c>
      <c r="H19" s="37" t="str">
        <f>IFERROR(__xludf.DUMMYFUNCTION("""COMPUTED_VALUE"""),"")</f>
        <v/>
      </c>
      <c r="I19" s="36" t="str">
        <f>IFERROR(__xludf.DUMMYFUNCTION("""COMPUTED_VALUE"""),"Session Feedback Form")</f>
        <v>Session Feedback Form</v>
      </c>
      <c r="J19" s="64" t="str">
        <f>IFERROR(__xludf.DUMMYFUNCTION("""COMPUTED_VALUE"""),"")</f>
        <v/>
      </c>
      <c r="K19" s="65" t="str">
        <f>IFERROR(__xludf.DUMMYFUNCTION("""COMPUTED_VALUE"""),"Coding Technical Coaching Sign-up Sheet")</f>
        <v>Coding Technical Coaching Sign-up Sheet</v>
      </c>
      <c r="L19" s="40" t="str">
        <f>IFERROR(__xludf.DUMMYFUNCTION("""COMPUTED_VALUE"""),"")</f>
        <v/>
      </c>
      <c r="M19" s="65" t="str">
        <f>IFERROR(__xludf.DUMMYFUNCTION("""COMPUTED_VALUE"""),"Career Coaching Office Hours Sign-up Sheet")</f>
        <v>Career Coaching Office Hours Sign-up Sheet</v>
      </c>
    </row>
    <row r="20">
      <c r="A20" s="29">
        <f>IFERROR(__xludf.DUMMYFUNCTION("""COMPUTED_VALUE"""),43751.0)</f>
        <v>43751</v>
      </c>
      <c r="B20" s="31" t="str">
        <f>IFERROR(__xludf.DUMMYFUNCTION("""COMPUTED_VALUE"""),"")</f>
        <v/>
      </c>
      <c r="C20" s="32" t="str">
        <f>IFERROR(__xludf.DUMMYFUNCTION("""COMPUTED_VALUE"""),"Practice Problems")</f>
        <v>Practice Problems</v>
      </c>
      <c r="D20" s="59" t="str">
        <f>IFERROR(__xludf.DUMMYFUNCTION("""COMPUTED_VALUE"""),"Recursion Practice Problems (after the class)")</f>
        <v>Recursion Practice Problems (after the class)</v>
      </c>
      <c r="E20" s="35" t="b">
        <f>IFERROR(__xludf.DUMMYFUNCTION("""COMPUTED_VALUE"""),FALSE)</f>
        <v>0</v>
      </c>
      <c r="F20" s="36" t="str">
        <f>IFERROR(__xludf.DUMMYFUNCTION("""COMPUTED_VALUE"""),"Recursion Class")</f>
        <v>Recursion Class</v>
      </c>
      <c r="G20" s="32" t="str">
        <f>IFERROR(__xludf.DUMMYFUNCTION("""COMPUTED_VALUE"""),"8 hrs (over 3.5 days)")</f>
        <v>8 hrs (over 3.5 days)</v>
      </c>
      <c r="H20" s="48" t="str">
        <f>IFERROR(__xludf.DUMMYFUNCTION("""COMPUTED_VALUE"""),"Ideally turned green by 10/17 at 6:00pm, but can be done in support period")</f>
        <v>Ideally turned green by 10/17 at 6:00pm, but can be done in support period</v>
      </c>
      <c r="I20" s="36" t="str">
        <f>IFERROR(__xludf.DUMMYFUNCTION("""COMPUTED_VALUE"""),"Update Green Sheet")</f>
        <v>Update Green Sheet</v>
      </c>
      <c r="J20" s="64" t="str">
        <f>IFERROR(__xludf.DUMMYFUNCTION("""COMPUTED_VALUE"""),"")</f>
        <v/>
      </c>
      <c r="K20" s="65" t="str">
        <f>IFERROR(__xludf.DUMMYFUNCTION("""COMPUTED_VALUE"""),"Coding Technical Coaching Sign-up Sheet")</f>
        <v>Coding Technical Coaching Sign-up Sheet</v>
      </c>
      <c r="L20" s="40" t="str">
        <f>IFERROR(__xludf.DUMMYFUNCTION("""COMPUTED_VALUE"""),"")</f>
        <v/>
      </c>
      <c r="M20" s="65" t="str">
        <f>IFERROR(__xludf.DUMMYFUNCTION("""COMPUTED_VALUE"""),"Career Coaching Office Hours Sign-up Sheet")</f>
        <v>Career Coaching Office Hours Sign-up Sheet</v>
      </c>
    </row>
    <row r="21">
      <c r="A21" s="29">
        <f>IFERROR(__xludf.DUMMYFUNCTION("""COMPUTED_VALUE"""),43752.0)</f>
        <v>43752</v>
      </c>
      <c r="B21" s="32" t="str">
        <f>IFERROR(__xludf.DUMMYFUNCTION("""COMPUTED_VALUE"""),"6:30pm - 7:30pm")</f>
        <v>6:30pm - 7:30pm</v>
      </c>
      <c r="C21" s="32" t="str">
        <f>IFERROR(__xludf.DUMMYFUNCTION("""COMPUTED_VALUE"""),"Mandatory Session")</f>
        <v>Mandatory Session</v>
      </c>
      <c r="D21" s="33" t="str">
        <f>IFERROR(__xludf.DUMMYFUNCTION("""COMPUTED_VALUE"""),"Checkpoint with Founders(Mandatory)")</f>
        <v>Checkpoint with Founders(Mandatory)</v>
      </c>
      <c r="E21" s="35" t="b">
        <f>IFERROR(__xludf.DUMMYFUNCTION("""COMPUTED_VALUE"""),FALSE)</f>
        <v>0</v>
      </c>
      <c r="F21" s="36" t="str">
        <f>IFERROR(__xludf.DUMMYFUNCTION("""COMPUTED_VALUE"""),"")</f>
        <v/>
      </c>
      <c r="G21" s="32" t="str">
        <f>IFERROR(__xludf.DUMMYFUNCTION("""COMPUTED_VALUE"""),"1 hr")</f>
        <v>1 hr</v>
      </c>
      <c r="H21" s="37" t="str">
        <f>IFERROR(__xludf.DUMMYFUNCTION("""COMPUTED_VALUE"""),"")</f>
        <v/>
      </c>
      <c r="I21" s="41" t="str">
        <f>IFERROR(__xludf.DUMMYFUNCTION("""COMPUTED_VALUE"""),"")</f>
        <v/>
      </c>
      <c r="J21" s="64" t="str">
        <f>IFERROR(__xludf.DUMMYFUNCTION("""COMPUTED_VALUE"""),"")</f>
        <v/>
      </c>
      <c r="K21" s="65" t="str">
        <f>IFERROR(__xludf.DUMMYFUNCTION("""COMPUTED_VALUE"""),"Coding Technical Coaching Sign-up Sheet")</f>
        <v>Coding Technical Coaching Sign-up Sheet</v>
      </c>
      <c r="L21" s="40" t="str">
        <f>IFERROR(__xludf.DUMMYFUNCTION("""COMPUTED_VALUE"""),"")</f>
        <v/>
      </c>
      <c r="M21" s="65" t="str">
        <f>IFERROR(__xludf.DUMMYFUNCTION("""COMPUTED_VALUE"""),"Career Coaching Office Hours Sign-up Sheet")</f>
        <v>Career Coaching Office Hours Sign-up Sheet</v>
      </c>
    </row>
    <row r="22">
      <c r="A22" s="29">
        <f>IFERROR(__xludf.DUMMYFUNCTION("""COMPUTED_VALUE"""),43753.0)</f>
        <v>43753</v>
      </c>
      <c r="B22" s="31" t="str">
        <f>IFERROR(__xludf.DUMMYFUNCTION("""COMPUTED_VALUE"""),"")</f>
        <v/>
      </c>
      <c r="C22" s="32" t="str">
        <f>IFERROR(__xludf.DUMMYFUNCTION("""COMPUTED_VALUE"""),"")</f>
        <v/>
      </c>
      <c r="D22" s="59" t="str">
        <f>IFERROR(__xludf.DUMMYFUNCTION("""COMPUTED_VALUE"""),"")</f>
        <v/>
      </c>
      <c r="E22" s="66" t="str">
        <f>IFERROR(__xludf.DUMMYFUNCTION("""COMPUTED_VALUE"""),"")</f>
        <v/>
      </c>
      <c r="F22" s="36" t="str">
        <f>IFERROR(__xludf.DUMMYFUNCTION("""COMPUTED_VALUE"""),"")</f>
        <v/>
      </c>
      <c r="G22" s="32" t="str">
        <f>IFERROR(__xludf.DUMMYFUNCTION("""COMPUTED_VALUE"""),"")</f>
        <v/>
      </c>
      <c r="H22" s="37" t="str">
        <f>IFERROR(__xludf.DUMMYFUNCTION("""COMPUTED_VALUE"""),"")</f>
        <v/>
      </c>
      <c r="I22" s="41" t="str">
        <f>IFERROR(__xludf.DUMMYFUNCTION("""COMPUTED_VALUE"""),"")</f>
        <v/>
      </c>
      <c r="J22" s="64" t="str">
        <f>IFERROR(__xludf.DUMMYFUNCTION("""COMPUTED_VALUE"""),"")</f>
        <v/>
      </c>
      <c r="K22" s="65" t="str">
        <f>IFERROR(__xludf.DUMMYFUNCTION("""COMPUTED_VALUE"""),"Coding Technical Coaching Sign-up Sheet")</f>
        <v>Coding Technical Coaching Sign-up Sheet</v>
      </c>
      <c r="L22" s="40" t="str">
        <f>IFERROR(__xludf.DUMMYFUNCTION("""COMPUTED_VALUE"""),"")</f>
        <v/>
      </c>
      <c r="M22" s="65" t="str">
        <f>IFERROR(__xludf.DUMMYFUNCTION("""COMPUTED_VALUE"""),"Career Coaching Office Hours Sign-up Sheet")</f>
        <v>Career Coaching Office Hours Sign-up Sheet</v>
      </c>
    </row>
    <row r="23">
      <c r="A23" s="29">
        <f>IFERROR(__xludf.DUMMYFUNCTION("""COMPUTED_VALUE"""),43754.0)</f>
        <v>43754</v>
      </c>
      <c r="B23" s="31" t="str">
        <f>IFERROR(__xludf.DUMMYFUNCTION("""COMPUTED_VALUE"""),"")</f>
        <v/>
      </c>
      <c r="C23" s="67" t="str">
        <f>IFERROR(__xludf.DUMMYFUNCTION("""COMPUTED_VALUE"""),"Career Skills")</f>
        <v>Career Skills</v>
      </c>
      <c r="D23" s="59" t="str">
        <f>IFERROR(__xludf.DUMMYFUNCTION("""COMPUTED_VALUE"""),"Career Skills Assignment: Productivity and Structure")</f>
        <v>Career Skills Assignment: Productivity and Structure</v>
      </c>
      <c r="E23" s="35" t="b">
        <f>IFERROR(__xludf.DUMMYFUNCTION("""COMPUTED_VALUE"""),FALSE)</f>
        <v>0</v>
      </c>
      <c r="F23" s="36" t="str">
        <f>IFERROR(__xludf.DUMMYFUNCTION("""COMPUTED_VALUE"""),"Decide your plan")</f>
        <v>Decide your plan</v>
      </c>
      <c r="G23" s="32" t="str">
        <f>IFERROR(__xludf.DUMMYFUNCTION("""COMPUTED_VALUE"""),"1 hr")</f>
        <v>1 hr</v>
      </c>
      <c r="H23" s="68">
        <f>IFERROR(__xludf.DUMMYFUNCTION("""COMPUTED_VALUE"""),43761.0)</f>
        <v>43761</v>
      </c>
      <c r="I23" s="41" t="str">
        <f>IFERROR(__xludf.DUMMYFUNCTION("""COMPUTED_VALUE"""),"")</f>
        <v/>
      </c>
      <c r="J23" s="64" t="str">
        <f>IFERROR(__xludf.DUMMYFUNCTION("""COMPUTED_VALUE"""),"")</f>
        <v/>
      </c>
      <c r="K23" s="65" t="str">
        <f>IFERROR(__xludf.DUMMYFUNCTION("""COMPUTED_VALUE"""),"Coding Technical Coaching Sign-up Sheet")</f>
        <v>Coding Technical Coaching Sign-up Sheet</v>
      </c>
      <c r="L23" s="40" t="str">
        <f>IFERROR(__xludf.DUMMYFUNCTION("""COMPUTED_VALUE"""),"")</f>
        <v/>
      </c>
      <c r="M23" s="65" t="str">
        <f>IFERROR(__xludf.DUMMYFUNCTION("""COMPUTED_VALUE"""),"Career Coaching Office Hours Sign-up Sheet")</f>
        <v>Career Coaching Office Hours Sign-up Sheet</v>
      </c>
    </row>
    <row r="24">
      <c r="A24" s="29">
        <f>IFERROR(__xludf.DUMMYFUNCTION("""COMPUTED_VALUE"""),43755.0)</f>
        <v>43755</v>
      </c>
      <c r="B24" s="58" t="str">
        <f>IFERROR(__xludf.DUMMYFUNCTION("""COMPUTED_VALUE"""),"6:00pm - 8:00pm")</f>
        <v>6:00pm - 8:00pm</v>
      </c>
      <c r="C24" s="69" t="str">
        <f>IFERROR(__xludf.DUMMYFUNCTION("""COMPUTED_VALUE"""),"Test Class")</f>
        <v>Test Class</v>
      </c>
      <c r="D24" s="59" t="str">
        <f>IFERROR(__xludf.DUMMYFUNCTION("""COMPUTED_VALUE"""),"Recursion Test Class")</f>
        <v>Recursion Test Class</v>
      </c>
      <c r="E24" s="35" t="b">
        <f>IFERROR(__xludf.DUMMYFUNCTION("""COMPUTED_VALUE"""),FALSE)</f>
        <v>0</v>
      </c>
      <c r="F24" s="41" t="str">
        <f>IFERROR(__xludf.DUMMYFUNCTION("""COMPUTED_VALUE"""),"")</f>
        <v/>
      </c>
      <c r="G24" s="32" t="str">
        <f>IFERROR(__xludf.DUMMYFUNCTION("""COMPUTED_VALUE"""),"2 -3 hrs")</f>
        <v>2 -3 hrs</v>
      </c>
      <c r="H24" s="48" t="str">
        <f>IFERROR(__xludf.DUMMYFUNCTION("""COMPUTED_VALUE"""),"Ideally when scheduled but can be done in support period")</f>
        <v>Ideally when scheduled but can be done in support period</v>
      </c>
      <c r="I24" s="36" t="str">
        <f>IFERROR(__xludf.DUMMYFUNCTION("""COMPUTED_VALUE"""),"Test Review Feedback Form")</f>
        <v>Test Review Feedback Form</v>
      </c>
      <c r="J24" s="64" t="str">
        <f>IFERROR(__xludf.DUMMYFUNCTION("""COMPUTED_VALUE"""),"")</f>
        <v/>
      </c>
      <c r="K24" s="65" t="str">
        <f>IFERROR(__xludf.DUMMYFUNCTION("""COMPUTED_VALUE"""),"Coding Technical Coaching Sign-up Sheet")</f>
        <v>Coding Technical Coaching Sign-up Sheet</v>
      </c>
      <c r="L24" s="40" t="str">
        <f>IFERROR(__xludf.DUMMYFUNCTION("""COMPUTED_VALUE"""),"")</f>
        <v/>
      </c>
      <c r="M24" s="65" t="str">
        <f>IFERROR(__xludf.DUMMYFUNCTION("""COMPUTED_VALUE"""),"Career Coaching Office Hours Sign-up Sheet")</f>
        <v>Career Coaching Office Hours Sign-up Sheet</v>
      </c>
    </row>
    <row r="25">
      <c r="A25" s="70" t="str">
        <f>IFERROR(__xludf.DUMMYFUNCTION("""COMPUTED_VALUE"""),"Week 3")</f>
        <v>Week 3</v>
      </c>
      <c r="B25" s="71" t="str">
        <f>IFERROR(__xludf.DUMMYFUNCTION("""COMPUTED_VALUE"""),"")</f>
        <v/>
      </c>
      <c r="C25" s="72" t="str">
        <f>IFERROR(__xludf.DUMMYFUNCTION("""COMPUTED_VALUE"""),"")</f>
        <v/>
      </c>
      <c r="D25" s="73" t="str">
        <f>IFERROR(__xludf.DUMMYFUNCTION("""COMPUTED_VALUE"""),"")</f>
        <v/>
      </c>
      <c r="J25" s="74" t="str">
        <f>IFERROR(__xludf.DUMMYFUNCTION("""COMPUTED_VALUE"""),"")</f>
        <v/>
      </c>
      <c r="K25" s="75" t="str">
        <f>IFERROR(__xludf.DUMMYFUNCTION("""COMPUTED_VALUE"""),"")</f>
        <v/>
      </c>
      <c r="L25" s="75" t="str">
        <f>IFERROR(__xludf.DUMMYFUNCTION("""COMPUTED_VALUE"""),"")</f>
        <v/>
      </c>
      <c r="M25" s="75" t="str">
        <f>IFERROR(__xludf.DUMMYFUNCTION("""COMPUTED_VALUE"""),"")</f>
        <v/>
      </c>
    </row>
    <row r="26">
      <c r="A26" s="29">
        <f>IFERROR(__xludf.DUMMYFUNCTION("""COMPUTED_VALUE"""),43755.0)</f>
        <v>43755</v>
      </c>
      <c r="B26" s="31" t="str">
        <f>IFERROR(__xludf.DUMMYFUNCTION("""COMPUTED_VALUE"""),"")</f>
        <v/>
      </c>
      <c r="C26" s="32" t="str">
        <f>IFERROR(__xludf.DUMMYFUNCTION("""COMPUTED_VALUE"""),"Foundation")</f>
        <v>Foundation</v>
      </c>
      <c r="D26" s="59" t="str">
        <f>IFERROR(__xludf.DUMMYFUNCTION("""COMPUTED_VALUE"""),"Trees Foundation Video and MCQ")</f>
        <v>Trees Foundation Video and MCQ</v>
      </c>
      <c r="E26" s="35" t="b">
        <f>IFERROR(__xludf.DUMMYFUNCTION("""COMPUTED_VALUE"""),FALSE)</f>
        <v>0</v>
      </c>
      <c r="F26" s="41" t="str">
        <f>IFERROR(__xludf.DUMMYFUNCTION("""COMPUTED_VALUE"""),"")</f>
        <v/>
      </c>
      <c r="G26" s="32" t="str">
        <f>IFERROR(__xludf.DUMMYFUNCTION("""COMPUTED_VALUE"""),"2 hrs 30 mins")</f>
        <v>2 hrs 30 mins</v>
      </c>
      <c r="H26" s="48" t="str">
        <f>IFERROR(__xludf.DUMMYFUNCTION("""COMPUTED_VALUE"""),"10/20 at 9:00am")</f>
        <v>10/20 at 9:00am</v>
      </c>
      <c r="I26" s="36" t="str">
        <f>IFERROR(__xludf.DUMMYFUNCTION("""COMPUTED_VALUE"""),"")</f>
        <v/>
      </c>
      <c r="J26" s="64" t="str">
        <f>IFERROR(__xludf.DUMMYFUNCTION("""COMPUTED_VALUE"""),"")</f>
        <v/>
      </c>
      <c r="K26" s="65" t="str">
        <f>IFERROR(__xludf.DUMMYFUNCTION("""COMPUTED_VALUE"""),"Coding Technical Coaching Sign-up Sheet")</f>
        <v>Coding Technical Coaching Sign-up Sheet</v>
      </c>
      <c r="L26" s="40" t="str">
        <f>IFERROR(__xludf.DUMMYFUNCTION("""COMPUTED_VALUE"""),"")</f>
        <v/>
      </c>
      <c r="M26" s="65" t="str">
        <f>IFERROR(__xludf.DUMMYFUNCTION("""COMPUTED_VALUE"""),"Career Coaching Office Hours Sign-up Sheet")</f>
        <v>Career Coaching Office Hours Sign-up Sheet</v>
      </c>
    </row>
    <row r="27">
      <c r="A27" s="29">
        <f>IFERROR(__xludf.DUMMYFUNCTION("""COMPUTED_VALUE"""),43756.0)</f>
        <v>43756</v>
      </c>
      <c r="B27" s="31" t="str">
        <f>IFERROR(__xludf.DUMMYFUNCTION("""COMPUTED_VALUE"""),"")</f>
        <v/>
      </c>
      <c r="C27" s="32" t="str">
        <f>IFERROR(__xludf.DUMMYFUNCTION("""COMPUTED_VALUE"""),"")</f>
        <v/>
      </c>
      <c r="D27" s="59" t="str">
        <f>IFERROR(__xludf.DUMMYFUNCTION("""COMPUTED_VALUE"""),"")</f>
        <v/>
      </c>
      <c r="E27" s="35" t="b">
        <f>IFERROR(__xludf.DUMMYFUNCTION("""COMPUTED_VALUE"""),FALSE)</f>
        <v>0</v>
      </c>
      <c r="F27" s="41" t="str">
        <f>IFERROR(__xludf.DUMMYFUNCTION("""COMPUTED_VALUE"""),"")</f>
        <v/>
      </c>
      <c r="G27" s="32" t="str">
        <f>IFERROR(__xludf.DUMMYFUNCTION("""COMPUTED_VALUE"""),"")</f>
        <v/>
      </c>
      <c r="H27" s="48" t="str">
        <f>IFERROR(__xludf.DUMMYFUNCTION("""COMPUTED_VALUE"""),"")</f>
        <v/>
      </c>
      <c r="I27" s="36" t="str">
        <f>IFERROR(__xludf.DUMMYFUNCTION("""COMPUTED_VALUE"""),"")</f>
        <v/>
      </c>
      <c r="J27" s="64" t="str">
        <f>IFERROR(__xludf.DUMMYFUNCTION("""COMPUTED_VALUE"""),"")</f>
        <v/>
      </c>
      <c r="K27" s="65" t="str">
        <f>IFERROR(__xludf.DUMMYFUNCTION("""COMPUTED_VALUE"""),"Coding Technical Coaching Sign-up Sheet")</f>
        <v>Coding Technical Coaching Sign-up Sheet</v>
      </c>
      <c r="L27" s="40" t="str">
        <f>IFERROR(__xludf.DUMMYFUNCTION("""COMPUTED_VALUE"""),"")</f>
        <v/>
      </c>
      <c r="M27" s="65" t="str">
        <f>IFERROR(__xludf.DUMMYFUNCTION("""COMPUTED_VALUE"""),"Career Coaching Office Hours Sign-up Sheet")</f>
        <v>Career Coaching Office Hours Sign-up Sheet</v>
      </c>
    </row>
    <row r="28">
      <c r="A28" s="29">
        <f>IFERROR(__xludf.DUMMYFUNCTION("""COMPUTED_VALUE"""),43757.0)</f>
        <v>43757</v>
      </c>
      <c r="B28" s="31" t="str">
        <f>IFERROR(__xludf.DUMMYFUNCTION("""COMPUTED_VALUE"""),"")</f>
        <v/>
      </c>
      <c r="C28" s="32" t="str">
        <f>IFERROR(__xludf.DUMMYFUNCTION("""COMPUTED_VALUE"""),"")</f>
        <v/>
      </c>
      <c r="D28" s="59" t="str">
        <f>IFERROR(__xludf.DUMMYFUNCTION("""COMPUTED_VALUE"""),"")</f>
        <v/>
      </c>
      <c r="E28" s="66" t="str">
        <f>IFERROR(__xludf.DUMMYFUNCTION("""COMPUTED_VALUE"""),"")</f>
        <v/>
      </c>
      <c r="F28" s="41" t="str">
        <f>IFERROR(__xludf.DUMMYFUNCTION("""COMPUTED_VALUE"""),"")</f>
        <v/>
      </c>
      <c r="G28" s="32" t="str">
        <f>IFERROR(__xludf.DUMMYFUNCTION("""COMPUTED_VALUE"""),"")</f>
        <v/>
      </c>
      <c r="H28" s="48" t="str">
        <f>IFERROR(__xludf.DUMMYFUNCTION("""COMPUTED_VALUE"""),"")</f>
        <v/>
      </c>
      <c r="I28" s="36" t="str">
        <f>IFERROR(__xludf.DUMMYFUNCTION("""COMPUTED_VALUE"""),"")</f>
        <v/>
      </c>
      <c r="J28" s="64" t="str">
        <f>IFERROR(__xludf.DUMMYFUNCTION("""COMPUTED_VALUE"""),"")</f>
        <v/>
      </c>
      <c r="K28" s="65" t="str">
        <f>IFERROR(__xludf.DUMMYFUNCTION("""COMPUTED_VALUE"""),"Coding Technical Coaching Sign-up Sheet")</f>
        <v>Coding Technical Coaching Sign-up Sheet</v>
      </c>
      <c r="L28" s="40" t="str">
        <f>IFERROR(__xludf.DUMMYFUNCTION("""COMPUTED_VALUE"""),"")</f>
        <v/>
      </c>
      <c r="M28" s="65" t="str">
        <f>IFERROR(__xludf.DUMMYFUNCTION("""COMPUTED_VALUE"""),"Career Coaching Office Hours Sign-up Sheet")</f>
        <v>Career Coaching Office Hours Sign-up Sheet</v>
      </c>
    </row>
    <row r="29">
      <c r="A29" s="29">
        <f>IFERROR(__xludf.DUMMYFUNCTION("""COMPUTED_VALUE"""),43758.0)</f>
        <v>43758</v>
      </c>
      <c r="B29" s="32" t="str">
        <f>IFERROR(__xludf.DUMMYFUNCTION("""COMPUTED_VALUE"""),"9:00am - 1:00pm")</f>
        <v>9:00am - 1:00pm</v>
      </c>
      <c r="C29" s="32" t="str">
        <f>IFERROR(__xludf.DUMMYFUNCTION("""COMPUTED_VALUE"""),"Coding Class")</f>
        <v>Coding Class</v>
      </c>
      <c r="D29" s="59" t="str">
        <f>IFERROR(__xludf.DUMMYFUNCTION("""COMPUTED_VALUE"""),"Trees Class")</f>
        <v>Trees Class</v>
      </c>
      <c r="E29" s="35" t="b">
        <f>IFERROR(__xludf.DUMMYFUNCTION("""COMPUTED_VALUE"""),FALSE)</f>
        <v>0</v>
      </c>
      <c r="F29" s="36" t="str">
        <f>IFERROR(__xludf.DUMMYFUNCTION("""COMPUTED_VALUE"""),"Trees Foundation Video and Quiz")</f>
        <v>Trees Foundation Video and Quiz</v>
      </c>
      <c r="G29" s="32" t="str">
        <f>IFERROR(__xludf.DUMMYFUNCTION("""COMPUTED_VALUE"""),"4 hrs")</f>
        <v>4 hrs</v>
      </c>
      <c r="H29" s="76" t="str">
        <f>IFERROR(__xludf.DUMMYFUNCTION("""COMPUTED_VALUE"""),"")</f>
        <v/>
      </c>
      <c r="I29" s="77" t="str">
        <f>IFERROR(__xludf.DUMMYFUNCTION("""COMPUTED_VALUE"""),"Session Feedback Form")</f>
        <v>Session Feedback Form</v>
      </c>
      <c r="J29" s="64" t="str">
        <f>IFERROR(__xludf.DUMMYFUNCTION("""COMPUTED_VALUE"""),"")</f>
        <v/>
      </c>
      <c r="K29" s="65" t="str">
        <f>IFERROR(__xludf.DUMMYFUNCTION("""COMPUTED_VALUE"""),"Coding Technical Coaching Sign-up Sheet")</f>
        <v>Coding Technical Coaching Sign-up Sheet</v>
      </c>
      <c r="L29" s="40" t="str">
        <f>IFERROR(__xludf.DUMMYFUNCTION("""COMPUTED_VALUE"""),"")</f>
        <v/>
      </c>
      <c r="M29" s="65" t="str">
        <f>IFERROR(__xludf.DUMMYFUNCTION("""COMPUTED_VALUE"""),"Career Coaching Office Hours Sign-up Sheet")</f>
        <v>Career Coaching Office Hours Sign-up Sheet</v>
      </c>
    </row>
    <row r="30">
      <c r="A30" s="29">
        <f>IFERROR(__xludf.DUMMYFUNCTION("""COMPUTED_VALUE"""),43758.0)</f>
        <v>43758</v>
      </c>
      <c r="B30" s="31" t="str">
        <f>IFERROR(__xludf.DUMMYFUNCTION("""COMPUTED_VALUE"""),"")</f>
        <v/>
      </c>
      <c r="C30" s="32" t="str">
        <f>IFERROR(__xludf.DUMMYFUNCTION("""COMPUTED_VALUE"""),"Practice Problems")</f>
        <v>Practice Problems</v>
      </c>
      <c r="D30" s="59" t="str">
        <f>IFERROR(__xludf.DUMMYFUNCTION("""COMPUTED_VALUE"""),"Trees Practice Problems (after the class)")</f>
        <v>Trees Practice Problems (after the class)</v>
      </c>
      <c r="E30" s="35" t="b">
        <f>IFERROR(__xludf.DUMMYFUNCTION("""COMPUTED_VALUE"""),FALSE)</f>
        <v>0</v>
      </c>
      <c r="F30" s="36" t="str">
        <f>IFERROR(__xludf.DUMMYFUNCTION("""COMPUTED_VALUE"""),"Trees Class")</f>
        <v>Trees Class</v>
      </c>
      <c r="G30" s="32" t="str">
        <f>IFERROR(__xludf.DUMMYFUNCTION("""COMPUTED_VALUE"""),"8 hrs (over 3.5 days)")</f>
        <v>8 hrs (over 3.5 days)</v>
      </c>
      <c r="H30" s="48" t="str">
        <f>IFERROR(__xludf.DUMMYFUNCTION("""COMPUTED_VALUE"""),"Ideally turned green by 10/24 at 6:00pm, but can be done in support period")</f>
        <v>Ideally turned green by 10/24 at 6:00pm, but can be done in support period</v>
      </c>
      <c r="I30" s="36" t="str">
        <f>IFERROR(__xludf.DUMMYFUNCTION("""COMPUTED_VALUE"""),"Update Green Sheet")</f>
        <v>Update Green Sheet</v>
      </c>
      <c r="J30" s="64" t="str">
        <f>IFERROR(__xludf.DUMMYFUNCTION("""COMPUTED_VALUE"""),"")</f>
        <v/>
      </c>
      <c r="K30" s="65" t="str">
        <f>IFERROR(__xludf.DUMMYFUNCTION("""COMPUTED_VALUE"""),"Coding Technical Coaching Sign-up Sheet")</f>
        <v>Coding Technical Coaching Sign-up Sheet</v>
      </c>
      <c r="L30" s="40" t="str">
        <f>IFERROR(__xludf.DUMMYFUNCTION("""COMPUTED_VALUE"""),"")</f>
        <v/>
      </c>
      <c r="M30" s="65" t="str">
        <f>IFERROR(__xludf.DUMMYFUNCTION("""COMPUTED_VALUE"""),"Career Coaching Office Hours Sign-up Sheet")</f>
        <v>Career Coaching Office Hours Sign-up Sheet</v>
      </c>
    </row>
    <row r="31">
      <c r="A31" s="29">
        <f>IFERROR(__xludf.DUMMYFUNCTION("""COMPUTED_VALUE"""),43759.0)</f>
        <v>43759</v>
      </c>
      <c r="B31" s="31" t="str">
        <f>IFERROR(__xludf.DUMMYFUNCTION("""COMPUTED_VALUE"""),"")</f>
        <v/>
      </c>
      <c r="C31" s="32" t="str">
        <f>IFERROR(__xludf.DUMMYFUNCTION("""COMPUTED_VALUE"""),"")</f>
        <v/>
      </c>
      <c r="D31" s="59" t="str">
        <f>IFERROR(__xludf.DUMMYFUNCTION("""COMPUTED_VALUE"""),"")</f>
        <v/>
      </c>
      <c r="E31" s="66" t="str">
        <f>IFERROR(__xludf.DUMMYFUNCTION("""COMPUTED_VALUE"""),"")</f>
        <v/>
      </c>
      <c r="F31" s="41" t="str">
        <f>IFERROR(__xludf.DUMMYFUNCTION("""COMPUTED_VALUE"""),"")</f>
        <v/>
      </c>
      <c r="G31" s="32" t="str">
        <f>IFERROR(__xludf.DUMMYFUNCTION("""COMPUTED_VALUE"""),"")</f>
        <v/>
      </c>
      <c r="H31" s="48" t="str">
        <f>IFERROR(__xludf.DUMMYFUNCTION("""COMPUTED_VALUE"""),"")</f>
        <v/>
      </c>
      <c r="I31" s="41" t="str">
        <f>IFERROR(__xludf.DUMMYFUNCTION("""COMPUTED_VALUE"""),"")</f>
        <v/>
      </c>
      <c r="J31" s="64" t="str">
        <f>IFERROR(__xludf.DUMMYFUNCTION("""COMPUTED_VALUE"""),"")</f>
        <v/>
      </c>
      <c r="K31" s="65" t="str">
        <f>IFERROR(__xludf.DUMMYFUNCTION("""COMPUTED_VALUE"""),"Coding Technical Coaching Sign-up Sheet")</f>
        <v>Coding Technical Coaching Sign-up Sheet</v>
      </c>
      <c r="L31" s="40" t="str">
        <f>IFERROR(__xludf.DUMMYFUNCTION("""COMPUTED_VALUE"""),"")</f>
        <v/>
      </c>
      <c r="M31" s="65" t="str">
        <f>IFERROR(__xludf.DUMMYFUNCTION("""COMPUTED_VALUE"""),"Career Coaching Office Hours Sign-up Sheet")</f>
        <v>Career Coaching Office Hours Sign-up Sheet</v>
      </c>
    </row>
    <row r="32">
      <c r="A32" s="29">
        <f>IFERROR(__xludf.DUMMYFUNCTION("""COMPUTED_VALUE"""),43760.0)</f>
        <v>43760</v>
      </c>
      <c r="B32" s="31" t="str">
        <f>IFERROR(__xludf.DUMMYFUNCTION("""COMPUTED_VALUE"""),"")</f>
        <v/>
      </c>
      <c r="C32" s="32" t="str">
        <f>IFERROR(__xludf.DUMMYFUNCTION("""COMPUTED_VALUE"""),"")</f>
        <v/>
      </c>
      <c r="D32" s="59" t="str">
        <f>IFERROR(__xludf.DUMMYFUNCTION("""COMPUTED_VALUE"""),"")</f>
        <v/>
      </c>
      <c r="E32" s="66" t="str">
        <f>IFERROR(__xludf.DUMMYFUNCTION("""COMPUTED_VALUE"""),"")</f>
        <v/>
      </c>
      <c r="F32" s="41" t="str">
        <f>IFERROR(__xludf.DUMMYFUNCTION("""COMPUTED_VALUE"""),"")</f>
        <v/>
      </c>
      <c r="G32" s="32" t="str">
        <f>IFERROR(__xludf.DUMMYFUNCTION("""COMPUTED_VALUE"""),"")</f>
        <v/>
      </c>
      <c r="H32" s="48" t="str">
        <f>IFERROR(__xludf.DUMMYFUNCTION("""COMPUTED_VALUE"""),"")</f>
        <v/>
      </c>
      <c r="I32" s="36" t="str">
        <f>IFERROR(__xludf.DUMMYFUNCTION("""COMPUTED_VALUE"""),"")</f>
        <v/>
      </c>
      <c r="J32" s="64" t="str">
        <f>IFERROR(__xludf.DUMMYFUNCTION("""COMPUTED_VALUE"""),"")</f>
        <v/>
      </c>
      <c r="K32" s="65" t="str">
        <f>IFERROR(__xludf.DUMMYFUNCTION("""COMPUTED_VALUE"""),"Coding Technical Coaching Sign-up Sheet")</f>
        <v>Coding Technical Coaching Sign-up Sheet</v>
      </c>
      <c r="L32" s="40" t="str">
        <f>IFERROR(__xludf.DUMMYFUNCTION("""COMPUTED_VALUE"""),"")</f>
        <v/>
      </c>
      <c r="M32" s="40" t="str">
        <f>IFERROR(__xludf.DUMMYFUNCTION("""COMPUTED_VALUE"""),"")</f>
        <v/>
      </c>
    </row>
    <row r="33">
      <c r="A33" s="29">
        <f>IFERROR(__xludf.DUMMYFUNCTION("""COMPUTED_VALUE"""),43761.0)</f>
        <v>43761</v>
      </c>
      <c r="B33" s="31" t="str">
        <f>IFERROR(__xludf.DUMMYFUNCTION("""COMPUTED_VALUE"""),"")</f>
        <v/>
      </c>
      <c r="C33" s="67" t="str">
        <f>IFERROR(__xludf.DUMMYFUNCTION("""COMPUTED_VALUE"""),"Career Skills")</f>
        <v>Career Skills</v>
      </c>
      <c r="D33" s="59" t="str">
        <f>IFERROR(__xludf.DUMMYFUNCTION("""COMPUTED_VALUE"""),"Career Skills Assignment: Resume Editing")</f>
        <v>Career Skills Assignment: Resume Editing</v>
      </c>
      <c r="E33" s="35" t="b">
        <f>IFERROR(__xludf.DUMMYFUNCTION("""COMPUTED_VALUE"""),FALSE)</f>
        <v>0</v>
      </c>
      <c r="F33" s="36" t="str">
        <f>IFERROR(__xludf.DUMMYFUNCTION("""COMPUTED_VALUE"""),"")</f>
        <v/>
      </c>
      <c r="G33" s="32" t="str">
        <f>IFERROR(__xludf.DUMMYFUNCTION("""COMPUTED_VALUE"""),"2 hrs")</f>
        <v>2 hrs</v>
      </c>
      <c r="H33" s="68">
        <f>IFERROR(__xludf.DUMMYFUNCTION("""COMPUTED_VALUE"""),43768.0)</f>
        <v>43768</v>
      </c>
      <c r="I33" s="36" t="str">
        <f>IFERROR(__xludf.DUMMYFUNCTION("""COMPUTED_VALUE"""),"")</f>
        <v/>
      </c>
      <c r="J33" s="64" t="str">
        <f>IFERROR(__xludf.DUMMYFUNCTION("""COMPUTED_VALUE"""),"")</f>
        <v/>
      </c>
      <c r="K33" s="65" t="str">
        <f>IFERROR(__xludf.DUMMYFUNCTION("""COMPUTED_VALUE"""),"Coding Technical Coaching Sign-up Sheet")</f>
        <v>Coding Technical Coaching Sign-up Sheet</v>
      </c>
      <c r="L33" s="40" t="str">
        <f>IFERROR(__xludf.DUMMYFUNCTION("""COMPUTED_VALUE"""),"")</f>
        <v/>
      </c>
      <c r="M33" s="65" t="str">
        <f>IFERROR(__xludf.DUMMYFUNCTION("""COMPUTED_VALUE"""),"Career Coaching Office Hours Sign-up Sheet")</f>
        <v>Career Coaching Office Hours Sign-up Sheet</v>
      </c>
    </row>
    <row r="34">
      <c r="A34" s="29">
        <f>IFERROR(__xludf.DUMMYFUNCTION("""COMPUTED_VALUE"""),43761.0)</f>
        <v>43761</v>
      </c>
      <c r="B34" s="31" t="str">
        <f>IFERROR(__xludf.DUMMYFUNCTION("""COMPUTED_VALUE"""),"")</f>
        <v/>
      </c>
      <c r="C34" s="67" t="str">
        <f>IFERROR(__xludf.DUMMYFUNCTION("""COMPUTED_VALUE"""),"Career Skills")</f>
        <v>Career Skills</v>
      </c>
      <c r="D34" s="59" t="str">
        <f>IFERROR(__xludf.DUMMYFUNCTION("""COMPUTED_VALUE"""),"Post Resumes for Practice Companies")</f>
        <v>Post Resumes for Practice Companies</v>
      </c>
      <c r="E34" s="35" t="b">
        <f>IFERROR(__xludf.DUMMYFUNCTION("""COMPUTED_VALUE"""),FALSE)</f>
        <v>0</v>
      </c>
      <c r="F34" s="36" t="str">
        <f>IFERROR(__xludf.DUMMYFUNCTION("""COMPUTED_VALUE"""),"Resume Assignment, Success Plan Check-in")</f>
        <v>Resume Assignment, Success Plan Check-in</v>
      </c>
      <c r="G34" s="32" t="str">
        <f>IFERROR(__xludf.DUMMYFUNCTION("""COMPUTED_VALUE"""),"")</f>
        <v/>
      </c>
      <c r="H34" s="48" t="str">
        <f>IFERROR(__xludf.DUMMYFUNCTION("""COMPUTED_VALUE"""),"")</f>
        <v/>
      </c>
      <c r="I34" s="36" t="str">
        <f>IFERROR(__xludf.DUMMYFUNCTION("""COMPUTED_VALUE"""),"")</f>
        <v/>
      </c>
      <c r="J34" s="64" t="str">
        <f>IFERROR(__xludf.DUMMYFUNCTION("""COMPUTED_VALUE"""),"")</f>
        <v/>
      </c>
      <c r="K34" s="65" t="str">
        <f>IFERROR(__xludf.DUMMYFUNCTION("""COMPUTED_VALUE"""),"Coding Technical Coaching Sign-up Sheet")</f>
        <v>Coding Technical Coaching Sign-up Sheet</v>
      </c>
      <c r="L34" s="40" t="str">
        <f>IFERROR(__xludf.DUMMYFUNCTION("""COMPUTED_VALUE"""),"")</f>
        <v/>
      </c>
      <c r="M34" s="65" t="str">
        <f>IFERROR(__xludf.DUMMYFUNCTION("""COMPUTED_VALUE"""),"Career Coaching Office Hours Sign-up Sheet")</f>
        <v>Career Coaching Office Hours Sign-up Sheet</v>
      </c>
    </row>
    <row r="35">
      <c r="A35" s="29">
        <f>IFERROR(__xludf.DUMMYFUNCTION("""COMPUTED_VALUE"""),43761.0)</f>
        <v>43761</v>
      </c>
      <c r="B35" s="31" t="str">
        <f>IFERROR(__xludf.DUMMYFUNCTION("""COMPUTED_VALUE"""),"")</f>
        <v/>
      </c>
      <c r="C35" s="67" t="str">
        <f>IFERROR(__xludf.DUMMYFUNCTION("""COMPUTED_VALUE"""),"Career Skills")</f>
        <v>Career Skills</v>
      </c>
      <c r="D35" s="59" t="str">
        <f>IFERROR(__xludf.DUMMYFUNCTION("""COMPUTED_VALUE"""),"Schedule Mock Interview 1 for Week 6 ")</f>
        <v>Schedule Mock Interview 1 for Week 6 </v>
      </c>
      <c r="E35" s="35" t="b">
        <f>IFERROR(__xludf.DUMMYFUNCTION("""COMPUTED_VALUE"""),FALSE)</f>
        <v>0</v>
      </c>
      <c r="F35" s="78" t="str">
        <f>IFERROR(__xludf.DUMMYFUNCTION("""COMPUTED_VALUE"""),"Review Mock Inteview Guidelines")</f>
        <v>Review Mock Inteview Guidelines</v>
      </c>
      <c r="G35" s="32" t="str">
        <f>IFERROR(__xludf.DUMMYFUNCTION("""COMPUTED_VALUE"""),"10 mins")</f>
        <v>10 mins</v>
      </c>
      <c r="H35" s="48" t="str">
        <f>IFERROR(__xludf.DUMMYFUNCTION("""COMPUTED_VALUE"""),"Anywhere in week 6")</f>
        <v>Anywhere in week 6</v>
      </c>
      <c r="I35" s="36" t="str">
        <f>IFERROR(__xludf.DUMMYFUNCTION("""COMPUTED_VALUE"""),"")</f>
        <v/>
      </c>
      <c r="J35" s="64" t="str">
        <f>IFERROR(__xludf.DUMMYFUNCTION("""COMPUTED_VALUE"""),"")</f>
        <v/>
      </c>
      <c r="K35" s="65" t="str">
        <f>IFERROR(__xludf.DUMMYFUNCTION("""COMPUTED_VALUE"""),"Coding Technical Coaching Sign-up Sheet")</f>
        <v>Coding Technical Coaching Sign-up Sheet</v>
      </c>
      <c r="L35" s="40" t="str">
        <f>IFERROR(__xludf.DUMMYFUNCTION("""COMPUTED_VALUE"""),"")</f>
        <v/>
      </c>
      <c r="M35" s="65" t="str">
        <f>IFERROR(__xludf.DUMMYFUNCTION("""COMPUTED_VALUE"""),"Career Coaching Office Hours Sign-up Sheet")</f>
        <v>Career Coaching Office Hours Sign-up Sheet</v>
      </c>
    </row>
    <row r="36">
      <c r="A36" s="29">
        <f>IFERROR(__xludf.DUMMYFUNCTION("""COMPUTED_VALUE"""),43762.0)</f>
        <v>43762</v>
      </c>
      <c r="B36" s="58" t="str">
        <f>IFERROR(__xludf.DUMMYFUNCTION("""COMPUTED_VALUE"""),"6:00pm - 8:00pm")</f>
        <v>6:00pm - 8:00pm</v>
      </c>
      <c r="C36" s="69" t="str">
        <f>IFERROR(__xludf.DUMMYFUNCTION("""COMPUTED_VALUE"""),"Test Class")</f>
        <v>Test Class</v>
      </c>
      <c r="D36" s="59" t="str">
        <f>IFERROR(__xludf.DUMMYFUNCTION("""COMPUTED_VALUE"""),"Trees Test Class")</f>
        <v>Trees Test Class</v>
      </c>
      <c r="E36" s="35" t="b">
        <f>IFERROR(__xludf.DUMMYFUNCTION("""COMPUTED_VALUE"""),FALSE)</f>
        <v>0</v>
      </c>
      <c r="F36" s="41" t="str">
        <f>IFERROR(__xludf.DUMMYFUNCTION("""COMPUTED_VALUE"""),"")</f>
        <v/>
      </c>
      <c r="G36" s="32" t="str">
        <f>IFERROR(__xludf.DUMMYFUNCTION("""COMPUTED_VALUE"""),"2-3 hrs")</f>
        <v>2-3 hrs</v>
      </c>
      <c r="H36" s="48" t="str">
        <f>IFERROR(__xludf.DUMMYFUNCTION("""COMPUTED_VALUE"""),"Ideally when scheduled but can be done in support period")</f>
        <v>Ideally when scheduled but can be done in support period</v>
      </c>
      <c r="I36" s="36" t="str">
        <f>IFERROR(__xludf.DUMMYFUNCTION("""COMPUTED_VALUE"""),"Test Review Feedback Form")</f>
        <v>Test Review Feedback Form</v>
      </c>
      <c r="J36" s="64" t="str">
        <f>IFERROR(__xludf.DUMMYFUNCTION("""COMPUTED_VALUE"""),"")</f>
        <v/>
      </c>
      <c r="K36" s="65" t="str">
        <f>IFERROR(__xludf.DUMMYFUNCTION("""COMPUTED_VALUE"""),"Coding Technical Coaching Sign-up Sheet")</f>
        <v>Coding Technical Coaching Sign-up Sheet</v>
      </c>
      <c r="L36" s="40" t="str">
        <f>IFERROR(__xludf.DUMMYFUNCTION("""COMPUTED_VALUE"""),"")</f>
        <v/>
      </c>
      <c r="M36" s="65" t="str">
        <f>IFERROR(__xludf.DUMMYFUNCTION("""COMPUTED_VALUE"""),"Career Coaching Office Hours Sign-up Sheet")</f>
        <v>Career Coaching Office Hours Sign-up Sheet</v>
      </c>
    </row>
    <row r="37">
      <c r="A37" s="12" t="str">
        <f>IFERROR(__xludf.DUMMYFUNCTION("""COMPUTED_VALUE"""),"Week 4")</f>
        <v>Week 4</v>
      </c>
      <c r="B37" s="16" t="str">
        <f>IFERROR(__xludf.DUMMYFUNCTION("""COMPUTED_VALUE"""),"")</f>
        <v/>
      </c>
      <c r="C37" s="18" t="str">
        <f>IFERROR(__xludf.DUMMYFUNCTION("""COMPUTED_VALUE"""),"")</f>
        <v/>
      </c>
      <c r="D37" s="60" t="str">
        <f>IFERROR(__xludf.DUMMYFUNCTION("""COMPUTED_VALUE"""),"")</f>
        <v/>
      </c>
      <c r="J37" s="62" t="str">
        <f>IFERROR(__xludf.DUMMYFUNCTION("""COMPUTED_VALUE"""),"")</f>
        <v/>
      </c>
      <c r="K37" s="63" t="str">
        <f>IFERROR(__xludf.DUMMYFUNCTION("""COMPUTED_VALUE"""),"")</f>
        <v/>
      </c>
      <c r="L37" s="63" t="str">
        <f>IFERROR(__xludf.DUMMYFUNCTION("""COMPUTED_VALUE"""),"")</f>
        <v/>
      </c>
      <c r="M37" s="63" t="str">
        <f>IFERROR(__xludf.DUMMYFUNCTION("""COMPUTED_VALUE"""),"")</f>
        <v/>
      </c>
    </row>
    <row r="38">
      <c r="A38" s="29">
        <f>IFERROR(__xludf.DUMMYFUNCTION("""COMPUTED_VALUE"""),43762.0)</f>
        <v>43762</v>
      </c>
      <c r="B38" s="31" t="str">
        <f>IFERROR(__xludf.DUMMYFUNCTION("""COMPUTED_VALUE"""),"")</f>
        <v/>
      </c>
      <c r="C38" s="32" t="str">
        <f>IFERROR(__xludf.DUMMYFUNCTION("""COMPUTED_VALUE"""),"Foundation")</f>
        <v>Foundation</v>
      </c>
      <c r="D38" s="59" t="str">
        <f>IFERROR(__xludf.DUMMYFUNCTION("""COMPUTED_VALUE"""),"Graphs Foundation Video and MCQ")</f>
        <v>Graphs Foundation Video and MCQ</v>
      </c>
      <c r="E38" s="35" t="b">
        <f>IFERROR(__xludf.DUMMYFUNCTION("""COMPUTED_VALUE"""),FALSE)</f>
        <v>0</v>
      </c>
      <c r="F38" s="41" t="str">
        <f>IFERROR(__xludf.DUMMYFUNCTION("""COMPUTED_VALUE"""),"")</f>
        <v/>
      </c>
      <c r="G38" s="32" t="str">
        <f>IFERROR(__xludf.DUMMYFUNCTION("""COMPUTED_VALUE"""),"5 hrs")</f>
        <v>5 hrs</v>
      </c>
      <c r="H38" s="48" t="str">
        <f>IFERROR(__xludf.DUMMYFUNCTION("""COMPUTED_VALUE"""),"10/27 at 9:00am")</f>
        <v>10/27 at 9:00am</v>
      </c>
      <c r="I38" s="36" t="str">
        <f>IFERROR(__xludf.DUMMYFUNCTION("""COMPUTED_VALUE"""),"")</f>
        <v/>
      </c>
      <c r="J38" s="64" t="str">
        <f>IFERROR(__xludf.DUMMYFUNCTION("""COMPUTED_VALUE"""),"")</f>
        <v/>
      </c>
      <c r="K38" s="65" t="str">
        <f>IFERROR(__xludf.DUMMYFUNCTION("""COMPUTED_VALUE"""),"Coding Technical Coaching Sign-up Sheet")</f>
        <v>Coding Technical Coaching Sign-up Sheet</v>
      </c>
      <c r="L38" s="40" t="str">
        <f>IFERROR(__xludf.DUMMYFUNCTION("""COMPUTED_VALUE"""),"")</f>
        <v/>
      </c>
      <c r="M38" s="65" t="str">
        <f>IFERROR(__xludf.DUMMYFUNCTION("""COMPUTED_VALUE"""),"Career Coaching Office Hours Sign-up Sheet")</f>
        <v>Career Coaching Office Hours Sign-up Sheet</v>
      </c>
    </row>
    <row r="39">
      <c r="A39" s="29">
        <f>IFERROR(__xludf.DUMMYFUNCTION("""COMPUTED_VALUE"""),43763.0)</f>
        <v>43763</v>
      </c>
      <c r="B39" s="31" t="str">
        <f>IFERROR(__xludf.DUMMYFUNCTION("""COMPUTED_VALUE"""),"")</f>
        <v/>
      </c>
      <c r="C39" s="32" t="str">
        <f>IFERROR(__xludf.DUMMYFUNCTION("""COMPUTED_VALUE"""),"")</f>
        <v/>
      </c>
      <c r="D39" s="59" t="str">
        <f>IFERROR(__xludf.DUMMYFUNCTION("""COMPUTED_VALUE"""),"")</f>
        <v/>
      </c>
      <c r="E39" s="66" t="str">
        <f>IFERROR(__xludf.DUMMYFUNCTION("""COMPUTED_VALUE"""),"")</f>
        <v/>
      </c>
      <c r="F39" s="41" t="str">
        <f>IFERROR(__xludf.DUMMYFUNCTION("""COMPUTED_VALUE"""),"")</f>
        <v/>
      </c>
      <c r="G39" s="32" t="str">
        <f>IFERROR(__xludf.DUMMYFUNCTION("""COMPUTED_VALUE"""),"")</f>
        <v/>
      </c>
      <c r="H39" s="48" t="str">
        <f>IFERROR(__xludf.DUMMYFUNCTION("""COMPUTED_VALUE"""),"")</f>
        <v/>
      </c>
      <c r="I39" s="36" t="str">
        <f>IFERROR(__xludf.DUMMYFUNCTION("""COMPUTED_VALUE"""),"")</f>
        <v/>
      </c>
      <c r="J39" s="64" t="str">
        <f>IFERROR(__xludf.DUMMYFUNCTION("""COMPUTED_VALUE"""),"")</f>
        <v/>
      </c>
      <c r="K39" s="65" t="str">
        <f>IFERROR(__xludf.DUMMYFUNCTION("""COMPUTED_VALUE"""),"Coding Technical Coaching Sign-up Sheet")</f>
        <v>Coding Technical Coaching Sign-up Sheet</v>
      </c>
      <c r="L39" s="40" t="str">
        <f>IFERROR(__xludf.DUMMYFUNCTION("""COMPUTED_VALUE"""),"")</f>
        <v/>
      </c>
      <c r="M39" s="65" t="str">
        <f>IFERROR(__xludf.DUMMYFUNCTION("""COMPUTED_VALUE"""),"Career Coaching Office Hours Sign-up Sheet")</f>
        <v>Career Coaching Office Hours Sign-up Sheet</v>
      </c>
    </row>
    <row r="40">
      <c r="A40" s="29">
        <f>IFERROR(__xludf.DUMMYFUNCTION("""COMPUTED_VALUE"""),43764.0)</f>
        <v>43764</v>
      </c>
      <c r="B40" s="31" t="str">
        <f>IFERROR(__xludf.DUMMYFUNCTION("""COMPUTED_VALUE"""),"")</f>
        <v/>
      </c>
      <c r="C40" s="32" t="str">
        <f>IFERROR(__xludf.DUMMYFUNCTION("""COMPUTED_VALUE"""),"")</f>
        <v/>
      </c>
      <c r="D40" s="59" t="str">
        <f>IFERROR(__xludf.DUMMYFUNCTION("""COMPUTED_VALUE"""),"")</f>
        <v/>
      </c>
      <c r="E40" s="66" t="str">
        <f>IFERROR(__xludf.DUMMYFUNCTION("""COMPUTED_VALUE"""),"")</f>
        <v/>
      </c>
      <c r="F40" s="41" t="str">
        <f>IFERROR(__xludf.DUMMYFUNCTION("""COMPUTED_VALUE"""),"")</f>
        <v/>
      </c>
      <c r="G40" s="32" t="str">
        <f>IFERROR(__xludf.DUMMYFUNCTION("""COMPUTED_VALUE"""),"")</f>
        <v/>
      </c>
      <c r="H40" s="48" t="str">
        <f>IFERROR(__xludf.DUMMYFUNCTION("""COMPUTED_VALUE"""),"")</f>
        <v/>
      </c>
      <c r="I40" s="36" t="str">
        <f>IFERROR(__xludf.DUMMYFUNCTION("""COMPUTED_VALUE"""),"")</f>
        <v/>
      </c>
      <c r="J40" s="64" t="str">
        <f>IFERROR(__xludf.DUMMYFUNCTION("""COMPUTED_VALUE"""),"")</f>
        <v/>
      </c>
      <c r="K40" s="65" t="str">
        <f>IFERROR(__xludf.DUMMYFUNCTION("""COMPUTED_VALUE"""),"Coding Technical Coaching Sign-up Sheet")</f>
        <v>Coding Technical Coaching Sign-up Sheet</v>
      </c>
      <c r="L40" s="40" t="str">
        <f>IFERROR(__xludf.DUMMYFUNCTION("""COMPUTED_VALUE"""),"")</f>
        <v/>
      </c>
      <c r="M40" s="65" t="str">
        <f>IFERROR(__xludf.DUMMYFUNCTION("""COMPUTED_VALUE"""),"Career Coaching Office Hours Sign-up Sheet")</f>
        <v>Career Coaching Office Hours Sign-up Sheet</v>
      </c>
    </row>
    <row r="41">
      <c r="A41" s="29">
        <f>IFERROR(__xludf.DUMMYFUNCTION("""COMPUTED_VALUE"""),43765.0)</f>
        <v>43765</v>
      </c>
      <c r="B41" s="32" t="str">
        <f>IFERROR(__xludf.DUMMYFUNCTION("""COMPUTED_VALUE"""),"9:00am - 1:00pm")</f>
        <v>9:00am - 1:00pm</v>
      </c>
      <c r="C41" s="32" t="str">
        <f>IFERROR(__xludf.DUMMYFUNCTION("""COMPUTED_VALUE"""),"Coding Class")</f>
        <v>Coding Class</v>
      </c>
      <c r="D41" s="59" t="str">
        <f>IFERROR(__xludf.DUMMYFUNCTION("""COMPUTED_VALUE"""),"Graphs Class")</f>
        <v>Graphs Class</v>
      </c>
      <c r="E41" s="35" t="b">
        <f>IFERROR(__xludf.DUMMYFUNCTION("""COMPUTED_VALUE"""),FALSE)</f>
        <v>0</v>
      </c>
      <c r="F41" s="36" t="str">
        <f>IFERROR(__xludf.DUMMYFUNCTION("""COMPUTED_VALUE"""),"Graphs Foundation Video and Quiz")</f>
        <v>Graphs Foundation Video and Quiz</v>
      </c>
      <c r="G41" s="32" t="str">
        <f>IFERROR(__xludf.DUMMYFUNCTION("""COMPUTED_VALUE"""),"4 hrs")</f>
        <v>4 hrs</v>
      </c>
      <c r="H41" s="37" t="str">
        <f>IFERROR(__xludf.DUMMYFUNCTION("""COMPUTED_VALUE"""),"")</f>
        <v/>
      </c>
      <c r="I41" s="36" t="str">
        <f>IFERROR(__xludf.DUMMYFUNCTION("""COMPUTED_VALUE"""),"Session Feedback Form")</f>
        <v>Session Feedback Form</v>
      </c>
      <c r="J41" s="64" t="str">
        <f>IFERROR(__xludf.DUMMYFUNCTION("""COMPUTED_VALUE"""),"")</f>
        <v/>
      </c>
      <c r="K41" s="65" t="str">
        <f>IFERROR(__xludf.DUMMYFUNCTION("""COMPUTED_VALUE"""),"Coding Technical Coaching Sign-up Sheet")</f>
        <v>Coding Technical Coaching Sign-up Sheet</v>
      </c>
      <c r="L41" s="40" t="str">
        <f>IFERROR(__xludf.DUMMYFUNCTION("""COMPUTED_VALUE"""),"")</f>
        <v/>
      </c>
      <c r="M41" s="65" t="str">
        <f>IFERROR(__xludf.DUMMYFUNCTION("""COMPUTED_VALUE"""),"Career Coaching Office Hours Sign-up Sheet")</f>
        <v>Career Coaching Office Hours Sign-up Sheet</v>
      </c>
    </row>
    <row r="42">
      <c r="A42" s="29">
        <f>IFERROR(__xludf.DUMMYFUNCTION("""COMPUTED_VALUE"""),43765.0)</f>
        <v>43765</v>
      </c>
      <c r="B42" s="31" t="str">
        <f>IFERROR(__xludf.DUMMYFUNCTION("""COMPUTED_VALUE"""),"")</f>
        <v/>
      </c>
      <c r="C42" s="32" t="str">
        <f>IFERROR(__xludf.DUMMYFUNCTION("""COMPUTED_VALUE"""),"Practice Problems")</f>
        <v>Practice Problems</v>
      </c>
      <c r="D42" s="59" t="str">
        <f>IFERROR(__xludf.DUMMYFUNCTION("""COMPUTED_VALUE"""),"Graphs Practice Problems (after the class)")</f>
        <v>Graphs Practice Problems (after the class)</v>
      </c>
      <c r="E42" s="35" t="b">
        <f>IFERROR(__xludf.DUMMYFUNCTION("""COMPUTED_VALUE"""),FALSE)</f>
        <v>0</v>
      </c>
      <c r="F42" s="36" t="str">
        <f>IFERROR(__xludf.DUMMYFUNCTION("""COMPUTED_VALUE"""),"Graphs Class")</f>
        <v>Graphs Class</v>
      </c>
      <c r="G42" s="32" t="str">
        <f>IFERROR(__xludf.DUMMYFUNCTION("""COMPUTED_VALUE"""),"8 hrs (over 3.5 days)")</f>
        <v>8 hrs (over 3.5 days)</v>
      </c>
      <c r="H42" s="48" t="str">
        <f>IFERROR(__xludf.DUMMYFUNCTION("""COMPUTED_VALUE"""),"Ideally turned green by 10/31 at 6:00pm, but can be done in support period")</f>
        <v>Ideally turned green by 10/31 at 6:00pm, but can be done in support period</v>
      </c>
      <c r="I42" s="36" t="str">
        <f>IFERROR(__xludf.DUMMYFUNCTION("""COMPUTED_VALUE"""),"Update Green Sheet")</f>
        <v>Update Green Sheet</v>
      </c>
      <c r="J42" s="64" t="str">
        <f>IFERROR(__xludf.DUMMYFUNCTION("""COMPUTED_VALUE"""),"")</f>
        <v/>
      </c>
      <c r="K42" s="65" t="str">
        <f>IFERROR(__xludf.DUMMYFUNCTION("""COMPUTED_VALUE"""),"Coding Technical Coaching Sign-up Sheet")</f>
        <v>Coding Technical Coaching Sign-up Sheet</v>
      </c>
      <c r="L42" s="40" t="str">
        <f>IFERROR(__xludf.DUMMYFUNCTION("""COMPUTED_VALUE"""),"")</f>
        <v/>
      </c>
      <c r="M42" s="65" t="str">
        <f>IFERROR(__xludf.DUMMYFUNCTION("""COMPUTED_VALUE"""),"Career Coaching Office Hours Sign-up Sheet")</f>
        <v>Career Coaching Office Hours Sign-up Sheet</v>
      </c>
    </row>
    <row r="43">
      <c r="A43" s="29">
        <f>IFERROR(__xludf.DUMMYFUNCTION("""COMPUTED_VALUE"""),43766.0)</f>
        <v>43766</v>
      </c>
      <c r="B43" s="31" t="str">
        <f>IFERROR(__xludf.DUMMYFUNCTION("""COMPUTED_VALUE"""),"")</f>
        <v/>
      </c>
      <c r="C43" s="32" t="str">
        <f>IFERROR(__xludf.DUMMYFUNCTION("""COMPUTED_VALUE"""),"")</f>
        <v/>
      </c>
      <c r="D43" s="59" t="str">
        <f>IFERROR(__xludf.DUMMYFUNCTION("""COMPUTED_VALUE"""),"")</f>
        <v/>
      </c>
      <c r="E43" s="66" t="str">
        <f>IFERROR(__xludf.DUMMYFUNCTION("""COMPUTED_VALUE"""),"")</f>
        <v/>
      </c>
      <c r="F43" s="36" t="str">
        <f>IFERROR(__xludf.DUMMYFUNCTION("""COMPUTED_VALUE"""),"")</f>
        <v/>
      </c>
      <c r="G43" s="32" t="str">
        <f>IFERROR(__xludf.DUMMYFUNCTION("""COMPUTED_VALUE"""),"")</f>
        <v/>
      </c>
      <c r="H43" s="48" t="str">
        <f>IFERROR(__xludf.DUMMYFUNCTION("""COMPUTED_VALUE"""),"")</f>
        <v/>
      </c>
      <c r="I43" s="36" t="str">
        <f>IFERROR(__xludf.DUMMYFUNCTION("""COMPUTED_VALUE"""),"")</f>
        <v/>
      </c>
      <c r="J43" s="64" t="str">
        <f>IFERROR(__xludf.DUMMYFUNCTION("""COMPUTED_VALUE"""),"")</f>
        <v/>
      </c>
      <c r="K43" s="65" t="str">
        <f>IFERROR(__xludf.DUMMYFUNCTION("""COMPUTED_VALUE"""),"Coding Technical Coaching Sign-up Sheet")</f>
        <v>Coding Technical Coaching Sign-up Sheet</v>
      </c>
      <c r="L43" s="40" t="str">
        <f>IFERROR(__xludf.DUMMYFUNCTION("""COMPUTED_VALUE"""),"")</f>
        <v/>
      </c>
      <c r="M43" s="65" t="str">
        <f>IFERROR(__xludf.DUMMYFUNCTION("""COMPUTED_VALUE"""),"Career Coaching Office Hours Sign-up Sheet")</f>
        <v>Career Coaching Office Hours Sign-up Sheet</v>
      </c>
    </row>
    <row r="44">
      <c r="A44" s="29">
        <f>IFERROR(__xludf.DUMMYFUNCTION("""COMPUTED_VALUE"""),43767.0)</f>
        <v>43767</v>
      </c>
      <c r="B44" s="31" t="str">
        <f>IFERROR(__xludf.DUMMYFUNCTION("""COMPUTED_VALUE"""),"")</f>
        <v/>
      </c>
      <c r="C44" s="32" t="str">
        <f>IFERROR(__xludf.DUMMYFUNCTION("""COMPUTED_VALUE"""),"")</f>
        <v/>
      </c>
      <c r="D44" s="59" t="str">
        <f>IFERROR(__xludf.DUMMYFUNCTION("""COMPUTED_VALUE"""),"")</f>
        <v/>
      </c>
      <c r="E44" s="66" t="str">
        <f>IFERROR(__xludf.DUMMYFUNCTION("""COMPUTED_VALUE"""),"")</f>
        <v/>
      </c>
      <c r="F44" s="36" t="str">
        <f>IFERROR(__xludf.DUMMYFUNCTION("""COMPUTED_VALUE"""),"")</f>
        <v/>
      </c>
      <c r="G44" s="32" t="str">
        <f>IFERROR(__xludf.DUMMYFUNCTION("""COMPUTED_VALUE"""),"")</f>
        <v/>
      </c>
      <c r="H44" s="48" t="str">
        <f>IFERROR(__xludf.DUMMYFUNCTION("""COMPUTED_VALUE"""),"")</f>
        <v/>
      </c>
      <c r="I44" s="36" t="str">
        <f>IFERROR(__xludf.DUMMYFUNCTION("""COMPUTED_VALUE"""),"")</f>
        <v/>
      </c>
      <c r="J44" s="64" t="str">
        <f>IFERROR(__xludf.DUMMYFUNCTION("""COMPUTED_VALUE"""),"")</f>
        <v/>
      </c>
      <c r="K44" s="65" t="str">
        <f>IFERROR(__xludf.DUMMYFUNCTION("""COMPUTED_VALUE"""),"Coding Technical Coaching Sign-up Sheet")</f>
        <v>Coding Technical Coaching Sign-up Sheet</v>
      </c>
      <c r="L44" s="40" t="str">
        <f>IFERROR(__xludf.DUMMYFUNCTION("""COMPUTED_VALUE"""),"")</f>
        <v/>
      </c>
      <c r="M44" s="65" t="str">
        <f>IFERROR(__xludf.DUMMYFUNCTION("""COMPUTED_VALUE"""),"Career Coaching Office Hours Sign-up Sheet")</f>
        <v>Career Coaching Office Hours Sign-up Sheet</v>
      </c>
    </row>
    <row r="45">
      <c r="A45" s="29">
        <f>IFERROR(__xludf.DUMMYFUNCTION("""COMPUTED_VALUE"""),43768.0)</f>
        <v>43768</v>
      </c>
      <c r="B45" s="31" t="str">
        <f>IFERROR(__xludf.DUMMYFUNCTION("""COMPUTED_VALUE"""),"")</f>
        <v/>
      </c>
      <c r="C45" s="67" t="str">
        <f>IFERROR(__xludf.DUMMYFUNCTION("""COMPUTED_VALUE"""),"Career Skills")</f>
        <v>Career Skills</v>
      </c>
      <c r="D45" s="59" t="str">
        <f>IFERROR(__xludf.DUMMYFUNCTION("""COMPUTED_VALUE"""),"Resume Assignment Due")</f>
        <v>Resume Assignment Due</v>
      </c>
      <c r="E45" s="35" t="b">
        <f>IFERROR(__xludf.DUMMYFUNCTION("""COMPUTED_VALUE"""),FALSE)</f>
        <v>0</v>
      </c>
      <c r="F45" s="41" t="str">
        <f>IFERROR(__xludf.DUMMYFUNCTION("""COMPUTED_VALUE"""),"")</f>
        <v/>
      </c>
      <c r="G45" s="32" t="str">
        <f>IFERROR(__xludf.DUMMYFUNCTION("""COMPUTED_VALUE"""),"")</f>
        <v/>
      </c>
      <c r="H45" s="48" t="str">
        <f>IFERROR(__xludf.DUMMYFUNCTION("""COMPUTED_VALUE"""),"")</f>
        <v/>
      </c>
      <c r="I45" s="36" t="str">
        <f>IFERROR(__xludf.DUMMYFUNCTION("""COMPUTED_VALUE"""),"")</f>
        <v/>
      </c>
      <c r="J45" s="64" t="str">
        <f>IFERROR(__xludf.DUMMYFUNCTION("""COMPUTED_VALUE"""),"")</f>
        <v/>
      </c>
      <c r="K45" s="65" t="str">
        <f>IFERROR(__xludf.DUMMYFUNCTION("""COMPUTED_VALUE"""),"Coding Technical Coaching Sign-up Sheet")</f>
        <v>Coding Technical Coaching Sign-up Sheet</v>
      </c>
      <c r="L45" s="40" t="str">
        <f>IFERROR(__xludf.DUMMYFUNCTION("""COMPUTED_VALUE"""),"")</f>
        <v/>
      </c>
      <c r="M45" s="65" t="str">
        <f>IFERROR(__xludf.DUMMYFUNCTION("""COMPUTED_VALUE"""),"Career Coaching Office Hours Sign-up Sheet")</f>
        <v>Career Coaching Office Hours Sign-up Sheet</v>
      </c>
    </row>
    <row r="46">
      <c r="A46" s="29">
        <f>IFERROR(__xludf.DUMMYFUNCTION("""COMPUTED_VALUE"""),43769.0)</f>
        <v>43769</v>
      </c>
      <c r="B46" s="58" t="str">
        <f>IFERROR(__xludf.DUMMYFUNCTION("""COMPUTED_VALUE"""),"6:00pm - 8:00pm")</f>
        <v>6:00pm - 8:00pm</v>
      </c>
      <c r="C46" s="69" t="str">
        <f>IFERROR(__xludf.DUMMYFUNCTION("""COMPUTED_VALUE"""),"Test Class")</f>
        <v>Test Class</v>
      </c>
      <c r="D46" s="59" t="str">
        <f>IFERROR(__xludf.DUMMYFUNCTION("""COMPUTED_VALUE"""),"Graphs Test Class")</f>
        <v>Graphs Test Class</v>
      </c>
      <c r="E46" s="35" t="b">
        <f>IFERROR(__xludf.DUMMYFUNCTION("""COMPUTED_VALUE"""),FALSE)</f>
        <v>0</v>
      </c>
      <c r="F46" s="41" t="str">
        <f>IFERROR(__xludf.DUMMYFUNCTION("""COMPUTED_VALUE"""),"")</f>
        <v/>
      </c>
      <c r="G46" s="32" t="str">
        <f>IFERROR(__xludf.DUMMYFUNCTION("""COMPUTED_VALUE"""),"2-3 hrs")</f>
        <v>2-3 hrs</v>
      </c>
      <c r="H46" s="48" t="str">
        <f>IFERROR(__xludf.DUMMYFUNCTION("""COMPUTED_VALUE"""),"Ideally when scheduled but can be done in support period")</f>
        <v>Ideally when scheduled but can be done in support period</v>
      </c>
      <c r="I46" s="36" t="str">
        <f>IFERROR(__xludf.DUMMYFUNCTION("""COMPUTED_VALUE"""),"Test Review Feedback Form")</f>
        <v>Test Review Feedback Form</v>
      </c>
      <c r="J46" s="64" t="str">
        <f>IFERROR(__xludf.DUMMYFUNCTION("""COMPUTED_VALUE"""),"")</f>
        <v/>
      </c>
      <c r="K46" s="65" t="str">
        <f>IFERROR(__xludf.DUMMYFUNCTION("""COMPUTED_VALUE"""),"Coding Technical Coaching Sign-up Sheet")</f>
        <v>Coding Technical Coaching Sign-up Sheet</v>
      </c>
      <c r="L46" s="40" t="str">
        <f>IFERROR(__xludf.DUMMYFUNCTION("""COMPUTED_VALUE"""),"")</f>
        <v/>
      </c>
      <c r="M46" s="65" t="str">
        <f>IFERROR(__xludf.DUMMYFUNCTION("""COMPUTED_VALUE"""),"Career Coaching Office Hours Sign-up Sheet")</f>
        <v>Career Coaching Office Hours Sign-up Sheet</v>
      </c>
    </row>
    <row r="47">
      <c r="A47" s="12" t="str">
        <f>IFERROR(__xludf.DUMMYFUNCTION("""COMPUTED_VALUE"""),"Week 5")</f>
        <v>Week 5</v>
      </c>
      <c r="B47" s="16" t="str">
        <f>IFERROR(__xludf.DUMMYFUNCTION("""COMPUTED_VALUE"""),"")</f>
        <v/>
      </c>
      <c r="C47" s="18" t="str">
        <f>IFERROR(__xludf.DUMMYFUNCTION("""COMPUTED_VALUE"""),"")</f>
        <v/>
      </c>
      <c r="D47" s="60" t="str">
        <f>IFERROR(__xludf.DUMMYFUNCTION("""COMPUTED_VALUE"""),"Practice Company Interview 1 (Anytime this week, as scheduled)")</f>
        <v>Practice Company Interview 1 (Anytime this week, as scheduled)</v>
      </c>
      <c r="J47" s="62" t="str">
        <f>IFERROR(__xludf.DUMMYFUNCTION("""COMPUTED_VALUE"""),"")</f>
        <v/>
      </c>
      <c r="K47" s="63" t="str">
        <f>IFERROR(__xludf.DUMMYFUNCTION("""COMPUTED_VALUE"""),"")</f>
        <v/>
      </c>
      <c r="L47" s="63" t="str">
        <f>IFERROR(__xludf.DUMMYFUNCTION("""COMPUTED_VALUE"""),"")</f>
        <v/>
      </c>
      <c r="M47" s="63" t="str">
        <f>IFERROR(__xludf.DUMMYFUNCTION("""COMPUTED_VALUE"""),"")</f>
        <v/>
      </c>
    </row>
    <row r="48">
      <c r="A48" s="29">
        <f>IFERROR(__xludf.DUMMYFUNCTION("""COMPUTED_VALUE"""),43769.0)</f>
        <v>43769</v>
      </c>
      <c r="B48" s="31" t="str">
        <f>IFERROR(__xludf.DUMMYFUNCTION("""COMPUTED_VALUE"""),"")</f>
        <v/>
      </c>
      <c r="C48" s="32" t="str">
        <f>IFERROR(__xludf.DUMMYFUNCTION("""COMPUTED_VALUE"""),"Foundation")</f>
        <v>Foundation</v>
      </c>
      <c r="D48" s="59" t="str">
        <f>IFERROR(__xludf.DUMMYFUNCTION("""COMPUTED_VALUE"""),"Dynamic Programming Foundation Video and MCQ")</f>
        <v>Dynamic Programming Foundation Video and MCQ</v>
      </c>
      <c r="E48" s="35" t="b">
        <f>IFERROR(__xludf.DUMMYFUNCTION("""COMPUTED_VALUE"""),FALSE)</f>
        <v>0</v>
      </c>
      <c r="F48" s="41" t="str">
        <f>IFERROR(__xludf.DUMMYFUNCTION("""COMPUTED_VALUE"""),"")</f>
        <v/>
      </c>
      <c r="G48" s="32" t="str">
        <f>IFERROR(__xludf.DUMMYFUNCTION("""COMPUTED_VALUE"""),"3 hrs")</f>
        <v>3 hrs</v>
      </c>
      <c r="H48" s="48" t="str">
        <f>IFERROR(__xludf.DUMMYFUNCTION("""COMPUTED_VALUE"""),"11/3 at 9:00am")</f>
        <v>11/3 at 9:00am</v>
      </c>
      <c r="I48" s="36" t="str">
        <f>IFERROR(__xludf.DUMMYFUNCTION("""COMPUTED_VALUE"""),"")</f>
        <v/>
      </c>
      <c r="J48" s="64" t="str">
        <f>IFERROR(__xludf.DUMMYFUNCTION("""COMPUTED_VALUE"""),"")</f>
        <v/>
      </c>
      <c r="K48" s="65" t="str">
        <f>IFERROR(__xludf.DUMMYFUNCTION("""COMPUTED_VALUE"""),"Coding Technical Coaching Sign-up Sheet")</f>
        <v>Coding Technical Coaching Sign-up Sheet</v>
      </c>
      <c r="L48" s="40" t="str">
        <f>IFERROR(__xludf.DUMMYFUNCTION("""COMPUTED_VALUE"""),"")</f>
        <v/>
      </c>
      <c r="M48" s="65" t="str">
        <f>IFERROR(__xludf.DUMMYFUNCTION("""COMPUTED_VALUE"""),"Career Coaching Office Hours Sign-up Sheet")</f>
        <v>Career Coaching Office Hours Sign-up Sheet</v>
      </c>
    </row>
    <row r="49">
      <c r="A49" s="29">
        <f>IFERROR(__xludf.DUMMYFUNCTION("""COMPUTED_VALUE"""),43770.0)</f>
        <v>43770</v>
      </c>
      <c r="B49" s="31" t="str">
        <f>IFERROR(__xludf.DUMMYFUNCTION("""COMPUTED_VALUE"""),"")</f>
        <v/>
      </c>
      <c r="C49" s="32" t="str">
        <f>IFERROR(__xludf.DUMMYFUNCTION("""COMPUTED_VALUE"""),"")</f>
        <v/>
      </c>
      <c r="D49" s="59" t="str">
        <f>IFERROR(__xludf.DUMMYFUNCTION("""COMPUTED_VALUE"""),"")</f>
        <v/>
      </c>
      <c r="E49" s="66" t="str">
        <f>IFERROR(__xludf.DUMMYFUNCTION("""COMPUTED_VALUE"""),"")</f>
        <v/>
      </c>
      <c r="F49" s="41" t="str">
        <f>IFERROR(__xludf.DUMMYFUNCTION("""COMPUTED_VALUE"""),"")</f>
        <v/>
      </c>
      <c r="G49" s="32" t="str">
        <f>IFERROR(__xludf.DUMMYFUNCTION("""COMPUTED_VALUE"""),"")</f>
        <v/>
      </c>
      <c r="H49" s="48" t="str">
        <f>IFERROR(__xludf.DUMMYFUNCTION("""COMPUTED_VALUE"""),"")</f>
        <v/>
      </c>
      <c r="I49" s="36" t="str">
        <f>IFERROR(__xludf.DUMMYFUNCTION("""COMPUTED_VALUE"""),"")</f>
        <v/>
      </c>
      <c r="J49" s="64" t="str">
        <f>IFERROR(__xludf.DUMMYFUNCTION("""COMPUTED_VALUE"""),"")</f>
        <v/>
      </c>
      <c r="K49" s="65" t="str">
        <f>IFERROR(__xludf.DUMMYFUNCTION("""COMPUTED_VALUE"""),"Coding Technical Coaching Sign-up Sheet")</f>
        <v>Coding Technical Coaching Sign-up Sheet</v>
      </c>
      <c r="L49" s="40" t="str">
        <f>IFERROR(__xludf.DUMMYFUNCTION("""COMPUTED_VALUE"""),"")</f>
        <v/>
      </c>
      <c r="M49" s="65" t="str">
        <f>IFERROR(__xludf.DUMMYFUNCTION("""COMPUTED_VALUE"""),"Career Coaching Office Hours Sign-up Sheet")</f>
        <v>Career Coaching Office Hours Sign-up Sheet</v>
      </c>
    </row>
    <row r="50">
      <c r="A50" s="29">
        <f>IFERROR(__xludf.DUMMYFUNCTION("""COMPUTED_VALUE"""),43771.0)</f>
        <v>43771</v>
      </c>
      <c r="B50" s="31" t="str">
        <f>IFERROR(__xludf.DUMMYFUNCTION("""COMPUTED_VALUE"""),"")</f>
        <v/>
      </c>
      <c r="C50" s="32" t="str">
        <f>IFERROR(__xludf.DUMMYFUNCTION("""COMPUTED_VALUE"""),"")</f>
        <v/>
      </c>
      <c r="D50" s="59" t="str">
        <f>IFERROR(__xludf.DUMMYFUNCTION("""COMPUTED_VALUE"""),"")</f>
        <v/>
      </c>
      <c r="E50" s="66" t="str">
        <f>IFERROR(__xludf.DUMMYFUNCTION("""COMPUTED_VALUE"""),"")</f>
        <v/>
      </c>
      <c r="F50" s="41" t="str">
        <f>IFERROR(__xludf.DUMMYFUNCTION("""COMPUTED_VALUE"""),"")</f>
        <v/>
      </c>
      <c r="G50" s="32" t="str">
        <f>IFERROR(__xludf.DUMMYFUNCTION("""COMPUTED_VALUE"""),"")</f>
        <v/>
      </c>
      <c r="H50" s="48" t="str">
        <f>IFERROR(__xludf.DUMMYFUNCTION("""COMPUTED_VALUE"""),"")</f>
        <v/>
      </c>
      <c r="I50" s="36" t="str">
        <f>IFERROR(__xludf.DUMMYFUNCTION("""COMPUTED_VALUE"""),"")</f>
        <v/>
      </c>
      <c r="J50" s="64" t="str">
        <f>IFERROR(__xludf.DUMMYFUNCTION("""COMPUTED_VALUE"""),"")</f>
        <v/>
      </c>
      <c r="K50" s="65" t="str">
        <f>IFERROR(__xludf.DUMMYFUNCTION("""COMPUTED_VALUE"""),"Coding Technical Coaching Sign-up Sheet")</f>
        <v>Coding Technical Coaching Sign-up Sheet</v>
      </c>
      <c r="L50" s="40" t="str">
        <f>IFERROR(__xludf.DUMMYFUNCTION("""COMPUTED_VALUE"""),"")</f>
        <v/>
      </c>
      <c r="M50" s="65" t="str">
        <f>IFERROR(__xludf.DUMMYFUNCTION("""COMPUTED_VALUE"""),"Career Coaching Office Hours Sign-up Sheet")</f>
        <v>Career Coaching Office Hours Sign-up Sheet</v>
      </c>
    </row>
    <row r="51">
      <c r="A51" s="29">
        <f>IFERROR(__xludf.DUMMYFUNCTION("""COMPUTED_VALUE"""),43772.0)</f>
        <v>43772</v>
      </c>
      <c r="B51" s="32" t="str">
        <f>IFERROR(__xludf.DUMMYFUNCTION("""COMPUTED_VALUE"""),"9:00am - 1:00pm")</f>
        <v>9:00am - 1:00pm</v>
      </c>
      <c r="C51" s="32" t="str">
        <f>IFERROR(__xludf.DUMMYFUNCTION("""COMPUTED_VALUE"""),"Coding Class")</f>
        <v>Coding Class</v>
      </c>
      <c r="D51" s="79" t="str">
        <f>IFERROR(__xludf.DUMMYFUNCTION("""COMPUTED_VALUE"""),"Dynamic Programming Class")</f>
        <v>Dynamic Programming Class</v>
      </c>
      <c r="E51" s="35" t="b">
        <f>IFERROR(__xludf.DUMMYFUNCTION("""COMPUTED_VALUE"""),FALSE)</f>
        <v>0</v>
      </c>
      <c r="F51" s="36" t="str">
        <f>IFERROR(__xludf.DUMMYFUNCTION("""COMPUTED_VALUE"""),"Dynamic Programming Foundation Video and Quiz")</f>
        <v>Dynamic Programming Foundation Video and Quiz</v>
      </c>
      <c r="G51" s="32" t="str">
        <f>IFERROR(__xludf.DUMMYFUNCTION("""COMPUTED_VALUE"""),"4 hrs")</f>
        <v>4 hrs</v>
      </c>
      <c r="H51" s="37" t="str">
        <f>IFERROR(__xludf.DUMMYFUNCTION("""COMPUTED_VALUE"""),"")</f>
        <v/>
      </c>
      <c r="I51" s="36" t="str">
        <f>IFERROR(__xludf.DUMMYFUNCTION("""COMPUTED_VALUE"""),"Session Feedback Form")</f>
        <v>Session Feedback Form</v>
      </c>
      <c r="J51" s="64" t="str">
        <f>IFERROR(__xludf.DUMMYFUNCTION("""COMPUTED_VALUE"""),"")</f>
        <v/>
      </c>
      <c r="K51" s="65" t="str">
        <f>IFERROR(__xludf.DUMMYFUNCTION("""COMPUTED_VALUE"""),"Coding Technical Coaching Sign-up Sheet")</f>
        <v>Coding Technical Coaching Sign-up Sheet</v>
      </c>
      <c r="L51" s="40" t="str">
        <f>IFERROR(__xludf.DUMMYFUNCTION("""COMPUTED_VALUE"""),"")</f>
        <v/>
      </c>
      <c r="M51" s="65" t="str">
        <f>IFERROR(__xludf.DUMMYFUNCTION("""COMPUTED_VALUE"""),"Career Coaching Office Hours Sign-up Sheet")</f>
        <v>Career Coaching Office Hours Sign-up Sheet</v>
      </c>
    </row>
    <row r="52">
      <c r="A52" s="29">
        <f>IFERROR(__xludf.DUMMYFUNCTION("""COMPUTED_VALUE"""),43772.0)</f>
        <v>43772</v>
      </c>
      <c r="B52" s="31" t="str">
        <f>IFERROR(__xludf.DUMMYFUNCTION("""COMPUTED_VALUE"""),"")</f>
        <v/>
      </c>
      <c r="C52" s="32" t="str">
        <f>IFERROR(__xludf.DUMMYFUNCTION("""COMPUTED_VALUE"""),"Practice Problems")</f>
        <v>Practice Problems</v>
      </c>
      <c r="D52" s="79" t="str">
        <f>IFERROR(__xludf.DUMMYFUNCTION("""COMPUTED_VALUE"""),"Dynamic Programming Practice problems")</f>
        <v>Dynamic Programming Practice problems</v>
      </c>
      <c r="E52" s="35" t="b">
        <f>IFERROR(__xludf.DUMMYFUNCTION("""COMPUTED_VALUE"""),FALSE)</f>
        <v>0</v>
      </c>
      <c r="F52" s="36" t="str">
        <f>IFERROR(__xludf.DUMMYFUNCTION("""COMPUTED_VALUE"""),"Dynamic Programming Class")</f>
        <v>Dynamic Programming Class</v>
      </c>
      <c r="G52" s="32" t="str">
        <f>IFERROR(__xludf.DUMMYFUNCTION("""COMPUTED_VALUE"""),"8 hrs (over 3.5 days)")</f>
        <v>8 hrs (over 3.5 days)</v>
      </c>
      <c r="H52" s="48" t="str">
        <f>IFERROR(__xludf.DUMMYFUNCTION("""COMPUTED_VALUE"""),"Ideally turned green by 11/7 at 6:00pm, but can be done in support period")</f>
        <v>Ideally turned green by 11/7 at 6:00pm, but can be done in support period</v>
      </c>
      <c r="I52" s="36" t="str">
        <f>IFERROR(__xludf.DUMMYFUNCTION("""COMPUTED_VALUE"""),"Update Green Sheet")</f>
        <v>Update Green Sheet</v>
      </c>
      <c r="J52" s="64" t="str">
        <f>IFERROR(__xludf.DUMMYFUNCTION("""COMPUTED_VALUE"""),"")</f>
        <v/>
      </c>
      <c r="K52" s="65" t="str">
        <f>IFERROR(__xludf.DUMMYFUNCTION("""COMPUTED_VALUE"""),"Coding Technical Coaching Sign-up Sheet")</f>
        <v>Coding Technical Coaching Sign-up Sheet</v>
      </c>
      <c r="L52" s="40" t="str">
        <f>IFERROR(__xludf.DUMMYFUNCTION("""COMPUTED_VALUE"""),"")</f>
        <v/>
      </c>
      <c r="M52" s="65" t="str">
        <f>IFERROR(__xludf.DUMMYFUNCTION("""COMPUTED_VALUE"""),"Career Coaching Office Hours Sign-up Sheet")</f>
        <v>Career Coaching Office Hours Sign-up Sheet</v>
      </c>
    </row>
    <row r="53">
      <c r="A53" s="29">
        <f>IFERROR(__xludf.DUMMYFUNCTION("""COMPUTED_VALUE"""),43773.0)</f>
        <v>43773</v>
      </c>
      <c r="B53" s="31" t="str">
        <f>IFERROR(__xludf.DUMMYFUNCTION("""COMPUTED_VALUE"""),"")</f>
        <v/>
      </c>
      <c r="C53" s="32" t="str">
        <f>IFERROR(__xludf.DUMMYFUNCTION("""COMPUTED_VALUE"""),"")</f>
        <v/>
      </c>
      <c r="D53" s="79" t="str">
        <f>IFERROR(__xludf.DUMMYFUNCTION("""COMPUTED_VALUE"""),"")</f>
        <v/>
      </c>
      <c r="E53" s="80" t="str">
        <f>IFERROR(__xludf.DUMMYFUNCTION("""COMPUTED_VALUE"""),"")</f>
        <v/>
      </c>
      <c r="F53" s="41" t="str">
        <f>IFERROR(__xludf.DUMMYFUNCTION("""COMPUTED_VALUE"""),"")</f>
        <v/>
      </c>
      <c r="G53" s="32" t="str">
        <f>IFERROR(__xludf.DUMMYFUNCTION("""COMPUTED_VALUE"""),"")</f>
        <v/>
      </c>
      <c r="H53" s="48" t="str">
        <f>IFERROR(__xludf.DUMMYFUNCTION("""COMPUTED_VALUE"""),"")</f>
        <v/>
      </c>
      <c r="I53" s="36" t="str">
        <f>IFERROR(__xludf.DUMMYFUNCTION("""COMPUTED_VALUE"""),"")</f>
        <v/>
      </c>
      <c r="J53" s="64" t="str">
        <f>IFERROR(__xludf.DUMMYFUNCTION("""COMPUTED_VALUE"""),"")</f>
        <v/>
      </c>
      <c r="K53" s="65" t="str">
        <f>IFERROR(__xludf.DUMMYFUNCTION("""COMPUTED_VALUE"""),"Coding Technical Coaching Sign-up Sheet")</f>
        <v>Coding Technical Coaching Sign-up Sheet</v>
      </c>
      <c r="L53" s="40" t="str">
        <f>IFERROR(__xludf.DUMMYFUNCTION("""COMPUTED_VALUE"""),"")</f>
        <v/>
      </c>
      <c r="M53" s="65" t="str">
        <f>IFERROR(__xludf.DUMMYFUNCTION("""COMPUTED_VALUE"""),"Career Coaching Office Hours Sign-up Sheet")</f>
        <v>Career Coaching Office Hours Sign-up Sheet</v>
      </c>
    </row>
    <row r="54">
      <c r="A54" s="29">
        <f>IFERROR(__xludf.DUMMYFUNCTION("""COMPUTED_VALUE"""),43774.0)</f>
        <v>43774</v>
      </c>
      <c r="B54" s="31" t="str">
        <f>IFERROR(__xludf.DUMMYFUNCTION("""COMPUTED_VALUE"""),"")</f>
        <v/>
      </c>
      <c r="C54" s="32" t="str">
        <f>IFERROR(__xludf.DUMMYFUNCTION("""COMPUTED_VALUE"""),"")</f>
        <v/>
      </c>
      <c r="D54" s="79" t="str">
        <f>IFERROR(__xludf.DUMMYFUNCTION("""COMPUTED_VALUE"""),"")</f>
        <v/>
      </c>
      <c r="E54" s="80" t="str">
        <f>IFERROR(__xludf.DUMMYFUNCTION("""COMPUTED_VALUE"""),"")</f>
        <v/>
      </c>
      <c r="F54" s="41" t="str">
        <f>IFERROR(__xludf.DUMMYFUNCTION("""COMPUTED_VALUE"""),"")</f>
        <v/>
      </c>
      <c r="G54" s="32" t="str">
        <f>IFERROR(__xludf.DUMMYFUNCTION("""COMPUTED_VALUE"""),"")</f>
        <v/>
      </c>
      <c r="H54" s="48" t="str">
        <f>IFERROR(__xludf.DUMMYFUNCTION("""COMPUTED_VALUE"""),"")</f>
        <v/>
      </c>
      <c r="I54" s="36" t="str">
        <f>IFERROR(__xludf.DUMMYFUNCTION("""COMPUTED_VALUE"""),"")</f>
        <v/>
      </c>
      <c r="J54" s="64" t="str">
        <f>IFERROR(__xludf.DUMMYFUNCTION("""COMPUTED_VALUE"""),"")</f>
        <v/>
      </c>
      <c r="K54" s="65" t="str">
        <f>IFERROR(__xludf.DUMMYFUNCTION("""COMPUTED_VALUE"""),"Coding Technical Coaching Sign-up Sheet")</f>
        <v>Coding Technical Coaching Sign-up Sheet</v>
      </c>
      <c r="L54" s="40" t="str">
        <f>IFERROR(__xludf.DUMMYFUNCTION("""COMPUTED_VALUE"""),"")</f>
        <v/>
      </c>
      <c r="M54" s="65" t="str">
        <f>IFERROR(__xludf.DUMMYFUNCTION("""COMPUTED_VALUE"""),"Career Coaching Office Hours Sign-up Sheet")</f>
        <v>Career Coaching Office Hours Sign-up Sheet</v>
      </c>
    </row>
    <row r="55">
      <c r="A55" s="29">
        <f>IFERROR(__xludf.DUMMYFUNCTION("""COMPUTED_VALUE"""),43775.0)</f>
        <v>43775</v>
      </c>
      <c r="B55" s="31" t="str">
        <f>IFERROR(__xludf.DUMMYFUNCTION("""COMPUTED_VALUE"""),"")</f>
        <v/>
      </c>
      <c r="C55" s="67" t="str">
        <f>IFERROR(__xludf.DUMMYFUNCTION("""COMPUTED_VALUE"""),"Career Skills")</f>
        <v>Career Skills</v>
      </c>
      <c r="D55" s="79" t="str">
        <f>IFERROR(__xludf.DUMMYFUNCTION("""COMPUTED_VALUE"""),"Schedule Mock Interview 2 for week 7")</f>
        <v>Schedule Mock Interview 2 for week 7</v>
      </c>
      <c r="E55" s="35" t="b">
        <f>IFERROR(__xludf.DUMMYFUNCTION("""COMPUTED_VALUE"""),FALSE)</f>
        <v>0</v>
      </c>
      <c r="F55" s="78" t="str">
        <f>IFERROR(__xludf.DUMMYFUNCTION("""COMPUTED_VALUE"""),"Review Mock Inteview Guidelines")</f>
        <v>Review Mock Inteview Guidelines</v>
      </c>
      <c r="G55" s="32" t="str">
        <f>IFERROR(__xludf.DUMMYFUNCTION("""COMPUTED_VALUE"""),"10 mins")</f>
        <v>10 mins</v>
      </c>
      <c r="H55" s="48" t="str">
        <f>IFERROR(__xludf.DUMMYFUNCTION("""COMPUTED_VALUE"""),"")</f>
        <v/>
      </c>
      <c r="I55" s="36" t="str">
        <f>IFERROR(__xludf.DUMMYFUNCTION("""COMPUTED_VALUE"""),"")</f>
        <v/>
      </c>
      <c r="J55" s="64" t="str">
        <f>IFERROR(__xludf.DUMMYFUNCTION("""COMPUTED_VALUE"""),"")</f>
        <v/>
      </c>
      <c r="K55" s="65" t="str">
        <f>IFERROR(__xludf.DUMMYFUNCTION("""COMPUTED_VALUE"""),"Coding Technical Coaching Sign-up Sheet")</f>
        <v>Coding Technical Coaching Sign-up Sheet</v>
      </c>
      <c r="L55" s="40" t="str">
        <f>IFERROR(__xludf.DUMMYFUNCTION("""COMPUTED_VALUE"""),"")</f>
        <v/>
      </c>
      <c r="M55" s="65" t="str">
        <f>IFERROR(__xludf.DUMMYFUNCTION("""COMPUTED_VALUE"""),"Career Coaching Office Hours Sign-up Sheet")</f>
        <v>Career Coaching Office Hours Sign-up Sheet</v>
      </c>
    </row>
    <row r="56">
      <c r="A56" s="29">
        <f>IFERROR(__xludf.DUMMYFUNCTION("""COMPUTED_VALUE"""),43776.0)</f>
        <v>43776</v>
      </c>
      <c r="B56" s="58" t="str">
        <f>IFERROR(__xludf.DUMMYFUNCTION("""COMPUTED_VALUE"""),"6:00pm - 8:00pm")</f>
        <v>6:00pm - 8:00pm</v>
      </c>
      <c r="C56" s="69" t="str">
        <f>IFERROR(__xludf.DUMMYFUNCTION("""COMPUTED_VALUE"""),"Test Class")</f>
        <v>Test Class</v>
      </c>
      <c r="D56" s="59" t="str">
        <f>IFERROR(__xludf.DUMMYFUNCTION("""COMPUTED_VALUE"""),"Dynamic Programming Test Class")</f>
        <v>Dynamic Programming Test Class</v>
      </c>
      <c r="E56" s="35" t="b">
        <f>IFERROR(__xludf.DUMMYFUNCTION("""COMPUTED_VALUE"""),FALSE)</f>
        <v>0</v>
      </c>
      <c r="F56" s="41" t="str">
        <f>IFERROR(__xludf.DUMMYFUNCTION("""COMPUTED_VALUE"""),"")</f>
        <v/>
      </c>
      <c r="G56" s="32" t="str">
        <f>IFERROR(__xludf.DUMMYFUNCTION("""COMPUTED_VALUE"""),"2-3 hrs")</f>
        <v>2-3 hrs</v>
      </c>
      <c r="H56" s="48" t="str">
        <f>IFERROR(__xludf.DUMMYFUNCTION("""COMPUTED_VALUE"""),"Ideally when scheduled but can be done in support period")</f>
        <v>Ideally when scheduled but can be done in support period</v>
      </c>
      <c r="I56" s="36" t="str">
        <f>IFERROR(__xludf.DUMMYFUNCTION("""COMPUTED_VALUE"""),"Test Review Feedback Form")</f>
        <v>Test Review Feedback Form</v>
      </c>
      <c r="J56" s="64" t="str">
        <f>IFERROR(__xludf.DUMMYFUNCTION("""COMPUTED_VALUE"""),"")</f>
        <v/>
      </c>
      <c r="K56" s="65" t="str">
        <f>IFERROR(__xludf.DUMMYFUNCTION("""COMPUTED_VALUE"""),"Coding Technical Coaching Sign-up Sheet")</f>
        <v>Coding Technical Coaching Sign-up Sheet</v>
      </c>
      <c r="L56" s="40" t="str">
        <f>IFERROR(__xludf.DUMMYFUNCTION("""COMPUTED_VALUE"""),"")</f>
        <v/>
      </c>
      <c r="M56" s="65" t="str">
        <f>IFERROR(__xludf.DUMMYFUNCTION("""COMPUTED_VALUE"""),"Career Coaching Office Hours Sign-up Sheet")</f>
        <v>Career Coaching Office Hours Sign-up Sheet</v>
      </c>
    </row>
    <row r="57">
      <c r="A57" s="12" t="str">
        <f>IFERROR(__xludf.DUMMYFUNCTION("""COMPUTED_VALUE"""),"Week 6")</f>
        <v>Week 6</v>
      </c>
      <c r="B57" s="18" t="str">
        <f>IFERROR(__xludf.DUMMYFUNCTION("""COMPUTED_VALUE"""),"")</f>
        <v/>
      </c>
      <c r="C57" s="18" t="str">
        <f>IFERROR(__xludf.DUMMYFUNCTION("""COMPUTED_VALUE"""),"")</f>
        <v/>
      </c>
      <c r="D57" s="60" t="str">
        <f>IFERROR(__xludf.DUMMYFUNCTION("""COMPUTED_VALUE"""),"Mock Interview 1 (Anytime this week, as scheduled)")</f>
        <v>Mock Interview 1 (Anytime this week, as scheduled)</v>
      </c>
      <c r="J57" s="62" t="str">
        <f>IFERROR(__xludf.DUMMYFUNCTION("""COMPUTED_VALUE"""),"")</f>
        <v/>
      </c>
      <c r="K57" s="63" t="str">
        <f>IFERROR(__xludf.DUMMYFUNCTION("""COMPUTED_VALUE"""),"")</f>
        <v/>
      </c>
      <c r="L57" s="63" t="str">
        <f>IFERROR(__xludf.DUMMYFUNCTION("""COMPUTED_VALUE"""),"")</f>
        <v/>
      </c>
      <c r="M57" s="63" t="str">
        <f>IFERROR(__xludf.DUMMYFUNCTION("""COMPUTED_VALUE"""),"")</f>
        <v/>
      </c>
    </row>
    <row r="58">
      <c r="A58" s="29">
        <f>IFERROR(__xludf.DUMMYFUNCTION("""COMPUTED_VALUE"""),43776.0)</f>
        <v>43776</v>
      </c>
      <c r="B58" s="31" t="str">
        <f>IFERROR(__xludf.DUMMYFUNCTION("""COMPUTED_VALUE"""),"")</f>
        <v/>
      </c>
      <c r="C58" s="32" t="str">
        <f>IFERROR(__xludf.DUMMYFUNCTION("""COMPUTED_VALUE"""),"Foundation")</f>
        <v>Foundation</v>
      </c>
      <c r="D58" s="59" t="str">
        <f>IFERROR(__xludf.DUMMYFUNCTION("""COMPUTED_VALUE"""),"Scalable Systems Foundation Video")</f>
        <v>Scalable Systems Foundation Video</v>
      </c>
      <c r="E58" s="35" t="b">
        <f>IFERROR(__xludf.DUMMYFUNCTION("""COMPUTED_VALUE"""),FALSE)</f>
        <v>0</v>
      </c>
      <c r="F58" s="41" t="str">
        <f>IFERROR(__xludf.DUMMYFUNCTION("""COMPUTED_VALUE"""),"")</f>
        <v/>
      </c>
      <c r="G58" s="32" t="str">
        <f>IFERROR(__xludf.DUMMYFUNCTION("""COMPUTED_VALUE"""),"7 hrs")</f>
        <v>7 hrs</v>
      </c>
      <c r="H58" s="48" t="str">
        <f>IFERROR(__xludf.DUMMYFUNCTION("""COMPUTED_VALUE"""),"11/10 at 9:00am")</f>
        <v>11/10 at 9:00am</v>
      </c>
      <c r="I58" s="36" t="str">
        <f>IFERROR(__xludf.DUMMYFUNCTION("""COMPUTED_VALUE"""),"")</f>
        <v/>
      </c>
      <c r="J58" s="64" t="str">
        <f>IFERROR(__xludf.DUMMYFUNCTION("""COMPUTED_VALUE"""),"")</f>
        <v/>
      </c>
      <c r="K58" s="65" t="str">
        <f>IFERROR(__xludf.DUMMYFUNCTION("""COMPUTED_VALUE"""),"Coding Technical Coaching Sign-up Sheet")</f>
        <v>Coding Technical Coaching Sign-up Sheet</v>
      </c>
      <c r="L58" s="81" t="str">
        <f>IFERROR(__xludf.DUMMYFUNCTION("""COMPUTED_VALUE"""),"")</f>
        <v/>
      </c>
      <c r="M58" s="65" t="str">
        <f>IFERROR(__xludf.DUMMYFUNCTION("""COMPUTED_VALUE"""),"Career Coaching Office Hours Sign-up Sheet")</f>
        <v>Career Coaching Office Hours Sign-up Sheet</v>
      </c>
    </row>
    <row r="59">
      <c r="A59" s="29">
        <f>IFERROR(__xludf.DUMMYFUNCTION("""COMPUTED_VALUE"""),43777.0)</f>
        <v>43777</v>
      </c>
      <c r="B59" s="32" t="str">
        <f>IFERROR(__xludf.DUMMYFUNCTION("""COMPUTED_VALUE"""),"6:30pm - 6:45pm")</f>
        <v>6:30pm - 6:45pm</v>
      </c>
      <c r="C59" s="32" t="str">
        <f>IFERROR(__xludf.DUMMYFUNCTION("""COMPUTED_VALUE"""),"Mandatory Session")</f>
        <v>Mandatory Session</v>
      </c>
      <c r="D59" s="33" t="str">
        <f>IFERROR(__xludf.DUMMYFUNCTION("""COMPUTED_VALUE"""),"Scalable Systems Orientation (Mandatory)")</f>
        <v>Scalable Systems Orientation (Mandatory)</v>
      </c>
      <c r="E59" t="str">
        <f>IFERROR(__xludf.DUMMYFUNCTION("""COMPUTED_VALUE"""),"")</f>
        <v/>
      </c>
      <c r="F59" t="str">
        <f>IFERROR(__xludf.DUMMYFUNCTION("""COMPUTED_VALUE"""),"")</f>
        <v/>
      </c>
      <c r="G59" t="str">
        <f>IFERROR(__xludf.DUMMYFUNCTION("""COMPUTED_VALUE"""),"")</f>
        <v/>
      </c>
      <c r="H59" s="37" t="str">
        <f>IFERROR(__xludf.DUMMYFUNCTION("""COMPUTED_VALUE"""),"")</f>
        <v/>
      </c>
      <c r="I59" s="41" t="str">
        <f>IFERROR(__xludf.DUMMYFUNCTION("""COMPUTED_VALUE"""),"")</f>
        <v/>
      </c>
      <c r="J59" s="64" t="str">
        <f>IFERROR(__xludf.DUMMYFUNCTION("""COMPUTED_VALUE"""),"")</f>
        <v/>
      </c>
      <c r="K59" s="65" t="str">
        <f>IFERROR(__xludf.DUMMYFUNCTION("""COMPUTED_VALUE"""),"Coding Technical Coaching Sign-up Sheet")</f>
        <v>Coding Technical Coaching Sign-up Sheet</v>
      </c>
      <c r="L59" s="40" t="str">
        <f>IFERROR(__xludf.DUMMYFUNCTION("""COMPUTED_VALUE"""),"")</f>
        <v/>
      </c>
      <c r="M59" s="65" t="str">
        <f>IFERROR(__xludf.DUMMYFUNCTION("""COMPUTED_VALUE"""),"Career Coaching Office Hours Sign-up Sheet")</f>
        <v>Career Coaching Office Hours Sign-up Sheet</v>
      </c>
    </row>
    <row r="60">
      <c r="A60" s="29">
        <f>IFERROR(__xludf.DUMMYFUNCTION("""COMPUTED_VALUE"""),43778.0)</f>
        <v>43778</v>
      </c>
      <c r="B60" t="str">
        <f>IFERROR(__xludf.DUMMYFUNCTION("""COMPUTED_VALUE"""),"")</f>
        <v/>
      </c>
      <c r="C60" t="str">
        <f>IFERROR(__xludf.DUMMYFUNCTION("""COMPUTED_VALUE"""),"")</f>
        <v/>
      </c>
      <c r="D60" t="str">
        <f>IFERROR(__xludf.DUMMYFUNCTION("""COMPUTED_VALUE"""),"")</f>
        <v/>
      </c>
      <c r="E60" t="str">
        <f>IFERROR(__xludf.DUMMYFUNCTION("""COMPUTED_VALUE"""),"")</f>
        <v/>
      </c>
      <c r="F60" t="str">
        <f>IFERROR(__xludf.DUMMYFUNCTION("""COMPUTED_VALUE"""),"")</f>
        <v/>
      </c>
      <c r="G60" t="str">
        <f>IFERROR(__xludf.DUMMYFUNCTION("""COMPUTED_VALUE"""),"")</f>
        <v/>
      </c>
      <c r="H60" s="37" t="str">
        <f>IFERROR(__xludf.DUMMYFUNCTION("""COMPUTED_VALUE"""),"")</f>
        <v/>
      </c>
      <c r="I60" s="41" t="str">
        <f>IFERROR(__xludf.DUMMYFUNCTION("""COMPUTED_VALUE"""),"")</f>
        <v/>
      </c>
      <c r="J60" s="64" t="str">
        <f>IFERROR(__xludf.DUMMYFUNCTION("""COMPUTED_VALUE"""),"")</f>
        <v/>
      </c>
      <c r="K60" s="40" t="str">
        <f>IFERROR(__xludf.DUMMYFUNCTION("""COMPUTED_VALUE"""),"")</f>
        <v/>
      </c>
      <c r="L60" s="40" t="str">
        <f>IFERROR(__xludf.DUMMYFUNCTION("""COMPUTED_VALUE"""),"")</f>
        <v/>
      </c>
      <c r="M60" s="40" t="str">
        <f>IFERROR(__xludf.DUMMYFUNCTION("""COMPUTED_VALUE"""),"")</f>
        <v/>
      </c>
    </row>
    <row r="61">
      <c r="A61" s="29">
        <f>IFERROR(__xludf.DUMMYFUNCTION("""COMPUTED_VALUE"""),43779.0)</f>
        <v>43779</v>
      </c>
      <c r="B61" s="32" t="str">
        <f>IFERROR(__xludf.DUMMYFUNCTION("""COMPUTED_VALUE"""),"9:00am - 1:00pm")</f>
        <v>9:00am - 1:00pm</v>
      </c>
      <c r="C61" s="32" t="str">
        <f>IFERROR(__xludf.DUMMYFUNCTION("""COMPUTED_VALUE"""),"System Design Class")</f>
        <v>System Design Class</v>
      </c>
      <c r="D61" s="79" t="str">
        <f>IFERROR(__xludf.DUMMYFUNCTION("""COMPUTED_VALUE"""),"Scalable Systems 1 Class")</f>
        <v>Scalable Systems 1 Class</v>
      </c>
      <c r="E61" s="35" t="b">
        <f>IFERROR(__xludf.DUMMYFUNCTION("""COMPUTED_VALUE"""),FALSE)</f>
        <v>0</v>
      </c>
      <c r="F61" s="36" t="str">
        <f>IFERROR(__xludf.DUMMYFUNCTION("""COMPUTED_VALUE"""),"Scalable Systems Foundation and Quiz")</f>
        <v>Scalable Systems Foundation and Quiz</v>
      </c>
      <c r="G61" s="32" t="str">
        <f>IFERROR(__xludf.DUMMYFUNCTION("""COMPUTED_VALUE"""),"4 hrs")</f>
        <v>4 hrs</v>
      </c>
      <c r="H61" s="37" t="str">
        <f>IFERROR(__xludf.DUMMYFUNCTION("""COMPUTED_VALUE"""),"")</f>
        <v/>
      </c>
      <c r="I61" s="36" t="str">
        <f>IFERROR(__xludf.DUMMYFUNCTION("""COMPUTED_VALUE"""),"Session Feedback Form")</f>
        <v>Session Feedback Form</v>
      </c>
      <c r="J61" s="64" t="str">
        <f>IFERROR(__xludf.DUMMYFUNCTION("""COMPUTED_VALUE"""),"")</f>
        <v/>
      </c>
      <c r="K61" s="65" t="str">
        <f>IFERROR(__xludf.DUMMYFUNCTION("""COMPUTED_VALUE"""),"Coding Technical Coaching Sign-up Sheet")</f>
        <v>Coding Technical Coaching Sign-up Sheet</v>
      </c>
      <c r="L61" s="40" t="str">
        <f>IFERROR(__xludf.DUMMYFUNCTION("""COMPUTED_VALUE"""),"")</f>
        <v/>
      </c>
      <c r="M61" s="65" t="str">
        <f>IFERROR(__xludf.DUMMYFUNCTION("""COMPUTED_VALUE"""),"Career Coaching Office Hours Sign-up Sheet")</f>
        <v>Career Coaching Office Hours Sign-up Sheet</v>
      </c>
    </row>
    <row r="62">
      <c r="A62" s="29">
        <f>IFERROR(__xludf.DUMMYFUNCTION("""COMPUTED_VALUE"""),43779.0)</f>
        <v>43779</v>
      </c>
      <c r="B62" s="31" t="str">
        <f>IFERROR(__xludf.DUMMYFUNCTION("""COMPUTED_VALUE"""),"")</f>
        <v/>
      </c>
      <c r="C62" s="32" t="str">
        <f>IFERROR(__xludf.DUMMYFUNCTION("""COMPUTED_VALUE"""),"Practice Problems")</f>
        <v>Practice Problems</v>
      </c>
      <c r="D62" s="79" t="str">
        <f>IFERROR(__xludf.DUMMYFUNCTION("""COMPUTED_VALUE"""),"Scalable Systems Practice Problems (after the class)")</f>
        <v>Scalable Systems Practice Problems (after the class)</v>
      </c>
      <c r="E62" s="35" t="b">
        <f>IFERROR(__xludf.DUMMYFUNCTION("""COMPUTED_VALUE"""),FALSE)</f>
        <v>0</v>
      </c>
      <c r="F62" s="36" t="str">
        <f>IFERROR(__xludf.DUMMYFUNCTION("""COMPUTED_VALUE"""),"Scalable Systems Class")</f>
        <v>Scalable Systems Class</v>
      </c>
      <c r="G62" s="32" t="str">
        <f>IFERROR(__xludf.DUMMYFUNCTION("""COMPUTED_VALUE"""),"8 hrs (over 3.5 days)")</f>
        <v>8 hrs (over 3.5 days)</v>
      </c>
      <c r="H62" s="48" t="str">
        <f>IFERROR(__xludf.DUMMYFUNCTION("""COMPUTED_VALUE"""),"Ideally turned green by 11/21 at 6:00pm, but can be done in support period")</f>
        <v>Ideally turned green by 11/21 at 6:00pm, but can be done in support period</v>
      </c>
      <c r="I62" s="36" t="str">
        <f>IFERROR(__xludf.DUMMYFUNCTION("""COMPUTED_VALUE"""),"Update Green Sheet")</f>
        <v>Update Green Sheet</v>
      </c>
      <c r="J62" s="64" t="str">
        <f>IFERROR(__xludf.DUMMYFUNCTION("""COMPUTED_VALUE"""),"")</f>
        <v/>
      </c>
      <c r="K62" s="65" t="str">
        <f>IFERROR(__xludf.DUMMYFUNCTION("""COMPUTED_VALUE"""),"Coding Technical Coaching Sign-up Sheet")</f>
        <v>Coding Technical Coaching Sign-up Sheet</v>
      </c>
      <c r="L62" s="65" t="str">
        <f>IFERROR(__xludf.DUMMYFUNCTION("""COMPUTED_VALUE"""),"System Design Technical Coaching Sign-up Sheet")</f>
        <v>System Design Technical Coaching Sign-up Sheet</v>
      </c>
      <c r="M62" s="65" t="str">
        <f>IFERROR(__xludf.DUMMYFUNCTION("""COMPUTED_VALUE"""),"Career Coaching Office Hours Sign-up Sheet")</f>
        <v>Career Coaching Office Hours Sign-up Sheet</v>
      </c>
    </row>
    <row r="63">
      <c r="A63" s="29">
        <f>IFERROR(__xludf.DUMMYFUNCTION("""COMPUTED_VALUE"""),43780.0)</f>
        <v>43780</v>
      </c>
      <c r="B63" s="31" t="str">
        <f>IFERROR(__xludf.DUMMYFUNCTION("""COMPUTED_VALUE"""),"")</f>
        <v/>
      </c>
      <c r="C63" s="32" t="str">
        <f>IFERROR(__xludf.DUMMYFUNCTION("""COMPUTED_VALUE"""),"")</f>
        <v/>
      </c>
      <c r="D63" s="79" t="str">
        <f>IFERROR(__xludf.DUMMYFUNCTION("""COMPUTED_VALUE"""),"")</f>
        <v/>
      </c>
      <c r="E63" s="80" t="str">
        <f>IFERROR(__xludf.DUMMYFUNCTION("""COMPUTED_VALUE"""),"")</f>
        <v/>
      </c>
      <c r="F63" s="41" t="str">
        <f>IFERROR(__xludf.DUMMYFUNCTION("""COMPUTED_VALUE"""),"")</f>
        <v/>
      </c>
      <c r="G63" s="32" t="str">
        <f>IFERROR(__xludf.DUMMYFUNCTION("""COMPUTED_VALUE"""),"")</f>
        <v/>
      </c>
      <c r="H63" s="48" t="str">
        <f>IFERROR(__xludf.DUMMYFUNCTION("""COMPUTED_VALUE"""),"")</f>
        <v/>
      </c>
      <c r="I63" s="36" t="str">
        <f>IFERROR(__xludf.DUMMYFUNCTION("""COMPUTED_VALUE"""),"")</f>
        <v/>
      </c>
      <c r="J63" s="64" t="str">
        <f>IFERROR(__xludf.DUMMYFUNCTION("""COMPUTED_VALUE"""),"")</f>
        <v/>
      </c>
      <c r="K63" s="65" t="str">
        <f>IFERROR(__xludf.DUMMYFUNCTION("""COMPUTED_VALUE"""),"Coding Technical Coaching Sign-up Sheet")</f>
        <v>Coding Technical Coaching Sign-up Sheet</v>
      </c>
      <c r="L63" s="65" t="str">
        <f>IFERROR(__xludf.DUMMYFUNCTION("""COMPUTED_VALUE"""),"System Design Technical Coaching Sign-up Sheet")</f>
        <v>System Design Technical Coaching Sign-up Sheet</v>
      </c>
      <c r="M63" s="65" t="str">
        <f>IFERROR(__xludf.DUMMYFUNCTION("""COMPUTED_VALUE"""),"Career Coaching Office Hours Sign-up Sheet")</f>
        <v>Career Coaching Office Hours Sign-up Sheet</v>
      </c>
    </row>
    <row r="64">
      <c r="A64" s="29">
        <f>IFERROR(__xludf.DUMMYFUNCTION("""COMPUTED_VALUE"""),43781.0)</f>
        <v>43781</v>
      </c>
      <c r="B64" s="31" t="str">
        <f>IFERROR(__xludf.DUMMYFUNCTION("""COMPUTED_VALUE"""),"")</f>
        <v/>
      </c>
      <c r="C64" s="32" t="str">
        <f>IFERROR(__xludf.DUMMYFUNCTION("""COMPUTED_VALUE"""),"")</f>
        <v/>
      </c>
      <c r="D64" s="79" t="str">
        <f>IFERROR(__xludf.DUMMYFUNCTION("""COMPUTED_VALUE"""),"")</f>
        <v/>
      </c>
      <c r="E64" s="80" t="str">
        <f>IFERROR(__xludf.DUMMYFUNCTION("""COMPUTED_VALUE"""),"")</f>
        <v/>
      </c>
      <c r="F64" s="41" t="str">
        <f>IFERROR(__xludf.DUMMYFUNCTION("""COMPUTED_VALUE"""),"")</f>
        <v/>
      </c>
      <c r="G64" s="32" t="str">
        <f>IFERROR(__xludf.DUMMYFUNCTION("""COMPUTED_VALUE"""),"")</f>
        <v/>
      </c>
      <c r="H64" s="48" t="str">
        <f>IFERROR(__xludf.DUMMYFUNCTION("""COMPUTED_VALUE"""),"")</f>
        <v/>
      </c>
      <c r="I64" s="36" t="str">
        <f>IFERROR(__xludf.DUMMYFUNCTION("""COMPUTED_VALUE"""),"")</f>
        <v/>
      </c>
      <c r="J64" s="64" t="str">
        <f>IFERROR(__xludf.DUMMYFUNCTION("""COMPUTED_VALUE"""),"")</f>
        <v/>
      </c>
      <c r="K64" s="65" t="str">
        <f>IFERROR(__xludf.DUMMYFUNCTION("""COMPUTED_VALUE"""),"Coding Technical Coaching Sign-up Sheet")</f>
        <v>Coding Technical Coaching Sign-up Sheet</v>
      </c>
      <c r="L64" s="65" t="str">
        <f>IFERROR(__xludf.DUMMYFUNCTION("""COMPUTED_VALUE"""),"System Design Technical Coaching Sign-up Sheet")</f>
        <v>System Design Technical Coaching Sign-up Sheet</v>
      </c>
      <c r="M64" s="65" t="str">
        <f>IFERROR(__xludf.DUMMYFUNCTION("""COMPUTED_VALUE"""),"Career Coaching Office Hours Sign-up Sheet")</f>
        <v>Career Coaching Office Hours Sign-up Sheet</v>
      </c>
    </row>
    <row r="65">
      <c r="A65" s="29">
        <f>IFERROR(__xludf.DUMMYFUNCTION("""COMPUTED_VALUE"""),43782.0)</f>
        <v>43782</v>
      </c>
      <c r="B65" t="str">
        <f>IFERROR(__xludf.DUMMYFUNCTION("""COMPUTED_VALUE"""),"")</f>
        <v/>
      </c>
      <c r="C65" s="67" t="str">
        <f>IFERROR(__xludf.DUMMYFUNCTION("""COMPUTED_VALUE"""),"Career Skills")</f>
        <v>Career Skills</v>
      </c>
      <c r="D65" s="79" t="str">
        <f>IFERROR(__xludf.DUMMYFUNCTION("""COMPUTED_VALUE"""),"Schedule Mock Interview 3 for Week 8")</f>
        <v>Schedule Mock Interview 3 for Week 8</v>
      </c>
      <c r="E65" s="35" t="b">
        <f>IFERROR(__xludf.DUMMYFUNCTION("""COMPUTED_VALUE"""),FALSE)</f>
        <v>0</v>
      </c>
      <c r="F65" s="78" t="str">
        <f>IFERROR(__xludf.DUMMYFUNCTION("""COMPUTED_VALUE"""),"Review Mock Inteview Guidelines")</f>
        <v>Review Mock Inteview Guidelines</v>
      </c>
      <c r="G65" s="32" t="str">
        <f>IFERROR(__xludf.DUMMYFUNCTION("""COMPUTED_VALUE"""),"10 minutes")</f>
        <v>10 minutes</v>
      </c>
      <c r="H65" s="37" t="str">
        <f>IFERROR(__xludf.DUMMYFUNCTION("""COMPUTED_VALUE"""),"")</f>
        <v/>
      </c>
      <c r="I65" s="41" t="str">
        <f>IFERROR(__xludf.DUMMYFUNCTION("""COMPUTED_VALUE"""),"")</f>
        <v/>
      </c>
      <c r="J65" s="64" t="str">
        <f>IFERROR(__xludf.DUMMYFUNCTION("""COMPUTED_VALUE"""),"")</f>
        <v/>
      </c>
      <c r="K65" s="65" t="str">
        <f>IFERROR(__xludf.DUMMYFUNCTION("""COMPUTED_VALUE"""),"Coding Technical Coaching Sign-up Sheet")</f>
        <v>Coding Technical Coaching Sign-up Sheet</v>
      </c>
      <c r="L65" s="81" t="str">
        <f>IFERROR(__xludf.DUMMYFUNCTION("""COMPUTED_VALUE"""),"")</f>
        <v/>
      </c>
      <c r="M65" s="65" t="str">
        <f>IFERROR(__xludf.DUMMYFUNCTION("""COMPUTED_VALUE"""),"Career Coaching Office Hours Sign-up Sheet")</f>
        <v>Career Coaching Office Hours Sign-up Sheet</v>
      </c>
    </row>
    <row r="66">
      <c r="A66" s="29">
        <f>IFERROR(__xludf.DUMMYFUNCTION("""COMPUTED_VALUE"""),43783.0)</f>
        <v>43783</v>
      </c>
      <c r="B66" s="31" t="str">
        <f>IFERROR(__xludf.DUMMYFUNCTION("""COMPUTED_VALUE"""),"")</f>
        <v/>
      </c>
      <c r="C66" s="32" t="str">
        <f>IFERROR(__xludf.DUMMYFUNCTION("""COMPUTED_VALUE"""),"")</f>
        <v/>
      </c>
      <c r="D66" s="79" t="str">
        <f>IFERROR(__xludf.DUMMYFUNCTION("""COMPUTED_VALUE"""),"")</f>
        <v/>
      </c>
      <c r="E66" s="80" t="str">
        <f>IFERROR(__xludf.DUMMYFUNCTION("""COMPUTED_VALUE"""),"")</f>
        <v/>
      </c>
      <c r="F66" s="41" t="str">
        <f>IFERROR(__xludf.DUMMYFUNCTION("""COMPUTED_VALUE"""),"")</f>
        <v/>
      </c>
      <c r="G66" s="32" t="str">
        <f>IFERROR(__xludf.DUMMYFUNCTION("""COMPUTED_VALUE"""),"")</f>
        <v/>
      </c>
      <c r="H66" s="48" t="str">
        <f>IFERROR(__xludf.DUMMYFUNCTION("""COMPUTED_VALUE"""),"")</f>
        <v/>
      </c>
      <c r="I66" s="36" t="str">
        <f>IFERROR(__xludf.DUMMYFUNCTION("""COMPUTED_VALUE"""),"")</f>
        <v/>
      </c>
      <c r="J66" s="64" t="str">
        <f>IFERROR(__xludf.DUMMYFUNCTION("""COMPUTED_VALUE"""),"")</f>
        <v/>
      </c>
      <c r="K66" s="65" t="str">
        <f>IFERROR(__xludf.DUMMYFUNCTION("""COMPUTED_VALUE"""),"Coding Technical Coaching Sign-up Sheet")</f>
        <v>Coding Technical Coaching Sign-up Sheet</v>
      </c>
      <c r="L66" s="65" t="str">
        <f>IFERROR(__xludf.DUMMYFUNCTION("""COMPUTED_VALUE"""),"System Design Technical Coaching Sign-up Sheet")</f>
        <v>System Design Technical Coaching Sign-up Sheet</v>
      </c>
      <c r="M66" s="65" t="str">
        <f>IFERROR(__xludf.DUMMYFUNCTION("""COMPUTED_VALUE"""),"Career Coaching Office Hours Sign-up Sheet")</f>
        <v>Career Coaching Office Hours Sign-up Sheet</v>
      </c>
    </row>
    <row r="67">
      <c r="A67" s="12" t="str">
        <f>IFERROR(__xludf.DUMMYFUNCTION("""COMPUTED_VALUE"""),"Week 7")</f>
        <v>Week 7</v>
      </c>
      <c r="B67" s="82" t="str">
        <f>IFERROR(__xludf.DUMMYFUNCTION("""COMPUTED_VALUE"""),"")</f>
        <v/>
      </c>
      <c r="C67" s="83" t="str">
        <f>IFERROR(__xludf.DUMMYFUNCTION("""COMPUTED_VALUE"""),"")</f>
        <v/>
      </c>
      <c r="D67" s="60" t="str">
        <f>IFERROR(__xludf.DUMMYFUNCTION("""COMPUTED_VALUE"""),"Mock Interview 2 (Anytime this week, as scheduled)")</f>
        <v>Mock Interview 2 (Anytime this week, as scheduled)</v>
      </c>
      <c r="J67" s="62" t="str">
        <f>IFERROR(__xludf.DUMMYFUNCTION("""COMPUTED_VALUE"""),"")</f>
        <v/>
      </c>
      <c r="K67" s="63" t="str">
        <f>IFERROR(__xludf.DUMMYFUNCTION("""COMPUTED_VALUE"""),"")</f>
        <v/>
      </c>
      <c r="L67" s="63" t="str">
        <f>IFERROR(__xludf.DUMMYFUNCTION("""COMPUTED_VALUE"""),"")</f>
        <v/>
      </c>
      <c r="M67" s="63" t="str">
        <f>IFERROR(__xludf.DUMMYFUNCTION("""COMPUTED_VALUE"""),"")</f>
        <v/>
      </c>
    </row>
    <row r="68">
      <c r="A68" s="29">
        <f>IFERROR(__xludf.DUMMYFUNCTION("""COMPUTED_VALUE"""),43783.0)</f>
        <v>43783</v>
      </c>
      <c r="B68" s="2" t="str">
        <f>IFERROR(__xludf.DUMMYFUNCTION("""COMPUTED_VALUE"""),"")</f>
        <v/>
      </c>
      <c r="C68" s="84" t="str">
        <f>IFERROR(__xludf.DUMMYFUNCTION("""COMPUTED_VALUE"""),"")</f>
        <v/>
      </c>
      <c r="D68" s="59" t="str">
        <f>IFERROR(__xludf.DUMMYFUNCTION("""COMPUTED_VALUE"""),"")</f>
        <v/>
      </c>
      <c r="E68" s="66" t="str">
        <f>IFERROR(__xludf.DUMMYFUNCTION("""COMPUTED_VALUE"""),"")</f>
        <v/>
      </c>
      <c r="F68" s="36" t="str">
        <f>IFERROR(__xludf.DUMMYFUNCTION("""COMPUTED_VALUE"""),"")</f>
        <v/>
      </c>
      <c r="G68" s="48" t="str">
        <f>IFERROR(__xludf.DUMMYFUNCTION("""COMPUTED_VALUE"""),"")</f>
        <v/>
      </c>
      <c r="H68" s="48" t="str">
        <f>IFERROR(__xludf.DUMMYFUNCTION("""COMPUTED_VALUE"""),"")</f>
        <v/>
      </c>
      <c r="I68" s="36" t="str">
        <f>IFERROR(__xludf.DUMMYFUNCTION("""COMPUTED_VALUE"""),"")</f>
        <v/>
      </c>
      <c r="J68" s="64" t="str">
        <f>IFERROR(__xludf.DUMMYFUNCTION("""COMPUTED_VALUE"""),"")</f>
        <v/>
      </c>
      <c r="K68" s="65" t="str">
        <f>IFERROR(__xludf.DUMMYFUNCTION("""COMPUTED_VALUE"""),"Coding Technical Coaching Sign-up Sheet")</f>
        <v>Coding Technical Coaching Sign-up Sheet</v>
      </c>
      <c r="L68" s="65" t="str">
        <f>IFERROR(__xludf.DUMMYFUNCTION("""COMPUTED_VALUE"""),"System Design Technical Coaching Sign-up Sheet")</f>
        <v>System Design Technical Coaching Sign-up Sheet</v>
      </c>
      <c r="M68" s="65" t="str">
        <f>IFERROR(__xludf.DUMMYFUNCTION("""COMPUTED_VALUE"""),"Career Coaching Office Hours Sign-up Sheet")</f>
        <v>Career Coaching Office Hours Sign-up Sheet</v>
      </c>
    </row>
    <row r="69">
      <c r="A69" s="29">
        <f>IFERROR(__xludf.DUMMYFUNCTION("""COMPUTED_VALUE"""),43784.0)</f>
        <v>43784</v>
      </c>
      <c r="B69" s="2" t="str">
        <f>IFERROR(__xludf.DUMMYFUNCTION("""COMPUTED_VALUE"""),"")</f>
        <v/>
      </c>
      <c r="C69" s="84" t="str">
        <f>IFERROR(__xludf.DUMMYFUNCTION("""COMPUTED_VALUE"""),"")</f>
        <v/>
      </c>
      <c r="D69" s="59" t="str">
        <f>IFERROR(__xludf.DUMMYFUNCTION("""COMPUTED_VALUE"""),"")</f>
        <v/>
      </c>
      <c r="E69" s="66" t="str">
        <f>IFERROR(__xludf.DUMMYFUNCTION("""COMPUTED_VALUE"""),"")</f>
        <v/>
      </c>
      <c r="F69" s="36" t="str">
        <f>IFERROR(__xludf.DUMMYFUNCTION("""COMPUTED_VALUE"""),"")</f>
        <v/>
      </c>
      <c r="G69" s="48" t="str">
        <f>IFERROR(__xludf.DUMMYFUNCTION("""COMPUTED_VALUE"""),"")</f>
        <v/>
      </c>
      <c r="H69" s="48" t="str">
        <f>IFERROR(__xludf.DUMMYFUNCTION("""COMPUTED_VALUE"""),"")</f>
        <v/>
      </c>
      <c r="I69" s="36" t="str">
        <f>IFERROR(__xludf.DUMMYFUNCTION("""COMPUTED_VALUE"""),"")</f>
        <v/>
      </c>
      <c r="J69" s="64" t="str">
        <f>IFERROR(__xludf.DUMMYFUNCTION("""COMPUTED_VALUE"""),"")</f>
        <v/>
      </c>
      <c r="K69" s="65" t="str">
        <f>IFERROR(__xludf.DUMMYFUNCTION("""COMPUTED_VALUE"""),"Coding Technical Coaching Sign-up Sheet")</f>
        <v>Coding Technical Coaching Sign-up Sheet</v>
      </c>
      <c r="L69" s="65" t="str">
        <f>IFERROR(__xludf.DUMMYFUNCTION("""COMPUTED_VALUE"""),"System Design Technical Coaching Sign-up Sheet")</f>
        <v>System Design Technical Coaching Sign-up Sheet</v>
      </c>
      <c r="M69" s="65" t="str">
        <f>IFERROR(__xludf.DUMMYFUNCTION("""COMPUTED_VALUE"""),"Career Coaching Office Hours Sign-up Sheet")</f>
        <v>Career Coaching Office Hours Sign-up Sheet</v>
      </c>
    </row>
    <row r="70">
      <c r="A70" s="29">
        <f>IFERROR(__xludf.DUMMYFUNCTION("""COMPUTED_VALUE"""),43785.0)</f>
        <v>43785</v>
      </c>
      <c r="B70" s="2" t="str">
        <f>IFERROR(__xludf.DUMMYFUNCTION("""COMPUTED_VALUE"""),"")</f>
        <v/>
      </c>
      <c r="C70" s="84" t="str">
        <f>IFERROR(__xludf.DUMMYFUNCTION("""COMPUTED_VALUE"""),"")</f>
        <v/>
      </c>
      <c r="D70" s="59" t="str">
        <f>IFERROR(__xludf.DUMMYFUNCTION("""COMPUTED_VALUE"""),"")</f>
        <v/>
      </c>
      <c r="E70" s="66" t="str">
        <f>IFERROR(__xludf.DUMMYFUNCTION("""COMPUTED_VALUE"""),"")</f>
        <v/>
      </c>
      <c r="F70" s="36" t="str">
        <f>IFERROR(__xludf.DUMMYFUNCTION("""COMPUTED_VALUE"""),"")</f>
        <v/>
      </c>
      <c r="G70" s="48" t="str">
        <f>IFERROR(__xludf.DUMMYFUNCTION("""COMPUTED_VALUE"""),"")</f>
        <v/>
      </c>
      <c r="H70" s="48" t="str">
        <f>IFERROR(__xludf.DUMMYFUNCTION("""COMPUTED_VALUE"""),"")</f>
        <v/>
      </c>
      <c r="I70" s="36" t="str">
        <f>IFERROR(__xludf.DUMMYFUNCTION("""COMPUTED_VALUE"""),"")</f>
        <v/>
      </c>
      <c r="J70" s="64" t="str">
        <f>IFERROR(__xludf.DUMMYFUNCTION("""COMPUTED_VALUE"""),"")</f>
        <v/>
      </c>
      <c r="K70" s="65" t="str">
        <f>IFERROR(__xludf.DUMMYFUNCTION("""COMPUTED_VALUE"""),"Coding Technical Coaching Sign-up Sheet")</f>
        <v>Coding Technical Coaching Sign-up Sheet</v>
      </c>
      <c r="L70" s="65" t="str">
        <f>IFERROR(__xludf.DUMMYFUNCTION("""COMPUTED_VALUE"""),"System Design Technical Coaching Sign-up Sheet")</f>
        <v>System Design Technical Coaching Sign-up Sheet</v>
      </c>
      <c r="M70" s="65" t="str">
        <f>IFERROR(__xludf.DUMMYFUNCTION("""COMPUTED_VALUE"""),"Career Coaching Office Hours Sign-up Sheet")</f>
        <v>Career Coaching Office Hours Sign-up Sheet</v>
      </c>
    </row>
    <row r="71">
      <c r="A71" s="29">
        <f>IFERROR(__xludf.DUMMYFUNCTION("""COMPUTED_VALUE"""),43786.0)</f>
        <v>43786</v>
      </c>
      <c r="B71" s="32" t="str">
        <f>IFERROR(__xludf.DUMMYFUNCTION("""COMPUTED_VALUE"""),"9:00am - 1:00pm")</f>
        <v>9:00am - 1:00pm</v>
      </c>
      <c r="C71" s="32" t="str">
        <f>IFERROR(__xludf.DUMMYFUNCTION("""COMPUTED_VALUE"""),"System Design Class")</f>
        <v>System Design Class</v>
      </c>
      <c r="D71" s="59" t="str">
        <f>IFERROR(__xludf.DUMMYFUNCTION("""COMPUTED_VALUE"""),"Scalable Systems 2 Class")</f>
        <v>Scalable Systems 2 Class</v>
      </c>
      <c r="E71" s="35" t="b">
        <f>IFERROR(__xludf.DUMMYFUNCTION("""COMPUTED_VALUE"""),FALSE)</f>
        <v>0</v>
      </c>
      <c r="F71" s="41" t="str">
        <f>IFERROR(__xludf.DUMMYFUNCTION("""COMPUTED_VALUE"""),"")</f>
        <v/>
      </c>
      <c r="G71" s="32" t="str">
        <f>IFERROR(__xludf.DUMMYFUNCTION("""COMPUTED_VALUE"""),"4 hrs")</f>
        <v>4 hrs</v>
      </c>
      <c r="H71" s="37" t="str">
        <f>IFERROR(__xludf.DUMMYFUNCTION("""COMPUTED_VALUE"""),"")</f>
        <v/>
      </c>
      <c r="I71" s="36" t="str">
        <f>IFERROR(__xludf.DUMMYFUNCTION("""COMPUTED_VALUE"""),"Session Feedback Form")</f>
        <v>Session Feedback Form</v>
      </c>
      <c r="J71" s="64" t="str">
        <f>IFERROR(__xludf.DUMMYFUNCTION("""COMPUTED_VALUE"""),"")</f>
        <v/>
      </c>
      <c r="K71" s="65" t="str">
        <f>IFERROR(__xludf.DUMMYFUNCTION("""COMPUTED_VALUE"""),"Coding Technical Coaching Sign-up Sheet")</f>
        <v>Coding Technical Coaching Sign-up Sheet</v>
      </c>
      <c r="L71" s="65" t="str">
        <f>IFERROR(__xludf.DUMMYFUNCTION("""COMPUTED_VALUE"""),"System Design Technical Coaching Sign-up Sheet")</f>
        <v>System Design Technical Coaching Sign-up Sheet</v>
      </c>
      <c r="M71" s="65" t="str">
        <f>IFERROR(__xludf.DUMMYFUNCTION("""COMPUTED_VALUE"""),"Career Coaching Office Hours Sign-up Sheet")</f>
        <v>Career Coaching Office Hours Sign-up Sheet</v>
      </c>
    </row>
    <row r="72">
      <c r="A72" s="29">
        <f>IFERROR(__xludf.DUMMYFUNCTION("""COMPUTED_VALUE"""),43787.0)</f>
        <v>43787</v>
      </c>
      <c r="B72" s="2" t="str">
        <f>IFERROR(__xludf.DUMMYFUNCTION("""COMPUTED_VALUE"""),"")</f>
        <v/>
      </c>
      <c r="C72" s="84" t="str">
        <f>IFERROR(__xludf.DUMMYFUNCTION("""COMPUTED_VALUE"""),"")</f>
        <v/>
      </c>
      <c r="D72" s="59" t="str">
        <f>IFERROR(__xludf.DUMMYFUNCTION("""COMPUTED_VALUE"""),"")</f>
        <v/>
      </c>
      <c r="E72" s="66" t="str">
        <f>IFERROR(__xludf.DUMMYFUNCTION("""COMPUTED_VALUE"""),"")</f>
        <v/>
      </c>
      <c r="F72" s="36" t="str">
        <f>IFERROR(__xludf.DUMMYFUNCTION("""COMPUTED_VALUE"""),"")</f>
        <v/>
      </c>
      <c r="G72" s="48" t="str">
        <f>IFERROR(__xludf.DUMMYFUNCTION("""COMPUTED_VALUE"""),"")</f>
        <v/>
      </c>
      <c r="H72" s="48" t="str">
        <f>IFERROR(__xludf.DUMMYFUNCTION("""COMPUTED_VALUE"""),"")</f>
        <v/>
      </c>
      <c r="I72" s="36" t="str">
        <f>IFERROR(__xludf.DUMMYFUNCTION("""COMPUTED_VALUE"""),"")</f>
        <v/>
      </c>
      <c r="J72" s="64" t="str">
        <f>IFERROR(__xludf.DUMMYFUNCTION("""COMPUTED_VALUE"""),"")</f>
        <v/>
      </c>
      <c r="K72" s="65" t="str">
        <f>IFERROR(__xludf.DUMMYFUNCTION("""COMPUTED_VALUE"""),"Coding Technical Coaching Sign-up Sheet")</f>
        <v>Coding Technical Coaching Sign-up Sheet</v>
      </c>
      <c r="L72" s="65" t="str">
        <f>IFERROR(__xludf.DUMMYFUNCTION("""COMPUTED_VALUE"""),"System Design Technical Coaching Sign-up Sheet")</f>
        <v>System Design Technical Coaching Sign-up Sheet</v>
      </c>
      <c r="M72" s="65" t="str">
        <f>IFERROR(__xludf.DUMMYFUNCTION("""COMPUTED_VALUE"""),"Career Coaching Office Hours Sign-up Sheet")</f>
        <v>Career Coaching Office Hours Sign-up Sheet</v>
      </c>
    </row>
    <row r="73">
      <c r="A73" s="29">
        <f>IFERROR(__xludf.DUMMYFUNCTION("""COMPUTED_VALUE"""),43788.0)</f>
        <v>43788</v>
      </c>
      <c r="B73" s="2" t="str">
        <f>IFERROR(__xludf.DUMMYFUNCTION("""COMPUTED_VALUE"""),"")</f>
        <v/>
      </c>
      <c r="C73" s="84" t="str">
        <f>IFERROR(__xludf.DUMMYFUNCTION("""COMPUTED_VALUE"""),"")</f>
        <v/>
      </c>
      <c r="D73" s="59" t="str">
        <f>IFERROR(__xludf.DUMMYFUNCTION("""COMPUTED_VALUE"""),"")</f>
        <v/>
      </c>
      <c r="E73" s="66" t="str">
        <f>IFERROR(__xludf.DUMMYFUNCTION("""COMPUTED_VALUE"""),"")</f>
        <v/>
      </c>
      <c r="F73" s="36" t="str">
        <f>IFERROR(__xludf.DUMMYFUNCTION("""COMPUTED_VALUE"""),"")</f>
        <v/>
      </c>
      <c r="G73" s="48" t="str">
        <f>IFERROR(__xludf.DUMMYFUNCTION("""COMPUTED_VALUE"""),"")</f>
        <v/>
      </c>
      <c r="H73" s="48" t="str">
        <f>IFERROR(__xludf.DUMMYFUNCTION("""COMPUTED_VALUE"""),"")</f>
        <v/>
      </c>
      <c r="I73" s="36" t="str">
        <f>IFERROR(__xludf.DUMMYFUNCTION("""COMPUTED_VALUE"""),"")</f>
        <v/>
      </c>
      <c r="J73" s="64" t="str">
        <f>IFERROR(__xludf.DUMMYFUNCTION("""COMPUTED_VALUE"""),"")</f>
        <v/>
      </c>
      <c r="K73" s="65" t="str">
        <f>IFERROR(__xludf.DUMMYFUNCTION("""COMPUTED_VALUE"""),"Coding Technical Coaching Sign-up Sheet")</f>
        <v>Coding Technical Coaching Sign-up Sheet</v>
      </c>
      <c r="L73" s="65" t="str">
        <f>IFERROR(__xludf.DUMMYFUNCTION("""COMPUTED_VALUE"""),"System Design Technical Coaching Sign-up Sheet")</f>
        <v>System Design Technical Coaching Sign-up Sheet</v>
      </c>
      <c r="M73" s="65" t="str">
        <f>IFERROR(__xludf.DUMMYFUNCTION("""COMPUTED_VALUE"""),"Career Coaching Office Hours Sign-up Sheet")</f>
        <v>Career Coaching Office Hours Sign-up Sheet</v>
      </c>
    </row>
    <row r="74">
      <c r="A74" s="29">
        <f>IFERROR(__xludf.DUMMYFUNCTION("""COMPUTED_VALUE"""),43789.0)</f>
        <v>43789</v>
      </c>
      <c r="B74" s="31" t="str">
        <f>IFERROR(__xludf.DUMMYFUNCTION("""COMPUTED_VALUE"""),"")</f>
        <v/>
      </c>
      <c r="C74" s="31" t="str">
        <f>IFERROR(__xludf.DUMMYFUNCTION("""COMPUTED_VALUE"""),"")</f>
        <v/>
      </c>
      <c r="D74" s="85" t="str">
        <f>IFERROR(__xludf.DUMMYFUNCTION("""COMPUTED_VALUE"""),"")</f>
        <v/>
      </c>
      <c r="E74" s="86" t="str">
        <f>IFERROR(__xludf.DUMMYFUNCTION("""COMPUTED_VALUE"""),"")</f>
        <v/>
      </c>
      <c r="F74" s="41" t="str">
        <f>IFERROR(__xludf.DUMMYFUNCTION("""COMPUTED_VALUE"""),"")</f>
        <v/>
      </c>
      <c r="G74" s="31" t="str">
        <f>IFERROR(__xludf.DUMMYFUNCTION("""COMPUTED_VALUE"""),"")</f>
        <v/>
      </c>
      <c r="H74" s="48" t="str">
        <f>IFERROR(__xludf.DUMMYFUNCTION("""COMPUTED_VALUE"""),"")</f>
        <v/>
      </c>
      <c r="I74" s="36" t="str">
        <f>IFERROR(__xludf.DUMMYFUNCTION("""COMPUTED_VALUE"""),"")</f>
        <v/>
      </c>
      <c r="J74" s="64" t="str">
        <f>IFERROR(__xludf.DUMMYFUNCTION("""COMPUTED_VALUE"""),"")</f>
        <v/>
      </c>
      <c r="K74" s="65" t="str">
        <f>IFERROR(__xludf.DUMMYFUNCTION("""COMPUTED_VALUE"""),"Coding Technical Coaching Sign-up Sheet")</f>
        <v>Coding Technical Coaching Sign-up Sheet</v>
      </c>
      <c r="L74" s="65" t="str">
        <f>IFERROR(__xludf.DUMMYFUNCTION("""COMPUTED_VALUE"""),"System Design Technical Coaching Sign-up Sheet")</f>
        <v>System Design Technical Coaching Sign-up Sheet</v>
      </c>
      <c r="M74" s="65" t="str">
        <f>IFERROR(__xludf.DUMMYFUNCTION("""COMPUTED_VALUE"""),"Career Coaching Office Hours Sign-up Sheet")</f>
        <v>Career Coaching Office Hours Sign-up Sheet</v>
      </c>
    </row>
    <row r="75">
      <c r="A75" s="29">
        <f>IFERROR(__xludf.DUMMYFUNCTION("""COMPUTED_VALUE"""),43790.0)</f>
        <v>43790</v>
      </c>
      <c r="B75" s="58" t="str">
        <f>IFERROR(__xludf.DUMMYFUNCTION("""COMPUTED_VALUE"""),"6:00pm - 8:00pm")</f>
        <v>6:00pm - 8:00pm</v>
      </c>
      <c r="C75" s="69" t="str">
        <f>IFERROR(__xludf.DUMMYFUNCTION("""COMPUTED_VALUE"""),"Test Class")</f>
        <v>Test Class</v>
      </c>
      <c r="D75" s="59" t="str">
        <f>IFERROR(__xludf.DUMMYFUNCTION("""COMPUTED_VALUE"""),"Scalable Systems Test Class")</f>
        <v>Scalable Systems Test Class</v>
      </c>
      <c r="E75" s="35" t="b">
        <f>IFERROR(__xludf.DUMMYFUNCTION("""COMPUTED_VALUE"""),FALSE)</f>
        <v>0</v>
      </c>
      <c r="F75" s="41" t="str">
        <f>IFERROR(__xludf.DUMMYFUNCTION("""COMPUTED_VALUE"""),"")</f>
        <v/>
      </c>
      <c r="G75" s="32" t="str">
        <f>IFERROR(__xludf.DUMMYFUNCTION("""COMPUTED_VALUE"""),"2-3 hrs")</f>
        <v>2-3 hrs</v>
      </c>
      <c r="H75" s="48" t="str">
        <f>IFERROR(__xludf.DUMMYFUNCTION("""COMPUTED_VALUE"""),"Ideally when scheduled but can be done in support period")</f>
        <v>Ideally when scheduled but can be done in support period</v>
      </c>
      <c r="I75" s="36" t="str">
        <f>IFERROR(__xludf.DUMMYFUNCTION("""COMPUTED_VALUE"""),"Test Review Feedback Form")</f>
        <v>Test Review Feedback Form</v>
      </c>
      <c r="J75" s="64" t="str">
        <f>IFERROR(__xludf.DUMMYFUNCTION("""COMPUTED_VALUE"""),"")</f>
        <v/>
      </c>
      <c r="K75" s="65" t="str">
        <f>IFERROR(__xludf.DUMMYFUNCTION("""COMPUTED_VALUE"""),"Coding Technical Coaching Sign-up Sheet")</f>
        <v>Coding Technical Coaching Sign-up Sheet</v>
      </c>
      <c r="L75" s="65" t="str">
        <f>IFERROR(__xludf.DUMMYFUNCTION("""COMPUTED_VALUE"""),"System Design Technical Coaching Sign-up Sheet")</f>
        <v>System Design Technical Coaching Sign-up Sheet</v>
      </c>
      <c r="M75" s="65" t="str">
        <f>IFERROR(__xludf.DUMMYFUNCTION("""COMPUTED_VALUE"""),"Career Coaching Office Hours Sign-up Sheet")</f>
        <v>Career Coaching Office Hours Sign-up Sheet</v>
      </c>
    </row>
    <row r="76">
      <c r="A76" s="12" t="str">
        <f>IFERROR(__xludf.DUMMYFUNCTION("""COMPUTED_VALUE"""),"Week 8")</f>
        <v>Week 8</v>
      </c>
      <c r="B76" s="16" t="str">
        <f>IFERROR(__xludf.DUMMYFUNCTION("""COMPUTED_VALUE"""),"")</f>
        <v/>
      </c>
      <c r="C76" s="18" t="str">
        <f>IFERROR(__xludf.DUMMYFUNCTION("""COMPUTED_VALUE"""),"")</f>
        <v/>
      </c>
      <c r="D76" s="60" t="str">
        <f>IFERROR(__xludf.DUMMYFUNCTION("""COMPUTED_VALUE"""),"Mock Interview 3 (Anytime this week, as scheduled)")</f>
        <v>Mock Interview 3 (Anytime this week, as scheduled)</v>
      </c>
      <c r="J76" s="62" t="str">
        <f>IFERROR(__xludf.DUMMYFUNCTION("""COMPUTED_VALUE"""),"")</f>
        <v/>
      </c>
      <c r="K76" s="63" t="str">
        <f>IFERROR(__xludf.DUMMYFUNCTION("""COMPUTED_VALUE"""),"")</f>
        <v/>
      </c>
      <c r="L76" s="63" t="str">
        <f>IFERROR(__xludf.DUMMYFUNCTION("""COMPUTED_VALUE"""),"")</f>
        <v/>
      </c>
      <c r="M76" s="63" t="str">
        <f>IFERROR(__xludf.DUMMYFUNCTION("""COMPUTED_VALUE"""),"")</f>
        <v/>
      </c>
    </row>
    <row r="77">
      <c r="A77" s="29">
        <f>IFERROR(__xludf.DUMMYFUNCTION("""COMPUTED_VALUE"""),43790.0)</f>
        <v>43790</v>
      </c>
      <c r="B77" s="31" t="str">
        <f>IFERROR(__xludf.DUMMYFUNCTION("""COMPUTED_VALUE"""),"")</f>
        <v/>
      </c>
      <c r="C77" s="32" t="str">
        <f>IFERROR(__xludf.DUMMYFUNCTION("""COMPUTED_VALUE"""),"Foundation")</f>
        <v>Foundation</v>
      </c>
      <c r="D77" s="59" t="str">
        <f>IFERROR(__xludf.DUMMYFUNCTION("""COMPUTED_VALUE"""),"Object Modeling/API Design Foundation Video and MCQ")</f>
        <v>Object Modeling/API Design Foundation Video and MCQ</v>
      </c>
      <c r="E77" s="35" t="b">
        <f>IFERROR(__xludf.DUMMYFUNCTION("""COMPUTED_VALUE"""),FALSE)</f>
        <v>0</v>
      </c>
      <c r="F77" s="41" t="str">
        <f>IFERROR(__xludf.DUMMYFUNCTION("""COMPUTED_VALUE"""),"")</f>
        <v/>
      </c>
      <c r="G77" s="32" t="str">
        <f>IFERROR(__xludf.DUMMYFUNCTION("""COMPUTED_VALUE"""),"4 hrs")</f>
        <v>4 hrs</v>
      </c>
      <c r="H77" s="48" t="str">
        <f>IFERROR(__xludf.DUMMYFUNCTION("""COMPUTED_VALUE"""),"11/24 at 9:00am")</f>
        <v>11/24 at 9:00am</v>
      </c>
      <c r="I77" s="36" t="str">
        <f>IFERROR(__xludf.DUMMYFUNCTION("""COMPUTED_VALUE"""),"")</f>
        <v/>
      </c>
      <c r="J77" s="64" t="str">
        <f>IFERROR(__xludf.DUMMYFUNCTION("""COMPUTED_VALUE"""),"")</f>
        <v/>
      </c>
      <c r="K77" s="65" t="str">
        <f>IFERROR(__xludf.DUMMYFUNCTION("""COMPUTED_VALUE"""),"Coding Technical Coaching Sign-up Sheet")</f>
        <v>Coding Technical Coaching Sign-up Sheet</v>
      </c>
      <c r="L77" s="65" t="str">
        <f>IFERROR(__xludf.DUMMYFUNCTION("""COMPUTED_VALUE"""),"System Design Technical Coaching Sign-up Sheet")</f>
        <v>System Design Technical Coaching Sign-up Sheet</v>
      </c>
      <c r="M77" s="65" t="str">
        <f>IFERROR(__xludf.DUMMYFUNCTION("""COMPUTED_VALUE"""),"Career Coaching Office Hours Sign-up Sheet")</f>
        <v>Career Coaching Office Hours Sign-up Sheet</v>
      </c>
    </row>
    <row r="78">
      <c r="A78" s="29">
        <f>IFERROR(__xludf.DUMMYFUNCTION("""COMPUTED_VALUE"""),43791.0)</f>
        <v>43791</v>
      </c>
      <c r="B78" s="31" t="str">
        <f>IFERROR(__xludf.DUMMYFUNCTION("""COMPUTED_VALUE"""),"")</f>
        <v/>
      </c>
      <c r="C78" s="32" t="str">
        <f>IFERROR(__xludf.DUMMYFUNCTION("""COMPUTED_VALUE"""),"")</f>
        <v/>
      </c>
      <c r="D78" s="59" t="str">
        <f>IFERROR(__xludf.DUMMYFUNCTION("""COMPUTED_VALUE"""),"")</f>
        <v/>
      </c>
      <c r="E78" s="66" t="str">
        <f>IFERROR(__xludf.DUMMYFUNCTION("""COMPUTED_VALUE"""),"")</f>
        <v/>
      </c>
      <c r="F78" s="41" t="str">
        <f>IFERROR(__xludf.DUMMYFUNCTION("""COMPUTED_VALUE"""),"")</f>
        <v/>
      </c>
      <c r="G78" s="32" t="str">
        <f>IFERROR(__xludf.DUMMYFUNCTION("""COMPUTED_VALUE"""),"")</f>
        <v/>
      </c>
      <c r="H78" s="48" t="str">
        <f>IFERROR(__xludf.DUMMYFUNCTION("""COMPUTED_VALUE"""),"")</f>
        <v/>
      </c>
      <c r="I78" s="36" t="str">
        <f>IFERROR(__xludf.DUMMYFUNCTION("""COMPUTED_VALUE"""),"")</f>
        <v/>
      </c>
      <c r="J78" s="64" t="str">
        <f>IFERROR(__xludf.DUMMYFUNCTION("""COMPUTED_VALUE"""),"")</f>
        <v/>
      </c>
      <c r="K78" s="65" t="str">
        <f>IFERROR(__xludf.DUMMYFUNCTION("""COMPUTED_VALUE"""),"Coding Technical Coaching Sign-up Sheet")</f>
        <v>Coding Technical Coaching Sign-up Sheet</v>
      </c>
      <c r="L78" s="65" t="str">
        <f>IFERROR(__xludf.DUMMYFUNCTION("""COMPUTED_VALUE"""),"System Design Technical Coaching Sign-up Sheet")</f>
        <v>System Design Technical Coaching Sign-up Sheet</v>
      </c>
      <c r="M78" s="65" t="str">
        <f>IFERROR(__xludf.DUMMYFUNCTION("""COMPUTED_VALUE"""),"Career Coaching Office Hours Sign-up Sheet")</f>
        <v>Career Coaching Office Hours Sign-up Sheet</v>
      </c>
    </row>
    <row r="79">
      <c r="A79" s="29">
        <f>IFERROR(__xludf.DUMMYFUNCTION("""COMPUTED_VALUE"""),43792.0)</f>
        <v>43792</v>
      </c>
      <c r="B79" s="84" t="str">
        <f>IFERROR(__xludf.DUMMYFUNCTION("""COMPUTED_VALUE"""),"")</f>
        <v/>
      </c>
      <c r="C79" s="84" t="str">
        <f>IFERROR(__xludf.DUMMYFUNCTION("""COMPUTED_VALUE"""),"")</f>
        <v/>
      </c>
      <c r="D79" s="3" t="str">
        <f>IFERROR(__xludf.DUMMYFUNCTION("""COMPUTED_VALUE"""),"")</f>
        <v/>
      </c>
      <c r="E79" s="87" t="str">
        <f>IFERROR(__xludf.DUMMYFUNCTION("""COMPUTED_VALUE"""),"")</f>
        <v/>
      </c>
      <c r="F79" s="88" t="str">
        <f>IFERROR(__xludf.DUMMYFUNCTION("""COMPUTED_VALUE"""),"")</f>
        <v/>
      </c>
      <c r="G79" s="84" t="str">
        <f>IFERROR(__xludf.DUMMYFUNCTION("""COMPUTED_VALUE"""),"")</f>
        <v/>
      </c>
      <c r="H79" s="8" t="str">
        <f>IFERROR(__xludf.DUMMYFUNCTION("""COMPUTED_VALUE"""),"")</f>
        <v/>
      </c>
      <c r="I79" s="6" t="str">
        <f>IFERROR(__xludf.DUMMYFUNCTION("""COMPUTED_VALUE"""),"")</f>
        <v/>
      </c>
      <c r="J79" s="64" t="str">
        <f>IFERROR(__xludf.DUMMYFUNCTION("""COMPUTED_VALUE"""),"")</f>
        <v/>
      </c>
      <c r="K79" s="65" t="str">
        <f>IFERROR(__xludf.DUMMYFUNCTION("""COMPUTED_VALUE"""),"Coding Technical Coaching Sign-up Sheet")</f>
        <v>Coding Technical Coaching Sign-up Sheet</v>
      </c>
      <c r="L79" s="65" t="str">
        <f>IFERROR(__xludf.DUMMYFUNCTION("""COMPUTED_VALUE"""),"System Design Technical Coaching Sign-up Sheet")</f>
        <v>System Design Technical Coaching Sign-up Sheet</v>
      </c>
      <c r="M79" s="65" t="str">
        <f>IFERROR(__xludf.DUMMYFUNCTION("""COMPUTED_VALUE"""),"Career Coaching Office Hours Sign-up Sheet")</f>
        <v>Career Coaching Office Hours Sign-up Sheet</v>
      </c>
    </row>
    <row r="80">
      <c r="A80" s="29">
        <f>IFERROR(__xludf.DUMMYFUNCTION("""COMPUTED_VALUE"""),43793.0)</f>
        <v>43793</v>
      </c>
      <c r="B80" s="32" t="str">
        <f>IFERROR(__xludf.DUMMYFUNCTION("""COMPUTED_VALUE"""),"9:00am - 1:00pm")</f>
        <v>9:00am - 1:00pm</v>
      </c>
      <c r="C80" s="32" t="str">
        <f>IFERROR(__xludf.DUMMYFUNCTION("""COMPUTED_VALUE"""),"System Design Class")</f>
        <v>System Design Class</v>
      </c>
      <c r="D80" s="59" t="str">
        <f>IFERROR(__xludf.DUMMYFUNCTION("""COMPUTED_VALUE"""),"Object Modeling/API Design Class")</f>
        <v>Object Modeling/API Design Class</v>
      </c>
      <c r="E80" s="35" t="b">
        <f>IFERROR(__xludf.DUMMYFUNCTION("""COMPUTED_VALUE"""),FALSE)</f>
        <v>0</v>
      </c>
      <c r="F80" s="36" t="str">
        <f>IFERROR(__xludf.DUMMYFUNCTION("""COMPUTED_VALUE"""),"Object Modeling and API Design Foundation Video and MCQ")</f>
        <v>Object Modeling and API Design Foundation Video and MCQ</v>
      </c>
      <c r="G80" s="32" t="str">
        <f>IFERROR(__xludf.DUMMYFUNCTION("""COMPUTED_VALUE"""),"4 hrs")</f>
        <v>4 hrs</v>
      </c>
      <c r="H80" s="37" t="str">
        <f>IFERROR(__xludf.DUMMYFUNCTION("""COMPUTED_VALUE"""),"")</f>
        <v/>
      </c>
      <c r="I80" s="36" t="str">
        <f>IFERROR(__xludf.DUMMYFUNCTION("""COMPUTED_VALUE"""),"Session Feedback Form")</f>
        <v>Session Feedback Form</v>
      </c>
      <c r="J80" s="64" t="str">
        <f>IFERROR(__xludf.DUMMYFUNCTION("""COMPUTED_VALUE"""),"")</f>
        <v/>
      </c>
      <c r="K80" s="65" t="str">
        <f>IFERROR(__xludf.DUMMYFUNCTION("""COMPUTED_VALUE"""),"Coding Technical Coaching Sign-up Sheet")</f>
        <v>Coding Technical Coaching Sign-up Sheet</v>
      </c>
      <c r="L80" s="65" t="str">
        <f>IFERROR(__xludf.DUMMYFUNCTION("""COMPUTED_VALUE"""),"System Design Technical Coaching Sign-up Sheet")</f>
        <v>System Design Technical Coaching Sign-up Sheet</v>
      </c>
      <c r="M80" s="65" t="str">
        <f>IFERROR(__xludf.DUMMYFUNCTION("""COMPUTED_VALUE"""),"Career Coaching Office Hours Sign-up Sheet")</f>
        <v>Career Coaching Office Hours Sign-up Sheet</v>
      </c>
    </row>
    <row r="81">
      <c r="A81" s="29">
        <f>IFERROR(__xludf.DUMMYFUNCTION("""COMPUTED_VALUE"""),43793.0)</f>
        <v>43793</v>
      </c>
      <c r="B81" s="31" t="str">
        <f>IFERROR(__xludf.DUMMYFUNCTION("""COMPUTED_VALUE"""),"")</f>
        <v/>
      </c>
      <c r="C81" s="32" t="str">
        <f>IFERROR(__xludf.DUMMYFUNCTION("""COMPUTED_VALUE"""),"Practice Problems")</f>
        <v>Practice Problems</v>
      </c>
      <c r="D81" s="59" t="str">
        <f>IFERROR(__xludf.DUMMYFUNCTION("""COMPUTED_VALUE"""),"Object Modeling/API Design Practice Problems")</f>
        <v>Object Modeling/API Design Practice Problems</v>
      </c>
      <c r="E81" s="35" t="b">
        <f>IFERROR(__xludf.DUMMYFUNCTION("""COMPUTED_VALUE"""),FALSE)</f>
        <v>0</v>
      </c>
      <c r="F81" s="36" t="str">
        <f>IFERROR(__xludf.DUMMYFUNCTION("""COMPUTED_VALUE"""),"Object Modeling and API Design Class")</f>
        <v>Object Modeling and API Design Class</v>
      </c>
      <c r="G81" s="32" t="str">
        <f>IFERROR(__xludf.DUMMYFUNCTION("""COMPUTED_VALUE"""),"8 hrs (over 3.5 days)")</f>
        <v>8 hrs (over 3.5 days)</v>
      </c>
      <c r="H81" s="48" t="str">
        <f>IFERROR(__xludf.DUMMYFUNCTION("""COMPUTED_VALUE"""),"Ideally turned green by 12/5 at 6:00pm, but can be done in support period")</f>
        <v>Ideally turned green by 12/5 at 6:00pm, but can be done in support period</v>
      </c>
      <c r="I81" s="41" t="str">
        <f>IFERROR(__xludf.DUMMYFUNCTION("""COMPUTED_VALUE"""),"")</f>
        <v/>
      </c>
      <c r="J81" s="64" t="str">
        <f>IFERROR(__xludf.DUMMYFUNCTION("""COMPUTED_VALUE"""),"")</f>
        <v/>
      </c>
      <c r="K81" s="65" t="str">
        <f>IFERROR(__xludf.DUMMYFUNCTION("""COMPUTED_VALUE"""),"Coding Technical Coaching Sign-up Sheet")</f>
        <v>Coding Technical Coaching Sign-up Sheet</v>
      </c>
      <c r="L81" s="65" t="str">
        <f>IFERROR(__xludf.DUMMYFUNCTION("""COMPUTED_VALUE"""),"System Design Technical Coaching Sign-up Sheet")</f>
        <v>System Design Technical Coaching Sign-up Sheet</v>
      </c>
      <c r="M81" s="65" t="str">
        <f>IFERROR(__xludf.DUMMYFUNCTION("""COMPUTED_VALUE"""),"Career Coaching Office Hours Sign-up Sheet")</f>
        <v>Career Coaching Office Hours Sign-up Sheet</v>
      </c>
    </row>
    <row r="82">
      <c r="A82" s="29">
        <f>IFERROR(__xludf.DUMMYFUNCTION("""COMPUTED_VALUE"""),43794.0)</f>
        <v>43794</v>
      </c>
      <c r="B82" s="84" t="str">
        <f>IFERROR(__xludf.DUMMYFUNCTION("""COMPUTED_VALUE"""),"")</f>
        <v/>
      </c>
      <c r="C82" s="84" t="str">
        <f>IFERROR(__xludf.DUMMYFUNCTION("""COMPUTED_VALUE"""),"")</f>
        <v/>
      </c>
      <c r="D82" s="3" t="str">
        <f>IFERROR(__xludf.DUMMYFUNCTION("""COMPUTED_VALUE"""),"")</f>
        <v/>
      </c>
      <c r="E82" s="87" t="str">
        <f>IFERROR(__xludf.DUMMYFUNCTION("""COMPUTED_VALUE"""),"")</f>
        <v/>
      </c>
      <c r="F82" s="88" t="str">
        <f>IFERROR(__xludf.DUMMYFUNCTION("""COMPUTED_VALUE"""),"")</f>
        <v/>
      </c>
      <c r="G82" s="84" t="str">
        <f>IFERROR(__xludf.DUMMYFUNCTION("""COMPUTED_VALUE"""),"")</f>
        <v/>
      </c>
      <c r="H82" s="8" t="str">
        <f>IFERROR(__xludf.DUMMYFUNCTION("""COMPUTED_VALUE"""),"")</f>
        <v/>
      </c>
      <c r="I82" s="6" t="str">
        <f>IFERROR(__xludf.DUMMYFUNCTION("""COMPUTED_VALUE"""),"")</f>
        <v/>
      </c>
      <c r="J82" s="64" t="str">
        <f>IFERROR(__xludf.DUMMYFUNCTION("""COMPUTED_VALUE"""),"")</f>
        <v/>
      </c>
      <c r="K82" s="65" t="str">
        <f>IFERROR(__xludf.DUMMYFUNCTION("""COMPUTED_VALUE"""),"Coding Technical Coaching Sign-up Sheet")</f>
        <v>Coding Technical Coaching Sign-up Sheet</v>
      </c>
      <c r="L82" s="65" t="str">
        <f>IFERROR(__xludf.DUMMYFUNCTION("""COMPUTED_VALUE"""),"System Design Technical Coaching Sign-up Sheet")</f>
        <v>System Design Technical Coaching Sign-up Sheet</v>
      </c>
      <c r="M82" s="65" t="str">
        <f>IFERROR(__xludf.DUMMYFUNCTION("""COMPUTED_VALUE"""),"Career Coaching Office Hours Sign-up Sheet")</f>
        <v>Career Coaching Office Hours Sign-up Sheet</v>
      </c>
    </row>
    <row r="83">
      <c r="A83" s="29">
        <f>IFERROR(__xludf.DUMMYFUNCTION("""COMPUTED_VALUE"""),43795.0)</f>
        <v>43795</v>
      </c>
      <c r="B83" s="84" t="str">
        <f>IFERROR(__xludf.DUMMYFUNCTION("""COMPUTED_VALUE"""),"")</f>
        <v/>
      </c>
      <c r="C83" s="84" t="str">
        <f>IFERROR(__xludf.DUMMYFUNCTION("""COMPUTED_VALUE"""),"")</f>
        <v/>
      </c>
      <c r="D83" s="3" t="str">
        <f>IFERROR(__xludf.DUMMYFUNCTION("""COMPUTED_VALUE"""),"")</f>
        <v/>
      </c>
      <c r="E83" s="87" t="str">
        <f>IFERROR(__xludf.DUMMYFUNCTION("""COMPUTED_VALUE"""),"")</f>
        <v/>
      </c>
      <c r="F83" s="88" t="str">
        <f>IFERROR(__xludf.DUMMYFUNCTION("""COMPUTED_VALUE"""),"")</f>
        <v/>
      </c>
      <c r="G83" s="84" t="str">
        <f>IFERROR(__xludf.DUMMYFUNCTION("""COMPUTED_VALUE"""),"")</f>
        <v/>
      </c>
      <c r="H83" s="8" t="str">
        <f>IFERROR(__xludf.DUMMYFUNCTION("""COMPUTED_VALUE"""),"")</f>
        <v/>
      </c>
      <c r="I83" s="6" t="str">
        <f>IFERROR(__xludf.DUMMYFUNCTION("""COMPUTED_VALUE"""),"")</f>
        <v/>
      </c>
      <c r="J83" s="64" t="str">
        <f>IFERROR(__xludf.DUMMYFUNCTION("""COMPUTED_VALUE"""),"")</f>
        <v/>
      </c>
      <c r="K83" s="65" t="str">
        <f>IFERROR(__xludf.DUMMYFUNCTION("""COMPUTED_VALUE"""),"Coding Technical Coaching Sign-up Sheet")</f>
        <v>Coding Technical Coaching Sign-up Sheet</v>
      </c>
      <c r="L83" s="65" t="str">
        <f>IFERROR(__xludf.DUMMYFUNCTION("""COMPUTED_VALUE"""),"System Design Technical Coaching Sign-up Sheet")</f>
        <v>System Design Technical Coaching Sign-up Sheet</v>
      </c>
      <c r="M83" s="65" t="str">
        <f>IFERROR(__xludf.DUMMYFUNCTION("""COMPUTED_VALUE"""),"Career Coaching Office Hours Sign-up Sheet")</f>
        <v>Career Coaching Office Hours Sign-up Sheet</v>
      </c>
    </row>
    <row r="84">
      <c r="A84" s="29">
        <f>IFERROR(__xludf.DUMMYFUNCTION("""COMPUTED_VALUE"""),43796.0)</f>
        <v>43796</v>
      </c>
      <c r="B84" s="31" t="str">
        <f>IFERROR(__xludf.DUMMYFUNCTION("""COMPUTED_VALUE"""),"")</f>
        <v/>
      </c>
      <c r="C84" s="32" t="str">
        <f>IFERROR(__xludf.DUMMYFUNCTION("""COMPUTED_VALUE"""),"")</f>
        <v/>
      </c>
      <c r="D84" s="85" t="str">
        <f>IFERROR(__xludf.DUMMYFUNCTION("""COMPUTED_VALUE"""),"")</f>
        <v/>
      </c>
      <c r="E84" s="86" t="str">
        <f>IFERROR(__xludf.DUMMYFUNCTION("""COMPUTED_VALUE"""),"")</f>
        <v/>
      </c>
      <c r="F84" s="36" t="str">
        <f>IFERROR(__xludf.DUMMYFUNCTION("""COMPUTED_VALUE"""),"")</f>
        <v/>
      </c>
      <c r="G84" s="32" t="str">
        <f>IFERROR(__xludf.DUMMYFUNCTION("""COMPUTED_VALUE"""),"")</f>
        <v/>
      </c>
      <c r="H84" s="37" t="str">
        <f>IFERROR(__xludf.DUMMYFUNCTION("""COMPUTED_VALUE"""),"")</f>
        <v/>
      </c>
      <c r="I84" s="41" t="str">
        <f>IFERROR(__xludf.DUMMYFUNCTION("""COMPUTED_VALUE"""),"")</f>
        <v/>
      </c>
      <c r="J84" s="64" t="str">
        <f>IFERROR(__xludf.DUMMYFUNCTION("""COMPUTED_VALUE"""),"")</f>
        <v/>
      </c>
      <c r="K84" s="65" t="str">
        <f>IFERROR(__xludf.DUMMYFUNCTION("""COMPUTED_VALUE"""),"Coding Technical Coaching Sign-up Sheet")</f>
        <v>Coding Technical Coaching Sign-up Sheet</v>
      </c>
      <c r="L84" s="65" t="str">
        <f>IFERROR(__xludf.DUMMYFUNCTION("""COMPUTED_VALUE"""),"System Design Technical Coaching Sign-up Sheet")</f>
        <v>System Design Technical Coaching Sign-up Sheet</v>
      </c>
      <c r="M84" s="65" t="str">
        <f>IFERROR(__xludf.DUMMYFUNCTION("""COMPUTED_VALUE"""),"Career Coaching Office Hours Sign-up Sheet")</f>
        <v>Career Coaching Office Hours Sign-up Sheet</v>
      </c>
    </row>
    <row r="85">
      <c r="A85" s="29">
        <f>IFERROR(__xludf.DUMMYFUNCTION("""COMPUTED_VALUE"""),43804.0)</f>
        <v>43804</v>
      </c>
      <c r="B85" s="58" t="str">
        <f>IFERROR(__xludf.DUMMYFUNCTION("""COMPUTED_VALUE"""),"6:00pm - 8:00pm")</f>
        <v>6:00pm - 8:00pm</v>
      </c>
      <c r="C85" s="69" t="str">
        <f>IFERROR(__xludf.DUMMYFUNCTION("""COMPUTED_VALUE"""),"Test Class")</f>
        <v>Test Class</v>
      </c>
      <c r="D85" s="59" t="str">
        <f>IFERROR(__xludf.DUMMYFUNCTION("""COMPUTED_VALUE"""),"Object Modeling/API Design Test Class")</f>
        <v>Object Modeling/API Design Test Class</v>
      </c>
      <c r="E85" s="35" t="b">
        <f>IFERROR(__xludf.DUMMYFUNCTION("""COMPUTED_VALUE"""),FALSE)</f>
        <v>0</v>
      </c>
      <c r="F85" s="41" t="str">
        <f>IFERROR(__xludf.DUMMYFUNCTION("""COMPUTED_VALUE"""),"")</f>
        <v/>
      </c>
      <c r="G85" s="32" t="str">
        <f>IFERROR(__xludf.DUMMYFUNCTION("""COMPUTED_VALUE"""),"2-3 hrs")</f>
        <v>2-3 hrs</v>
      </c>
      <c r="H85" s="48" t="str">
        <f>IFERROR(__xludf.DUMMYFUNCTION("""COMPUTED_VALUE"""),"Ideally when scheduled but can be done in support period")</f>
        <v>Ideally when scheduled but can be done in support period</v>
      </c>
      <c r="I85" s="36" t="str">
        <f>IFERROR(__xludf.DUMMYFUNCTION("""COMPUTED_VALUE"""),"Test Review Feedback Form")</f>
        <v>Test Review Feedback Form</v>
      </c>
      <c r="J85" s="64" t="str">
        <f>IFERROR(__xludf.DUMMYFUNCTION("""COMPUTED_VALUE"""),"")</f>
        <v/>
      </c>
      <c r="K85" s="65" t="str">
        <f>IFERROR(__xludf.DUMMYFUNCTION("""COMPUTED_VALUE"""),"Coding Technical Coaching Sign-up Sheet")</f>
        <v>Coding Technical Coaching Sign-up Sheet</v>
      </c>
      <c r="L85" s="65" t="str">
        <f>IFERROR(__xludf.DUMMYFUNCTION("""COMPUTED_VALUE"""),"System Design Technical Coaching Sign-up Sheet")</f>
        <v>System Design Technical Coaching Sign-up Sheet</v>
      </c>
      <c r="M85" s="65" t="str">
        <f>IFERROR(__xludf.DUMMYFUNCTION("""COMPUTED_VALUE"""),"Career Coaching Office Hours Sign-up Sheet")</f>
        <v>Career Coaching Office Hours Sign-up Sheet</v>
      </c>
    </row>
    <row r="86">
      <c r="A86" s="89" t="str">
        <f>IFERROR(__xludf.DUMMYFUNCTION("""COMPUTED_VALUE"""),"Support Period")</f>
        <v>Support Period</v>
      </c>
      <c r="B86" s="90" t="str">
        <f>IFERROR(__xludf.DUMMYFUNCTION("""COMPUTED_VALUE"""),"")</f>
        <v/>
      </c>
      <c r="C86" s="91" t="str">
        <f>IFERROR(__xludf.DUMMYFUNCTION("""COMPUTED_VALUE"""),"")</f>
        <v/>
      </c>
      <c r="D86" s="92" t="str">
        <f>IFERROR(__xludf.DUMMYFUNCTION("""COMPUTED_VALUE"""),"")</f>
        <v/>
      </c>
      <c r="J86" s="93" t="str">
        <f>IFERROR(__xludf.DUMMYFUNCTION("""COMPUTED_VALUE"""),"")</f>
        <v/>
      </c>
      <c r="K86" s="94" t="str">
        <f>IFERROR(__xludf.DUMMYFUNCTION("""COMPUTED_VALUE"""),"")</f>
        <v/>
      </c>
      <c r="L86" s="94" t="str">
        <f>IFERROR(__xludf.DUMMYFUNCTION("""COMPUTED_VALUE"""),"")</f>
        <v/>
      </c>
      <c r="M86" s="94" t="str">
        <f>IFERROR(__xludf.DUMMYFUNCTION("""COMPUTED_VALUE"""),"")</f>
        <v/>
      </c>
    </row>
    <row r="87">
      <c r="A87" s="29">
        <f>IFERROR(__xludf.DUMMYFUNCTION("""COMPUTED_VALUE"""),43809.0)</f>
        <v>43809</v>
      </c>
      <c r="B87" s="32" t="str">
        <f>IFERROR(__xludf.DUMMYFUNCTION("""COMPUTED_VALUE"""),"6:00pm - 7:00pm")</f>
        <v>6:00pm - 7:00pm</v>
      </c>
      <c r="C87" s="32" t="str">
        <f>IFERROR(__xludf.DUMMYFUNCTION("""COMPUTED_VALUE"""),"Mandatory Session")</f>
        <v>Mandatory Session</v>
      </c>
      <c r="D87" s="33" t="str">
        <f>IFERROR(__xludf.DUMMYFUNCTION("""COMPUTED_VALUE"""),"Support Period Orientation(Mandatory)")</f>
        <v>Support Period Orientation(Mandatory)</v>
      </c>
      <c r="E87" s="35" t="b">
        <f>IFERROR(__xludf.DUMMYFUNCTION("""COMPUTED_VALUE"""),FALSE)</f>
        <v>0</v>
      </c>
      <c r="F87" s="41" t="str">
        <f>IFERROR(__xludf.DUMMYFUNCTION("""COMPUTED_VALUE"""),"")</f>
        <v/>
      </c>
      <c r="G87" s="32" t="str">
        <f>IFERROR(__xludf.DUMMYFUNCTION("""COMPUTED_VALUE"""),"")</f>
        <v/>
      </c>
      <c r="H87" s="37" t="str">
        <f>IFERROR(__xludf.DUMMYFUNCTION("""COMPUTED_VALUE"""),"")</f>
        <v/>
      </c>
      <c r="I87" s="41" t="str">
        <f>IFERROR(__xludf.DUMMYFUNCTION("""COMPUTED_VALUE"""),"")</f>
        <v/>
      </c>
      <c r="J87" s="64" t="str">
        <f>IFERROR(__xludf.DUMMYFUNCTION("""COMPUTED_VALUE"""),"")</f>
        <v/>
      </c>
      <c r="K87" s="65" t="str">
        <f>IFERROR(__xludf.DUMMYFUNCTION("""COMPUTED_VALUE"""),"Coding Technical Coaching Sign-up Sheet")</f>
        <v>Coding Technical Coaching Sign-up Sheet</v>
      </c>
      <c r="L87" s="65" t="str">
        <f>IFERROR(__xludf.DUMMYFUNCTION("""COMPUTED_VALUE"""),"System Design Technical Coaching Sign-up Sheet")</f>
        <v>System Design Technical Coaching Sign-up Sheet</v>
      </c>
      <c r="M87" s="65" t="str">
        <f>IFERROR(__xludf.DUMMYFUNCTION("""COMPUTED_VALUE"""),"Career Coaching Office Hours Sign-up Sheet")</f>
        <v>Career Coaching Office Hours Sign-up Sheet</v>
      </c>
    </row>
    <row r="88">
      <c r="A88" s="48" t="str">
        <f>IFERROR(__xludf.DUMMYFUNCTION("""COMPUTED_VALUE"""),"As soon as possible, but certainly within first month of support period")</f>
        <v>As soon as possible, but certainly within first month of support period</v>
      </c>
      <c r="B88" s="31" t="str">
        <f>IFERROR(__xludf.DUMMYFUNCTION("""COMPUTED_VALUE"""),"")</f>
        <v/>
      </c>
      <c r="C88" s="32" t="str">
        <f>IFERROR(__xludf.DUMMYFUNCTION("""COMPUTED_VALUE"""),"")</f>
        <v/>
      </c>
      <c r="D88" s="59" t="str">
        <f>IFERROR(__xludf.DUMMYFUNCTION("""COMPUTED_VALUE"""),"1x1 Success Plan Follow-up")</f>
        <v>1x1 Success Plan Follow-up</v>
      </c>
      <c r="E88" s="35" t="b">
        <f>IFERROR(__xludf.DUMMYFUNCTION("""COMPUTED_VALUE"""),FALSE)</f>
        <v>0</v>
      </c>
      <c r="F88" s="36" t="str">
        <f>IFERROR(__xludf.DUMMYFUNCTION("""COMPUTED_VALUE"""),"Attended Success Plan Check-in during initial 8 weeks")</f>
        <v>Attended Success Plan Check-in during initial 8 weeks</v>
      </c>
      <c r="G88" s="32" t="str">
        <f>IFERROR(__xludf.DUMMYFUNCTION("""COMPUTED_VALUE"""),"")</f>
        <v/>
      </c>
      <c r="H88" s="37" t="str">
        <f>IFERROR(__xludf.DUMMYFUNCTION("""COMPUTED_VALUE"""),"")</f>
        <v/>
      </c>
      <c r="I88" s="41" t="str">
        <f>IFERROR(__xludf.DUMMYFUNCTION("""COMPUTED_VALUE"""),"")</f>
        <v/>
      </c>
      <c r="J88" s="64" t="str">
        <f>IFERROR(__xludf.DUMMYFUNCTION("""COMPUTED_VALUE"""),"")</f>
        <v/>
      </c>
      <c r="K88" s="65" t="str">
        <f>IFERROR(__xludf.DUMMYFUNCTION("""COMPUTED_VALUE"""),"Coding Technical Coaching Sign-up Sheet")</f>
        <v>Coding Technical Coaching Sign-up Sheet</v>
      </c>
      <c r="L88" s="65" t="str">
        <f>IFERROR(__xludf.DUMMYFUNCTION("""COMPUTED_VALUE"""),"System Design Technical Coaching Sign-up Sheet")</f>
        <v>System Design Technical Coaching Sign-up Sheet</v>
      </c>
      <c r="M88" s="65" t="str">
        <f>IFERROR(__xludf.DUMMYFUNCTION("""COMPUTED_VALUE"""),"Career Coaching Office Hours Sign-up Sheet")</f>
        <v>Career Coaching Office Hours Sign-up Sheet</v>
      </c>
    </row>
    <row r="89">
      <c r="A89" s="95" t="str">
        <f>IFERROR(__xludf.DUMMYFUNCTION("""COMPUTED_VALUE"""),"Anytime in Support period, As early as possible")</f>
        <v>Anytime in Support period, As early as possible</v>
      </c>
      <c r="B89" s="96" t="str">
        <f>IFERROR(__xludf.DUMMYFUNCTION("""COMPUTED_VALUE"""),"")</f>
        <v/>
      </c>
      <c r="C89" s="67" t="str">
        <f>IFERROR(__xludf.DUMMYFUNCTION("""COMPUTED_VALUE"""),"Career Skills")</f>
        <v>Career Skills</v>
      </c>
      <c r="D89" s="97" t="str">
        <f>IFERROR(__xludf.DUMMYFUNCTION("""COMPUTED_VALUE"""),"Take more mock interviews as required")</f>
        <v>Take more mock interviews as required</v>
      </c>
      <c r="E89" s="35" t="b">
        <f>IFERROR(__xludf.DUMMYFUNCTION("""COMPUTED_VALUE"""),FALSE)</f>
        <v>0</v>
      </c>
      <c r="F89" s="77" t="str">
        <f>IFERROR(__xludf.DUMMYFUNCTION("""COMPUTED_VALUE"""),"Review Mock Interview Guidelines")</f>
        <v>Review Mock Interview Guidelines</v>
      </c>
      <c r="G89" s="98" t="str">
        <f>IFERROR(__xludf.DUMMYFUNCTION("""COMPUTED_VALUE"""),"")</f>
        <v/>
      </c>
      <c r="H89" s="99" t="str">
        <f>IFERROR(__xludf.DUMMYFUNCTION("""COMPUTED_VALUE"""),"")</f>
        <v/>
      </c>
      <c r="I89" s="100" t="str">
        <f>IFERROR(__xludf.DUMMYFUNCTION("""COMPUTED_VALUE"""),"")</f>
        <v/>
      </c>
      <c r="J89" s="101" t="str">
        <f>IFERROR(__xludf.DUMMYFUNCTION("""COMPUTED_VALUE"""),"")</f>
        <v/>
      </c>
      <c r="K89" s="65" t="str">
        <f>IFERROR(__xludf.DUMMYFUNCTION("""COMPUTED_VALUE"""),"Coding Technical Coaching Sign-up Sheet")</f>
        <v>Coding Technical Coaching Sign-up Sheet</v>
      </c>
      <c r="L89" s="65" t="str">
        <f>IFERROR(__xludf.DUMMYFUNCTION("""COMPUTED_VALUE"""),"System Design Technical Coaching Sign-up Sheet")</f>
        <v>System Design Technical Coaching Sign-up Sheet</v>
      </c>
      <c r="M89" s="65" t="str">
        <f>IFERROR(__xludf.DUMMYFUNCTION("""COMPUTED_VALUE"""),"Career Coaching Office Hours Sign-up Sheet")</f>
        <v>Career Coaching Office Hours Sign-up Sheet</v>
      </c>
    </row>
    <row r="90">
      <c r="A90" s="95" t="str">
        <f>IFERROR(__xludf.DUMMYFUNCTION("""COMPUTED_VALUE"""),"Anytime in Support period, As early as possible")</f>
        <v>Anytime in Support period, As early as possible</v>
      </c>
      <c r="B90" s="96" t="str">
        <f>IFERROR(__xludf.DUMMYFUNCTION("""COMPUTED_VALUE"""),"")</f>
        <v/>
      </c>
      <c r="C90" s="67" t="str">
        <f>IFERROR(__xludf.DUMMYFUNCTION("""COMPUTED_VALUE"""),"Career Skills")</f>
        <v>Career Skills</v>
      </c>
      <c r="D90" s="97" t="str">
        <f>IFERROR(__xludf.DUMMYFUNCTION("""COMPUTED_VALUE"""),"Practice Interview 2 - 3")</f>
        <v>Practice Interview 2 - 3</v>
      </c>
      <c r="E90" s="35" t="b">
        <f>IFERROR(__xludf.DUMMYFUNCTION("""COMPUTED_VALUE"""),FALSE)</f>
        <v>0</v>
      </c>
      <c r="F90" s="77" t="str">
        <f>IFERROR(__xludf.DUMMYFUNCTION("""COMPUTED_VALUE"""),"Practice Interview 1")</f>
        <v>Practice Interview 1</v>
      </c>
      <c r="G90" s="98" t="str">
        <f>IFERROR(__xludf.DUMMYFUNCTION("""COMPUTED_VALUE"""),"")</f>
        <v/>
      </c>
      <c r="H90" s="99" t="str">
        <f>IFERROR(__xludf.DUMMYFUNCTION("""COMPUTED_VALUE"""),"")</f>
        <v/>
      </c>
      <c r="I90" s="100" t="str">
        <f>IFERROR(__xludf.DUMMYFUNCTION("""COMPUTED_VALUE"""),"")</f>
        <v/>
      </c>
      <c r="J90" s="101" t="str">
        <f>IFERROR(__xludf.DUMMYFUNCTION("""COMPUTED_VALUE"""),"")</f>
        <v/>
      </c>
      <c r="K90" s="65" t="str">
        <f>IFERROR(__xludf.DUMMYFUNCTION("""COMPUTED_VALUE"""),"Coding Technical Coaching Sign-up Sheet")</f>
        <v>Coding Technical Coaching Sign-up Sheet</v>
      </c>
      <c r="L90" s="65" t="str">
        <f>IFERROR(__xludf.DUMMYFUNCTION("""COMPUTED_VALUE"""),"System Design Technical Coaching Sign-up Sheet")</f>
        <v>System Design Technical Coaching Sign-up Sheet</v>
      </c>
      <c r="M90" s="65" t="str">
        <f>IFERROR(__xludf.DUMMYFUNCTION("""COMPUTED_VALUE"""),"Career Coaching Office Hours Sign-up Sheet")</f>
        <v>Career Coaching Office Hours Sign-up Sheet</v>
      </c>
    </row>
  </sheetData>
  <mergeCells count="10">
    <mergeCell ref="D2:H2"/>
    <mergeCell ref="D5:H5"/>
    <mergeCell ref="D57:I57"/>
    <mergeCell ref="D47:I47"/>
    <mergeCell ref="D76:I76"/>
    <mergeCell ref="D67:I67"/>
    <mergeCell ref="D86:I86"/>
    <mergeCell ref="D15:H15"/>
    <mergeCell ref="D25:I25"/>
    <mergeCell ref="D37:I37"/>
  </mergeCells>
  <conditionalFormatting sqref="C1:C59 G1 G3:G4 G6:G14 G16:G24 G26:G36 G38:G46 G48:G56 G58 C61:C90 G61:G66 G71 G74:G75 G77:G85 G87:G90">
    <cfRule type="containsText" dxfId="0" priority="1" operator="containsText" text="Career Success">
      <formula>NOT(ISERROR(SEARCH(("Career Success"),(C1))))</formula>
    </cfRule>
  </conditionalFormatting>
  <conditionalFormatting sqref="C1:C59 G1 G3:G4 G6:G14 G16:G24 G26:G36 G38:G46 G48:G56 G58 C61:C90 G61:G66 G71 G74:G75 G77:G85 G87:G90">
    <cfRule type="containsText" dxfId="1" priority="2" operator="containsText" text="Mandatory">
      <formula>NOT(ISERROR(SEARCH(("Mandatory"),(C1))))</formula>
    </cfRule>
  </conditionalFormatting>
  <conditionalFormatting sqref="C1:C59 G1 G3:G4 G6:G14 G16:G24 G26:G36 G38:G46 G48:G56 G58 C61:C90 G61:G66 G71 G74:G75 G77:G85 G87:G90">
    <cfRule type="containsText" dxfId="2" priority="3" operator="containsText" text="Interviews">
      <formula>NOT(ISERROR(SEARCH(("Interviews"),(C1))))</formula>
    </cfRule>
  </conditionalFormatting>
  <hyperlinks>
    <hyperlink r:id="rId2" ref="K11"/>
    <hyperlink r:id="rId3" ref="K12"/>
    <hyperlink r:id="rId4" ref="K13"/>
    <hyperlink r:id="rId5" ref="K14"/>
    <hyperlink r:id="rId6" ref="K16"/>
    <hyperlink r:id="rId7" ref="M16"/>
    <hyperlink r:id="rId8" ref="K17"/>
    <hyperlink r:id="rId9" ref="M17"/>
    <hyperlink r:id="rId10" ref="K18"/>
    <hyperlink r:id="rId11" ref="M18"/>
    <hyperlink r:id="rId12" ref="K19"/>
    <hyperlink r:id="rId13" ref="M19"/>
    <hyperlink r:id="rId14" ref="K20"/>
    <hyperlink r:id="rId15" ref="M20"/>
    <hyperlink r:id="rId16" ref="K21"/>
    <hyperlink r:id="rId17" ref="M21"/>
    <hyperlink r:id="rId18" ref="K22"/>
    <hyperlink r:id="rId19" ref="M22"/>
    <hyperlink r:id="rId20" ref="K23"/>
    <hyperlink r:id="rId21" ref="M23"/>
    <hyperlink r:id="rId22" ref="K24"/>
    <hyperlink r:id="rId23" ref="M24"/>
    <hyperlink r:id="rId24" ref="K26"/>
    <hyperlink r:id="rId25" ref="M26"/>
    <hyperlink r:id="rId26" ref="K27"/>
    <hyperlink r:id="rId27" ref="M27"/>
    <hyperlink r:id="rId28" ref="K28"/>
    <hyperlink r:id="rId29" ref="M28"/>
    <hyperlink r:id="rId30" ref="K29"/>
    <hyperlink r:id="rId31" ref="M29"/>
    <hyperlink r:id="rId32" ref="K30"/>
    <hyperlink r:id="rId33" ref="M30"/>
    <hyperlink r:id="rId34" ref="K31"/>
    <hyperlink r:id="rId35" ref="M31"/>
    <hyperlink r:id="rId36" ref="K32"/>
    <hyperlink r:id="rId37" ref="K33"/>
    <hyperlink r:id="rId38" ref="M33"/>
    <hyperlink r:id="rId39" ref="K34"/>
    <hyperlink r:id="rId40" ref="M34"/>
    <hyperlink r:id="rId41" ref="K35"/>
    <hyperlink r:id="rId42" ref="M35"/>
    <hyperlink r:id="rId43" ref="K36"/>
    <hyperlink r:id="rId44" ref="M36"/>
    <hyperlink r:id="rId45" ref="K38"/>
    <hyperlink r:id="rId46" ref="M38"/>
    <hyperlink r:id="rId47" ref="K39"/>
    <hyperlink r:id="rId48" ref="M39"/>
    <hyperlink r:id="rId49" ref="K40"/>
    <hyperlink r:id="rId50" ref="M40"/>
    <hyperlink r:id="rId51" ref="K41"/>
    <hyperlink r:id="rId52" ref="M41"/>
    <hyperlink r:id="rId53" ref="K42"/>
    <hyperlink r:id="rId54" ref="M42"/>
    <hyperlink r:id="rId55" ref="K43"/>
    <hyperlink r:id="rId56" ref="M43"/>
    <hyperlink r:id="rId57" ref="K44"/>
    <hyperlink r:id="rId58" ref="M44"/>
    <hyperlink r:id="rId59" ref="K45"/>
    <hyperlink r:id="rId60" ref="M45"/>
    <hyperlink r:id="rId61" ref="K46"/>
    <hyperlink r:id="rId62" ref="M46"/>
    <hyperlink r:id="rId63" ref="K48"/>
    <hyperlink r:id="rId64" ref="M48"/>
    <hyperlink r:id="rId65" ref="K49"/>
    <hyperlink r:id="rId66" ref="M49"/>
    <hyperlink r:id="rId67" ref="K50"/>
    <hyperlink r:id="rId68" ref="M50"/>
    <hyperlink r:id="rId69" ref="K51"/>
    <hyperlink r:id="rId70" ref="M51"/>
    <hyperlink r:id="rId71" ref="K52"/>
    <hyperlink r:id="rId72" ref="M52"/>
    <hyperlink r:id="rId73" ref="K53"/>
    <hyperlink r:id="rId74" ref="M53"/>
    <hyperlink r:id="rId75" ref="K54"/>
    <hyperlink r:id="rId76" ref="M54"/>
    <hyperlink r:id="rId77" ref="K55"/>
    <hyperlink r:id="rId78" ref="M55"/>
    <hyperlink r:id="rId79" ref="K56"/>
    <hyperlink r:id="rId80" ref="M56"/>
    <hyperlink r:id="rId81" ref="K58"/>
    <hyperlink r:id="rId82" ref="M58"/>
    <hyperlink r:id="rId83" ref="K59"/>
    <hyperlink r:id="rId84" ref="M59"/>
    <hyperlink r:id="rId85" ref="K61"/>
    <hyperlink r:id="rId86" ref="M61"/>
    <hyperlink r:id="rId87" ref="K62"/>
    <hyperlink r:id="rId88" ref="L62"/>
    <hyperlink r:id="rId89" ref="M62"/>
    <hyperlink r:id="rId90" ref="K63"/>
    <hyperlink r:id="rId91" ref="L63"/>
    <hyperlink r:id="rId92" ref="M63"/>
    <hyperlink r:id="rId93" ref="K64"/>
    <hyperlink r:id="rId94" ref="L64"/>
    <hyperlink r:id="rId95" ref="M64"/>
    <hyperlink r:id="rId96" ref="K65"/>
    <hyperlink r:id="rId97" ref="M65"/>
    <hyperlink r:id="rId98" ref="K66"/>
    <hyperlink r:id="rId99" ref="L66"/>
    <hyperlink r:id="rId100" ref="M66"/>
    <hyperlink r:id="rId101" ref="K68"/>
    <hyperlink r:id="rId102" ref="L68"/>
    <hyperlink r:id="rId103" ref="M68"/>
    <hyperlink r:id="rId104" ref="K69"/>
    <hyperlink r:id="rId105" ref="L69"/>
    <hyperlink r:id="rId106" ref="M69"/>
    <hyperlink r:id="rId107" ref="K70"/>
    <hyperlink r:id="rId108" ref="L70"/>
    <hyperlink r:id="rId109" ref="M70"/>
    <hyperlink r:id="rId110" ref="K71"/>
    <hyperlink r:id="rId111" ref="L71"/>
    <hyperlink r:id="rId112" ref="M71"/>
    <hyperlink r:id="rId113" ref="K72"/>
    <hyperlink r:id="rId114" ref="L72"/>
    <hyperlink r:id="rId115" ref="M72"/>
    <hyperlink r:id="rId116" ref="K73"/>
    <hyperlink r:id="rId117" ref="L73"/>
    <hyperlink r:id="rId118" ref="M73"/>
    <hyperlink r:id="rId119" ref="K74"/>
    <hyperlink r:id="rId120" ref="L74"/>
    <hyperlink r:id="rId121" ref="M74"/>
    <hyperlink r:id="rId122" ref="K75"/>
    <hyperlink r:id="rId123" ref="L75"/>
    <hyperlink r:id="rId124" ref="M75"/>
    <hyperlink r:id="rId125" ref="K77"/>
    <hyperlink r:id="rId126" ref="L77"/>
    <hyperlink r:id="rId127" ref="M77"/>
    <hyperlink r:id="rId128" ref="K78"/>
    <hyperlink r:id="rId129" ref="L78"/>
    <hyperlink r:id="rId130" ref="M78"/>
    <hyperlink r:id="rId131" ref="K79"/>
    <hyperlink r:id="rId132" ref="L79"/>
    <hyperlink r:id="rId133" ref="M79"/>
    <hyperlink r:id="rId134" ref="K80"/>
    <hyperlink r:id="rId135" ref="L80"/>
    <hyperlink r:id="rId136" ref="M80"/>
    <hyperlink r:id="rId137" ref="K81"/>
    <hyperlink r:id="rId138" ref="L81"/>
    <hyperlink r:id="rId139" ref="M81"/>
    <hyperlink r:id="rId140" ref="K82"/>
    <hyperlink r:id="rId141" ref="L82"/>
    <hyperlink r:id="rId142" ref="M82"/>
    <hyperlink r:id="rId143" ref="K83"/>
    <hyperlink r:id="rId144" ref="L83"/>
    <hyperlink r:id="rId145" ref="M83"/>
    <hyperlink r:id="rId146" ref="K84"/>
    <hyperlink r:id="rId147" ref="L84"/>
    <hyperlink r:id="rId148" ref="M84"/>
    <hyperlink r:id="rId149" ref="K85"/>
    <hyperlink r:id="rId150" ref="L85"/>
    <hyperlink r:id="rId151" ref="M85"/>
    <hyperlink r:id="rId152" ref="K87"/>
    <hyperlink r:id="rId153" ref="L87"/>
    <hyperlink r:id="rId154" ref="M87"/>
    <hyperlink r:id="rId155" ref="K88"/>
    <hyperlink r:id="rId156" ref="L88"/>
    <hyperlink r:id="rId157" ref="M88"/>
    <hyperlink r:id="rId158" ref="K89"/>
    <hyperlink r:id="rId159" ref="L89"/>
    <hyperlink r:id="rId160" ref="M89"/>
    <hyperlink r:id="rId161" ref="K90"/>
    <hyperlink r:id="rId162" ref="L90"/>
    <hyperlink r:id="rId163" ref="M90"/>
  </hyperlinks>
  <drawing r:id="rId164"/>
  <legacyDrawing r:id="rId165"/>
</worksheet>
</file>