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rs\Downloads\"/>
    </mc:Choice>
  </mc:AlternateContent>
  <xr:revisionPtr revIDLastSave="0" documentId="13_ncr:1_{2202A772-0C2C-4170-BED0-43EA32C63E05}" xr6:coauthVersionLast="47" xr6:coauthVersionMax="47" xr10:uidLastSave="{00000000-0000-0000-0000-000000000000}"/>
  <bookViews>
    <workbookView xWindow="-120" yWindow="-120" windowWidth="29040" windowHeight="15720" tabRatio="500" firstSheet="2" activeTab="7" xr2:uid="{00000000-000D-0000-FFFF-FFFF00000000}"/>
  </bookViews>
  <sheets>
    <sheet name="Customer Details" sheetId="1" r:id="rId1"/>
    <sheet name="Sheet1" sheetId="9" r:id="rId2"/>
    <sheet name="Food Menu" sheetId="2" r:id="rId3"/>
    <sheet name="Restaurant Details" sheetId="4" r:id="rId4"/>
    <sheet name="Orders" sheetId="3" r:id="rId5"/>
    <sheet name="Delivery Details" sheetId="5" r:id="rId6"/>
    <sheet name="Payment Details" sheetId="6" r:id="rId7"/>
    <sheet name="Reports &amp; Dashboard" sheetId="7" r:id="rId8"/>
    <sheet name="a" sheetId="8" r:id="rId9"/>
  </sheets>
  <definedNames>
    <definedName name="_xlnm._FilterDatabase" localSheetId="0" hidden="1">'Customer Details'!$A$1:$F$16</definedName>
    <definedName name="_xlnm._FilterDatabase" localSheetId="5" hidden="1">'Delivery Details'!$A$1:$H$16</definedName>
    <definedName name="_xlnm._FilterDatabase" localSheetId="2" hidden="1">'Food Menu'!$A$1:$I$16</definedName>
    <definedName name="_xlnm._FilterDatabase" localSheetId="4" hidden="1">Orders!$A$1:$L$11</definedName>
    <definedName name="_xlnm._FilterDatabase" localSheetId="6" hidden="1">'Payment Details'!$A$1:$H$10</definedName>
    <definedName name="_xlnm._FilterDatabase" localSheetId="3" hidden="1">'Restaurant Details'!$A$1:$J$6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3" l="1"/>
  <c r="H2" i="3"/>
  <c r="I2" i="3" s="1"/>
  <c r="F3" i="3"/>
  <c r="H3" i="3"/>
  <c r="I3" i="3"/>
  <c r="F4" i="3"/>
  <c r="H4" i="3"/>
  <c r="I4" i="3" s="1"/>
  <c r="F5" i="3"/>
  <c r="H5" i="3"/>
  <c r="I5" i="3"/>
  <c r="E5" i="6" s="1"/>
  <c r="F6" i="3"/>
  <c r="H6" i="3"/>
  <c r="I6" i="3" s="1"/>
  <c r="F7" i="3"/>
  <c r="H7" i="3"/>
  <c r="I7" i="3" s="1"/>
  <c r="E7" i="6" s="1"/>
  <c r="F8" i="3"/>
  <c r="H8" i="3"/>
  <c r="I8" i="3"/>
  <c r="F9" i="3"/>
  <c r="H9" i="3"/>
  <c r="I9" i="3"/>
  <c r="E9" i="6" s="1"/>
  <c r="F10" i="3"/>
  <c r="H10" i="3"/>
  <c r="I10" i="3" s="1"/>
  <c r="F11" i="3"/>
  <c r="H11" i="3"/>
  <c r="I11" i="3"/>
  <c r="H10" i="6"/>
  <c r="F10" i="6"/>
  <c r="D10" i="6"/>
  <c r="B10" i="6"/>
  <c r="H9" i="6"/>
  <c r="F9" i="6"/>
  <c r="D9" i="6"/>
  <c r="B9" i="6"/>
  <c r="H8" i="6"/>
  <c r="F8" i="6"/>
  <c r="D8" i="6"/>
  <c r="B8" i="6"/>
  <c r="H7" i="6"/>
  <c r="F7" i="6"/>
  <c r="D7" i="6"/>
  <c r="B7" i="6"/>
  <c r="H6" i="6"/>
  <c r="F6" i="6"/>
  <c r="D6" i="6"/>
  <c r="B6" i="6"/>
  <c r="H5" i="6"/>
  <c r="F5" i="6"/>
  <c r="D5" i="6"/>
  <c r="B5" i="6"/>
  <c r="H4" i="6"/>
  <c r="F4" i="6"/>
  <c r="D4" i="6"/>
  <c r="B4" i="6"/>
  <c r="H3" i="6"/>
  <c r="F3" i="6"/>
  <c r="D3" i="6"/>
  <c r="B3" i="6"/>
  <c r="H2" i="6"/>
  <c r="F2" i="6"/>
  <c r="D2" i="6"/>
  <c r="B2" i="6"/>
  <c r="B11" i="5"/>
  <c r="B10" i="5"/>
  <c r="B9" i="5"/>
  <c r="B8" i="5"/>
  <c r="B7" i="5"/>
  <c r="B6" i="5"/>
  <c r="B5" i="5"/>
  <c r="B4" i="5"/>
  <c r="B3" i="5"/>
  <c r="B2" i="5"/>
  <c r="E11" i="3"/>
  <c r="C11" i="3"/>
  <c r="B11" i="3"/>
  <c r="E10" i="3"/>
  <c r="C10" i="3"/>
  <c r="B10" i="3"/>
  <c r="C10" i="6" s="1"/>
  <c r="E9" i="3"/>
  <c r="C9" i="3"/>
  <c r="B9" i="3"/>
  <c r="C9" i="6" s="1"/>
  <c r="E8" i="3"/>
  <c r="C8" i="3"/>
  <c r="B8" i="3"/>
  <c r="C8" i="6" s="1"/>
  <c r="E7" i="3"/>
  <c r="C7" i="3"/>
  <c r="B7" i="3"/>
  <c r="C7" i="6" s="1"/>
  <c r="E6" i="3"/>
  <c r="C6" i="3"/>
  <c r="B6" i="3"/>
  <c r="C6" i="6" s="1"/>
  <c r="E5" i="3"/>
  <c r="C5" i="3"/>
  <c r="B5" i="3"/>
  <c r="C5" i="6" s="1"/>
  <c r="E4" i="3"/>
  <c r="C4" i="3"/>
  <c r="B4" i="3"/>
  <c r="C4" i="6" s="1"/>
  <c r="E3" i="6"/>
  <c r="E3" i="3"/>
  <c r="C3" i="3"/>
  <c r="B3" i="3"/>
  <c r="C3" i="6" s="1"/>
  <c r="E2" i="3"/>
  <c r="C2" i="3"/>
  <c r="B2" i="3"/>
  <c r="C2" i="6" s="1"/>
  <c r="B33" i="7"/>
  <c r="B32" i="7"/>
  <c r="B31" i="7"/>
  <c r="B30" i="7"/>
  <c r="B29" i="7"/>
  <c r="B28" i="7"/>
  <c r="C9" i="7"/>
  <c r="A9" i="7"/>
  <c r="G5" i="7"/>
  <c r="C5" i="7"/>
  <c r="A5" i="7"/>
  <c r="I10" i="2" l="1"/>
  <c r="H7" i="2"/>
  <c r="H4" i="2"/>
  <c r="H5" i="2"/>
  <c r="H6" i="2"/>
  <c r="I4" i="2"/>
  <c r="I7" i="2"/>
  <c r="H8" i="2"/>
  <c r="H9" i="2"/>
  <c r="H10" i="2"/>
  <c r="H2" i="2"/>
  <c r="H3" i="2"/>
  <c r="B65" i="7"/>
  <c r="I6" i="2"/>
  <c r="B64" i="7"/>
  <c r="B63" i="7"/>
  <c r="E5" i="7"/>
  <c r="B62" i="7"/>
  <c r="B61" i="7"/>
  <c r="B60" i="7"/>
  <c r="B59" i="7"/>
  <c r="B58" i="7"/>
  <c r="E2" i="6"/>
  <c r="B57" i="7"/>
  <c r="E9" i="7"/>
  <c r="B56" i="7"/>
  <c r="B55" i="7"/>
  <c r="B66" i="7"/>
  <c r="B22" i="7"/>
  <c r="I9" i="2"/>
  <c r="B23" i="7"/>
  <c r="E10" i="6"/>
  <c r="I8" i="2"/>
  <c r="E8" i="6"/>
  <c r="I5" i="2"/>
  <c r="E6" i="6"/>
  <c r="I2" i="2"/>
  <c r="I3" i="2"/>
  <c r="E4" i="6"/>
  <c r="B20" i="7" l="1"/>
  <c r="A13" i="7"/>
  <c r="B21" i="7"/>
  <c r="B19" i="7"/>
  <c r="E13" i="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<sst xmlns="http://schemas.openxmlformats.org/spreadsheetml/2006/main" count="371" uniqueCount="286">
  <si>
    <t>Customer ID</t>
  </si>
  <si>
    <t>Customer Name</t>
  </si>
  <si>
    <t>Phone Number</t>
  </si>
  <si>
    <t>Email</t>
  </si>
  <si>
    <t>Address</t>
  </si>
  <si>
    <t>Registration Date</t>
  </si>
  <si>
    <t>CUST001</t>
  </si>
  <si>
    <t>Aarav Sharma</t>
  </si>
  <si>
    <t>9786579303</t>
  </si>
  <si>
    <t>aarav.sharma@example.com</t>
  </si>
  <si>
    <t>29 MG Road, Hyderabad</t>
  </si>
  <si>
    <t>CUST002</t>
  </si>
  <si>
    <t>Vivaan Verma</t>
  </si>
  <si>
    <t>9249827706</t>
  </si>
  <si>
    <t>vivaan.verma@example.com</t>
  </si>
  <si>
    <t>189 MG Road, Bengaluru</t>
  </si>
  <si>
    <t>CUST003</t>
  </si>
  <si>
    <t>Aditi Iyer</t>
  </si>
  <si>
    <t>9134126396</t>
  </si>
  <si>
    <t>aditi.iyer@example.com</t>
  </si>
  <si>
    <t>8 MG Road, Delhi</t>
  </si>
  <si>
    <t>CUST004</t>
  </si>
  <si>
    <t>Diya Patel</t>
  </si>
  <si>
    <t>9746412689</t>
  </si>
  <si>
    <t>diya.patel@example.com</t>
  </si>
  <si>
    <t>7 Church Street, Delhi</t>
  </si>
  <si>
    <t>CUST005</t>
  </si>
  <si>
    <t>Kabir Nair</t>
  </si>
  <si>
    <t>9853041955</t>
  </si>
  <si>
    <t>kabir.nair@example.com</t>
  </si>
  <si>
    <t>140 Brigade Road, Delhi</t>
  </si>
  <si>
    <t>CUST006</t>
  </si>
  <si>
    <t>Isha Gupta</t>
  </si>
  <si>
    <t>9398704996</t>
  </si>
  <si>
    <t>isha.gupta@example.com</t>
  </si>
  <si>
    <t>2 Anna Salai, Kolkata</t>
  </si>
  <si>
    <t>CUST007</t>
  </si>
  <si>
    <t>Rohan Reddy</t>
  </si>
  <si>
    <t>9266944844</t>
  </si>
  <si>
    <t>rohan.reddy@example.com</t>
  </si>
  <si>
    <t>56 Park Street, Bengaluru</t>
  </si>
  <si>
    <t>CUST008</t>
  </si>
  <si>
    <t>Meera Menon</t>
  </si>
  <si>
    <t>9203848421</t>
  </si>
  <si>
    <t>meera.menon@example.com</t>
  </si>
  <si>
    <t>92 Park Street, Hyderabad</t>
  </si>
  <si>
    <t>CUST009</t>
  </si>
  <si>
    <t>Arjun Singh</t>
  </si>
  <si>
    <t>9593303705</t>
  </si>
  <si>
    <t>arjun.singh@example.com</t>
  </si>
  <si>
    <t>138 MG Road, Kolkata</t>
  </si>
  <si>
    <t>CUST010</t>
  </si>
  <si>
    <t>Sanya Rao</t>
  </si>
  <si>
    <t>9414797776</t>
  </si>
  <si>
    <t>sanya.rao@example.com</t>
  </si>
  <si>
    <t>161 Church Street, Pune</t>
  </si>
  <si>
    <t>CUST011</t>
  </si>
  <si>
    <t>Kunal Kapoor</t>
  </si>
  <si>
    <t>9856528252</t>
  </si>
  <si>
    <t>kunal.kapoor@example.com</t>
  </si>
  <si>
    <t>18 MG Road, Delhi</t>
  </si>
  <si>
    <t>CUST012</t>
  </si>
  <si>
    <t>Priya Das</t>
  </si>
  <si>
    <t>9349957310</t>
  </si>
  <si>
    <t>priya.das@example.com</t>
  </si>
  <si>
    <t>26 Brigade Road, Hyderabad</t>
  </si>
  <si>
    <t>CUST013</t>
  </si>
  <si>
    <t>Neha Bose</t>
  </si>
  <si>
    <t>9995619255</t>
  </si>
  <si>
    <t>neha.bose@example.com</t>
  </si>
  <si>
    <t>94 Anna Salai, Pune</t>
  </si>
  <si>
    <t>CUST014</t>
  </si>
  <si>
    <t>Rahul Chatterjee</t>
  </si>
  <si>
    <t>9819595113</t>
  </si>
  <si>
    <t>rahul.chatterjee@example.com</t>
  </si>
  <si>
    <t>69 MG Road, Mumbai</t>
  </si>
  <si>
    <t>CUST015</t>
  </si>
  <si>
    <t>Sara Pillai</t>
  </si>
  <si>
    <t>9362863730</t>
  </si>
  <si>
    <t>sara.pillai@example.com</t>
  </si>
  <si>
    <t>42 Brigade Road, Kolkata</t>
  </si>
  <si>
    <t>Food ID</t>
  </si>
  <si>
    <t>Food Name</t>
  </si>
  <si>
    <t>Category</t>
  </si>
  <si>
    <t>Description</t>
  </si>
  <si>
    <t>Price</t>
  </si>
  <si>
    <t>Availability</t>
  </si>
  <si>
    <t>Preparation Time (mins)</t>
  </si>
  <si>
    <t>Total Qty Sold</t>
  </si>
  <si>
    <t>Total Revenue (excl. Cancelled)</t>
  </si>
  <si>
    <t>FOOD001</t>
  </si>
  <si>
    <t>Paneer Tikka</t>
  </si>
  <si>
    <t>Starters</t>
  </si>
  <si>
    <t>Grilled cottage cheese marinated in spices</t>
  </si>
  <si>
    <t>Available</t>
  </si>
  <si>
    <t>FOOD002</t>
  </si>
  <si>
    <t>Chicken 65</t>
  </si>
  <si>
    <t>Spicy deep-fried chicken bites</t>
  </si>
  <si>
    <t>FOOD003</t>
  </si>
  <si>
    <t>Veg Spring Rolls</t>
  </si>
  <si>
    <t>Crispy rolls stuffed with vegetables</t>
  </si>
  <si>
    <t>FOOD004</t>
  </si>
  <si>
    <t>Butter Chicken</t>
  </si>
  <si>
    <t>Main Course</t>
  </si>
  <si>
    <t>Creamy tomato based chicken curry</t>
  </si>
  <si>
    <t>FOOD005</t>
  </si>
  <si>
    <t>Paneer Butter Masala</t>
  </si>
  <si>
    <t>Cottage cheese in rich tomato gravy</t>
  </si>
  <si>
    <t>FOOD006</t>
  </si>
  <si>
    <t>Veg Biryani</t>
  </si>
  <si>
    <t>Fragrant rice cooked with mixed vegetables</t>
  </si>
  <si>
    <t>FOOD007</t>
  </si>
  <si>
    <t>Chicken Biryani</t>
  </si>
  <si>
    <t>Fragrant rice layered with spiced chicken</t>
  </si>
  <si>
    <t>Unavailable</t>
  </si>
  <si>
    <t>FOOD008</t>
  </si>
  <si>
    <t>Gulab Jamun</t>
  </si>
  <si>
    <t>Desserts</t>
  </si>
  <si>
    <t>Deep fried milk balls soaked in sugar syrup</t>
  </si>
  <si>
    <t>FOOD009</t>
  </si>
  <si>
    <t>Chocolate Brownie</t>
  </si>
  <si>
    <t>Warm brownie served with chocolate sauce</t>
  </si>
  <si>
    <t>FOOD010</t>
  </si>
  <si>
    <t>Ice Cream Sundae</t>
  </si>
  <si>
    <t>Assorted ice cream with toppings</t>
  </si>
  <si>
    <t>Beverages</t>
  </si>
  <si>
    <t>Snacks</t>
  </si>
  <si>
    <t>Order ID</t>
  </si>
  <si>
    <t>Order Date</t>
  </si>
  <si>
    <t>Quantity</t>
  </si>
  <si>
    <t>Unit Price</t>
  </si>
  <si>
    <t>Total Amount</t>
  </si>
  <si>
    <t>Payment Method</t>
  </si>
  <si>
    <t>Payment Status</t>
  </si>
  <si>
    <t>Order Status</t>
  </si>
  <si>
    <t>ORD0001</t>
  </si>
  <si>
    <t>Wallet</t>
  </si>
  <si>
    <t>Paid</t>
  </si>
  <si>
    <t>Delivered</t>
  </si>
  <si>
    <t>ORD0002</t>
  </si>
  <si>
    <t>Credit Card</t>
  </si>
  <si>
    <t>Pending</t>
  </si>
  <si>
    <t>Cancelled</t>
  </si>
  <si>
    <t>ORD0003</t>
  </si>
  <si>
    <t>ORD0004</t>
  </si>
  <si>
    <t>ORD0005</t>
  </si>
  <si>
    <t>Debit Card</t>
  </si>
  <si>
    <t>ORD0006</t>
  </si>
  <si>
    <t>UPI</t>
  </si>
  <si>
    <t>Failed</t>
  </si>
  <si>
    <t>ORD0007</t>
  </si>
  <si>
    <t>ORD0008</t>
  </si>
  <si>
    <t>ORD0009</t>
  </si>
  <si>
    <t>Cash on Delivery</t>
  </si>
  <si>
    <t>Confirmed</t>
  </si>
  <si>
    <t>ORD0010</t>
  </si>
  <si>
    <t>Refunded</t>
  </si>
  <si>
    <t>Out for Delivery</t>
  </si>
  <si>
    <t>Preparing</t>
  </si>
  <si>
    <t>Restaurant ID</t>
  </si>
  <si>
    <t>Restaurant Name</t>
  </si>
  <si>
    <t>Owner Name</t>
  </si>
  <si>
    <t>Contact Number</t>
  </si>
  <si>
    <t>Cuisine Type</t>
  </si>
  <si>
    <t>Opening Time</t>
  </si>
  <si>
    <t>Closing Time</t>
  </si>
  <si>
    <t>Restaurant Status</t>
  </si>
  <si>
    <t>REST001</t>
  </si>
  <si>
    <t>Spice Garden</t>
  </si>
  <si>
    <t>Ramesh Kumar</t>
  </si>
  <si>
    <t>9876543210</t>
  </si>
  <si>
    <t>contact@spicegarden.com</t>
  </si>
  <si>
    <t>12 MG Road, Chennai</t>
  </si>
  <si>
    <t>Indian</t>
  </si>
  <si>
    <t>Open</t>
  </si>
  <si>
    <t>REST002</t>
  </si>
  <si>
    <t>Tandoori Flames</t>
  </si>
  <si>
    <t>Sunita Rao</t>
  </si>
  <si>
    <t>9876543211</t>
  </si>
  <si>
    <t>info@tandooriflames.com</t>
  </si>
  <si>
    <t>45 Brigade Road, Bengaluru</t>
  </si>
  <si>
    <t>North Indian</t>
  </si>
  <si>
    <t>REST003</t>
  </si>
  <si>
    <t>Sweet Treats Bakery</t>
  </si>
  <si>
    <t>Anil Mehta</t>
  </si>
  <si>
    <t>9876543212</t>
  </si>
  <si>
    <t>hello@sweettreats.com</t>
  </si>
  <si>
    <t>8 Park Street, Kolkata</t>
  </si>
  <si>
    <t>Bakery &amp; Desserts</t>
  </si>
  <si>
    <t>REST004</t>
  </si>
  <si>
    <t>Cafe Brew</t>
  </si>
  <si>
    <t>Farhan Ali</t>
  </si>
  <si>
    <t>9876543213</t>
  </si>
  <si>
    <t>support@cafebrew.com</t>
  </si>
  <si>
    <t>22 Church Street, Bengaluru</t>
  </si>
  <si>
    <t>Cafe</t>
  </si>
  <si>
    <t>Closed</t>
  </si>
  <si>
    <t>REST005</t>
  </si>
  <si>
    <t>Quick Bites</t>
  </si>
  <si>
    <t>Lakshmi Narayan</t>
  </si>
  <si>
    <t>9876543214</t>
  </si>
  <si>
    <t>care@quickbites.com</t>
  </si>
  <si>
    <t>3 Anna Salai, Chennai</t>
  </si>
  <si>
    <t>Fast Food</t>
  </si>
  <si>
    <t>Delivery ID</t>
  </si>
  <si>
    <t>Delivery Partner ID</t>
  </si>
  <si>
    <t>Delivery Partner Name</t>
  </si>
  <si>
    <t>Pickup Time</t>
  </si>
  <si>
    <t>Delivery Time</t>
  </si>
  <si>
    <t>Delivery Status</t>
  </si>
  <si>
    <t>DEL0001</t>
  </si>
  <si>
    <t>DP001</t>
  </si>
  <si>
    <t>Suresh Yadav</t>
  </si>
  <si>
    <t>9123456780</t>
  </si>
  <si>
    <t>DEL0002</t>
  </si>
  <si>
    <t>DP005</t>
  </si>
  <si>
    <t>Vikram Joshi</t>
  </si>
  <si>
    <t>9123456784</t>
  </si>
  <si>
    <t>DEL0003</t>
  </si>
  <si>
    <t>DP002</t>
  </si>
  <si>
    <t>Ravi Teja</t>
  </si>
  <si>
    <t>9123456781</t>
  </si>
  <si>
    <t>DEL0004</t>
  </si>
  <si>
    <t>DP003</t>
  </si>
  <si>
    <t>Manoj Kumar</t>
  </si>
  <si>
    <t>9123456782</t>
  </si>
  <si>
    <t>DEL0005</t>
  </si>
  <si>
    <t>DEL0006</t>
  </si>
  <si>
    <t>DEL0007</t>
  </si>
  <si>
    <t>DEL0008</t>
  </si>
  <si>
    <t>In Transit</t>
  </si>
  <si>
    <t>DEL0009</t>
  </si>
  <si>
    <t>DEL0010</t>
  </si>
  <si>
    <t>Payment ID</t>
  </si>
  <si>
    <t>Payment Date</t>
  </si>
  <si>
    <t>Amount</t>
  </si>
  <si>
    <t>Transaction ID</t>
  </si>
  <si>
    <t>PAY0001</t>
  </si>
  <si>
    <t>TXN487151</t>
  </si>
  <si>
    <t>PAY0002</t>
  </si>
  <si>
    <t>TXN710805</t>
  </si>
  <si>
    <t>PAY0003</t>
  </si>
  <si>
    <t>TXN679364</t>
  </si>
  <si>
    <t>PAY0004</t>
  </si>
  <si>
    <t>TXN255287</t>
  </si>
  <si>
    <t>PAY0005</t>
  </si>
  <si>
    <t>TXN550664</t>
  </si>
  <si>
    <t>PAY0006</t>
  </si>
  <si>
    <t>TXN233636</t>
  </si>
  <si>
    <t>PAY0007</t>
  </si>
  <si>
    <t>TXN143860</t>
  </si>
  <si>
    <t>PAY0008</t>
  </si>
  <si>
    <t>TXN423232</t>
  </si>
  <si>
    <t>PAY0009</t>
  </si>
  <si>
    <t>TXN482364</t>
  </si>
  <si>
    <t>Food Delivery Management — Reports &amp; Dashboard</t>
  </si>
  <si>
    <t>Live figures calculated from Customer, Food, Orders, Delivery &amp; Payment sheets</t>
  </si>
  <si>
    <t>Total Customers</t>
  </si>
  <si>
    <t>Total Orders</t>
  </si>
  <si>
    <t>Total Revenue</t>
  </si>
  <si>
    <t>Pending Orders</t>
  </si>
  <si>
    <t>Completed Orders</t>
  </si>
  <si>
    <t>Cancelled Orders</t>
  </si>
  <si>
    <t>Average Order Value</t>
  </si>
  <si>
    <t>Most Popular Food Item</t>
  </si>
  <si>
    <t>Top-Selling Food Category</t>
  </si>
  <si>
    <t>Category Revenue Breakdown (excl. Cancelled orders)</t>
  </si>
  <si>
    <t>Order Status Breakdown</t>
  </si>
  <si>
    <t>Count</t>
  </si>
  <si>
    <t>Monthly Revenue Trend (2025)</t>
  </si>
  <si>
    <t>Month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</si>
  <si>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</si>
  <si>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</si>
  <si>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</si>
  <si>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</si>
  <si>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</si>
  <si>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</si>
  <si>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</si>
  <si>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</si>
  <si>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</si>
  <si>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</si>
  <si>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</si>
  <si>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</si>
  <si>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</si>
  <si>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rps220</t>
  </si>
  <si>
    <t xml:space="preserve">                             $150.00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</si>
</sst>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hh:mm\ AM/PM"/>
    <numFmt numFmtId="167" formatCode="yyyy\-mm\-dd\ hh:mm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color rgb="FF404040"/>
      <name val="Arial"/>
      <charset val="1"/>
    </font>
    <font>
      <b/>
      <sz val="18"/>
      <color rgb="FF1F4E78"/>
      <name val="Arial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  <font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9E6"/>
      </patternFill>
    </fill>
    <fill>
      <patternFill patternType="solid">
        <fgColor rgb="FFDCE6F1"/>
        <bgColor rgb="FFD9EAD3"/>
      </patternFill>
    </fill>
    <fill>
      <patternFill patternType="solid">
        <fgColor rgb="FFD9EAD3"/>
        <bgColor rgb="FFDCE6F1"/>
      </patternFill>
    </fill>
    <fill>
      <patternFill patternType="solid">
        <fgColor rgb="FFFCE5CD"/>
        <bgColor rgb="FFFCE4D6"/>
      </patternFill>
    </fill>
    <fill>
      <patternFill patternType="solid">
        <fgColor rgb="FFF4CCCC"/>
        <bgColor rgb="FFFFC7CE"/>
      </patternFill>
    </fill>
    <fill>
      <patternFill patternType="solid">
        <fgColor rgb="FFE6D9F2"/>
        <bgColor rgb="FFD9D2E9"/>
      </patternFill>
    </fill>
    <fill>
      <patternFill patternType="solid">
        <fgColor rgb="FFFFF2CC"/>
        <bgColor rgb="FFFCE5CD"/>
      </patternFill>
    </fill>
    <fill>
      <patternFill patternType="solid">
        <fgColor rgb="FFFFF9E6"/>
        <b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9" fillId="11" borderId="0" applyNumberFormat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/>
    <xf numFmtId="165" fontId="2" fillId="0" borderId="1" xfId="0" applyNumberFormat="1" applyFont="1" applyBorder="1"/>
    <xf numFmtId="165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/>
    <xf numFmtId="165" fontId="2" fillId="3" borderId="1" xfId="0" applyNumberFormat="1" applyFont="1" applyFill="1" applyBorder="1"/>
    <xf numFmtId="166" fontId="2" fillId="0" borderId="1" xfId="0" applyNumberFormat="1" applyFont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left" vertical="center" wrapText="1"/>
    </xf>
    <xf numFmtId="167" fontId="2" fillId="3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0" fontId="1" fillId="2" borderId="1" xfId="0" applyFon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0" fillId="0" borderId="1" xfId="0" applyBorder="1"/>
    <xf numFmtId="0" fontId="0" fillId="3" borderId="1" xfId="0" applyFill="1" applyBorder="1"/>
    <xf numFmtId="0" fontId="9" fillId="11" borderId="1" xfId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23">
    <dxf>
      <fill>
        <patternFill>
          <bgColor rgb="FFD9D2E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2E9"/>
        </patternFill>
      </fill>
    </dxf>
    <dxf>
      <fill>
        <patternFill>
          <bgColor rgb="FFFCE4D6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2E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E6D9F2"/>
      <rgbColor rgb="FFC0504D"/>
      <rgbColor rgb="FFFFF9E6"/>
      <rgbColor rgb="FFDCE6F1"/>
      <rgbColor rgb="FF660066"/>
      <rgbColor rgb="FFFF8080"/>
      <rgbColor rgb="FF0066CC"/>
      <rgbColor rgb="FFD9D2E9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F2F6FA"/>
      <rgbColor rgb="FFC6EFCE"/>
      <rgbColor rgb="FFFFEB9C"/>
      <rgbColor rgb="FFBDD7EE"/>
      <rgbColor rgb="FFFFC7CE"/>
      <rgbColor rgb="FFD9D9D9"/>
      <rgbColor rgb="FFF4CCCC"/>
      <rgbColor rgb="FF4A7EBB"/>
      <rgbColor rgb="FF4BACC6"/>
      <rgbColor rgb="FF9BBB59"/>
      <rgbColor rgb="FFFCE5CD"/>
      <rgbColor rgb="FFF79646"/>
      <rgbColor rgb="FFFF6600"/>
      <rgbColor rgb="FF8064A2"/>
      <rgbColor rgb="FFD9EAD3"/>
      <rgbColor rgb="FF003366"/>
      <rgbColor rgb="FF4F81BD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'Reports &amp; Dashboard'!$B$27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C5D-4112-8859-56745ED63CA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C5D-4112-8859-56745ED63CA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C5D-4112-8859-56745ED63CA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C5D-4112-8859-56745ED63CA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C5D-4112-8859-56745ED63CA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C5D-4112-8859-56745ED63C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5D-4112-8859-56745ED63C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5D-4112-8859-56745ED63C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5D-4112-8859-56745ED63CA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5D-4112-8859-56745ED63CA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5D-4112-8859-56745ED63CA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5D-4112-8859-56745ED63C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'Reports &amp; Dashboard'!$A$28:$A$33</c:f>
              <c:strCache>
                <c:ptCount val="6"/>
                <c:pt idx="0">
                  <c:v>Pending</c:v>
                </c:pt>
                <c:pt idx="1">
                  <c:v>Confirmed</c:v>
                </c:pt>
                <c:pt idx="2">
                  <c:v>Preparing</c:v>
                </c:pt>
                <c:pt idx="3">
                  <c:v>Out for Delivery</c:v>
                </c:pt>
                <c:pt idx="4">
                  <c:v>Delivered</c:v>
                </c:pt>
                <c:pt idx="5">
                  <c:v>Cancelled</c:v>
                </c:pt>
              </c:strCache>
            </c:strRef>
          </c:cat>
          <c:val>
            <c:numRef>
              <c:f>'Reports &amp; Dashboard'!$B$28:$B$33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5D-4112-8859-56745ED63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Food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'Reports &amp; Dashboard'!$B$18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'Reports &amp; Dashboard'!$A$19:$A$23</c:f>
              <c:strCache>
                <c:ptCount val="5"/>
                <c:pt idx="0">
                  <c:v>Starters</c:v>
                </c:pt>
                <c:pt idx="1">
                  <c:v>Main Course</c:v>
                </c:pt>
                <c:pt idx="2">
                  <c:v>Desserts</c:v>
                </c:pt>
                <c:pt idx="3">
                  <c:v>Beverages</c:v>
                </c:pt>
                <c:pt idx="4">
                  <c:v>Snacks</c:v>
                </c:pt>
              </c:strCache>
            </c:strRef>
          </c:cat>
          <c:val>
            <c:numRef>
              <c:f>'Reports &amp; Dashboard'!$B$19:$B$23</c:f>
              <c:numCache>
                <c:formatCode>\$#,##0.00</c:formatCode>
                <c:ptCount val="5"/>
                <c:pt idx="0">
                  <c:v>0</c:v>
                </c:pt>
                <c:pt idx="1">
                  <c:v>680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4-4CA4-BFC1-F89CB230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94875"/>
        <c:axId val="83947517"/>
      </c:barChart>
      <c:catAx>
        <c:axId val="92494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47517"/>
        <c:crosses val="autoZero"/>
        <c:auto val="1"/>
        <c:lblAlgn val="ctr"/>
        <c:lblOffset val="100"/>
        <c:noMultiLvlLbl val="0"/>
      </c:catAx>
      <c:valAx>
        <c:axId val="83947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4948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'Reports &amp; Dashboard'!$B$54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'Reports &amp; Dashboard'!$A$55:$A$66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'Reports &amp; Dashboard'!$B$55:$B$66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E0-4F9F-9D6B-AE93AD3A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70085"/>
        <c:axId val="66088567"/>
      </c:lineChart>
      <c:catAx>
        <c:axId val="3170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88567"/>
        <c:crosses val="autoZero"/>
        <c:auto val="1"/>
        <c:lblAlgn val="ctr"/>
        <c:lblOffset val="100"/>
        <c:noMultiLvlLbl val="0"/>
      </c:catAx>
      <c:valAx>
        <c:axId val="66088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70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2</xdr:row>
      <xdr:rowOff>9525</xdr:rowOff>
    </xdr:from>
    <xdr:to>
      <xdr:col>18</xdr:col>
      <xdr:colOff>114300</xdr:colOff>
      <xdr:row>28</xdr:row>
      <xdr:rowOff>76200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F58B258-2CE2-732D-3E30-5DAE9C6D6A2B}"/>
            </a:ext>
          </a:extLst>
        </xdr:cNvPr>
        <xdr:cNvSpPr/>
      </xdr:nvSpPr>
      <xdr:spPr>
        <a:xfrm>
          <a:off x="5734050" y="390525"/>
          <a:ext cx="5353050" cy="5019675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409576</xdr:colOff>
      <xdr:row>0</xdr:row>
      <xdr:rowOff>161925</xdr:rowOff>
    </xdr:from>
    <xdr:to>
      <xdr:col>18</xdr:col>
      <xdr:colOff>142876</xdr:colOff>
      <xdr:row>28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13F8E2-CFE1-376D-38D3-B5D2B5B0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6" y="161925"/>
          <a:ext cx="5219700" cy="521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3</xdr:col>
      <xdr:colOff>513360</xdr:colOff>
      <xdr:row>49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35</xdr:row>
      <xdr:rowOff>0</xdr:rowOff>
    </xdr:from>
    <xdr:to>
      <xdr:col>7</xdr:col>
      <xdr:colOff>513360</xdr:colOff>
      <xdr:row>49</xdr:row>
      <xdr:rowOff>79200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7</xdr:col>
      <xdr:colOff>259560</xdr:colOff>
      <xdr:row>82</xdr:row>
      <xdr:rowOff>79200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15" customWidth="1"/>
    <col min="4" max="4" width="28" customWidth="1"/>
    <col min="5" max="5" width="38" customWidth="1"/>
    <col min="6" max="6" width="16" customWidth="1"/>
  </cols>
  <sheetData>
    <row r="1" spans="1:6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45390</v>
      </c>
    </row>
    <row r="3" spans="1:6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45579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45399</v>
      </c>
    </row>
    <row r="5" spans="1:6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5">
        <v>45647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>
        <v>45523</v>
      </c>
    </row>
    <row r="7" spans="1:6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5">
        <v>45452</v>
      </c>
    </row>
    <row r="8" spans="1:6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>
        <v>45335</v>
      </c>
    </row>
    <row r="9" spans="1:6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5">
        <v>45315</v>
      </c>
    </row>
    <row r="10" spans="1:6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3">
        <v>45340</v>
      </c>
    </row>
    <row r="11" spans="1:6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5">
        <v>45572</v>
      </c>
    </row>
    <row r="12" spans="1:6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3">
        <v>45415</v>
      </c>
    </row>
    <row r="13" spans="1:6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5">
        <v>45525</v>
      </c>
    </row>
    <row r="14" spans="1:6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3">
        <v>45450</v>
      </c>
    </row>
    <row r="15" spans="1:6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5">
        <v>45559</v>
      </c>
    </row>
    <row r="16" spans="1:6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3">
        <v>45433</v>
      </c>
    </row>
  </sheetData>
  <autoFilter ref="A1:F1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3963-060B-4BA1-A48F-1F134E0FBC60}">
  <dimension ref="K16"/>
  <sheetViews>
    <sheetView workbookViewId="0">
      <selection activeCell="U13" sqref="U13"/>
    </sheetView>
  </sheetViews>
  <sheetFormatPr defaultRowHeight="15" x14ac:dyDescent="0.25"/>
  <sheetData>
    <row r="16" spans="11:11" x14ac:dyDescent="0.25">
      <c r="K16" t="e" vm="1"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zoomScaleNormal="100" workbookViewId="0">
      <pane ySplit="1" topLeftCell="A2" activePane="bottomLeft" state="frozen"/>
      <selection pane="bottomLeft" activeCell="I16" sqref="I16"/>
    </sheetView>
  </sheetViews>
  <sheetFormatPr defaultColWidth="8.7109375" defaultRowHeight="15" x14ac:dyDescent="0.25"/>
  <cols>
    <col min="1" max="1" width="10" customWidth="1"/>
    <col min="2" max="2" width="22" customWidth="1"/>
    <col min="3" max="3" width="14" customWidth="1"/>
    <col min="4" max="4" width="40" customWidth="1"/>
    <col min="5" max="5" width="10" customWidth="1"/>
    <col min="6" max="6" width="14" customWidth="1"/>
    <col min="7" max="7" width="20" customWidth="1"/>
    <col min="8" max="8" width="16" customWidth="1"/>
    <col min="9" max="9" width="24" customWidth="1"/>
  </cols>
  <sheetData>
    <row r="1" spans="1:9" ht="27.75" customHeight="1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5">
      <c r="A2" s="2" t="s">
        <v>90</v>
      </c>
      <c r="B2" s="2" t="s">
        <v>91</v>
      </c>
      <c r="C2" s="2" t="s">
        <v>92</v>
      </c>
      <c r="D2" s="2" t="s">
        <v>93</v>
      </c>
      <c r="E2" s="6" t="s">
        <v>284</v>
      </c>
      <c r="F2" s="2" t="s">
        <v>94</v>
      </c>
      <c r="G2" s="2">
        <v>15</v>
      </c>
      <c r="H2" s="7">
        <f>SUMIFS(Orders!$G$2:$G$11,Orders!$E$2:$E$11,A2,Orders!$L$2:$L$11,"&lt;&gt;Cancelled")</f>
        <v>1</v>
      </c>
      <c r="I2" s="8" t="e">
        <f>SUMIFS(Orders!$I$2:$I$11,Orders!$E$2:$E$11,A2,Orders!$L$2:$L$11,"&lt;&gt;Cancelled")</f>
        <v>#VALUE!</v>
      </c>
    </row>
    <row r="3" spans="1:9" x14ac:dyDescent="0.25">
      <c r="A3" s="4" t="s">
        <v>95</v>
      </c>
      <c r="B3" s="4" t="s">
        <v>96</v>
      </c>
      <c r="C3" s="4" t="s">
        <v>92</v>
      </c>
      <c r="D3" s="4" t="s">
        <v>97</v>
      </c>
      <c r="E3" s="9">
        <v>260</v>
      </c>
      <c r="F3" s="4" t="s">
        <v>94</v>
      </c>
      <c r="G3" s="4">
        <v>18</v>
      </c>
      <c r="H3" s="10">
        <f>SUMIFS(Orders!$G$2:$G$11,Orders!$E$2:$E$11,A3,Orders!$L$2:$L$11,"&lt;&gt;Cancelled")</f>
        <v>4</v>
      </c>
      <c r="I3" s="11">
        <f>SUMIFS(Orders!$I$2:$I$11,Orders!$E$2:$E$11,A3,Orders!$L$2:$L$11,"&lt;&gt;Cancelled")</f>
        <v>1040</v>
      </c>
    </row>
    <row r="4" spans="1:9" x14ac:dyDescent="0.25">
      <c r="A4" s="2" t="s">
        <v>98</v>
      </c>
      <c r="B4" s="2" t="s">
        <v>99</v>
      </c>
      <c r="C4" s="2" t="s">
        <v>92</v>
      </c>
      <c r="D4" s="2" t="s">
        <v>100</v>
      </c>
      <c r="E4" s="6">
        <v>180</v>
      </c>
      <c r="F4" s="2" t="s">
        <v>94</v>
      </c>
      <c r="G4" s="2">
        <v>12</v>
      </c>
      <c r="H4" s="7">
        <f>SUMIFS(Orders!$G$2:$G$11,Orders!$E$2:$E$11,A4,Orders!$L$2:$L$11,"&lt;&gt;Cancelled")</f>
        <v>0</v>
      </c>
      <c r="I4" s="8">
        <f>SUMIFS(Orders!$I$2:$I$11,Orders!$E$2:$E$11,A4,Orders!$L$2:$L$11,"&lt;&gt;Cancelled")</f>
        <v>0</v>
      </c>
    </row>
    <row r="5" spans="1:9" x14ac:dyDescent="0.25">
      <c r="A5" s="4" t="s">
        <v>101</v>
      </c>
      <c r="B5" s="4" t="s">
        <v>102</v>
      </c>
      <c r="C5" s="4" t="s">
        <v>103</v>
      </c>
      <c r="D5" s="4" t="s">
        <v>104</v>
      </c>
      <c r="E5" s="9">
        <v>380</v>
      </c>
      <c r="F5" s="4" t="s">
        <v>94</v>
      </c>
      <c r="G5" s="4">
        <v>25</v>
      </c>
      <c r="H5" s="10">
        <f>SUMIFS(Orders!$G$2:$G$11,Orders!$E$2:$E$11,A5,Orders!$L$2:$L$11,"&lt;&gt;Cancelled")</f>
        <v>0</v>
      </c>
      <c r="I5" s="11">
        <f>SUMIFS(Orders!$I$2:$I$11,Orders!$E$2:$E$11,A5,Orders!$L$2:$L$11,"&lt;&gt;Cancelled")</f>
        <v>0</v>
      </c>
    </row>
    <row r="6" spans="1:9" x14ac:dyDescent="0.25">
      <c r="A6" s="2" t="s">
        <v>105</v>
      </c>
      <c r="B6" s="2" t="s">
        <v>106</v>
      </c>
      <c r="C6" s="2" t="s">
        <v>103</v>
      </c>
      <c r="D6" s="2" t="s">
        <v>107</v>
      </c>
      <c r="E6" s="6">
        <v>340</v>
      </c>
      <c r="F6" s="2" t="s">
        <v>94</v>
      </c>
      <c r="G6" s="2">
        <v>22</v>
      </c>
      <c r="H6" s="7">
        <f>SUMIFS(Orders!$G$2:$G$11,Orders!$E$2:$E$11,A6,Orders!$L$2:$L$11,"&lt;&gt;Cancelled")</f>
        <v>2</v>
      </c>
      <c r="I6" s="8">
        <f>SUMIFS(Orders!$I$2:$I$11,Orders!$E$2:$E$11,A6,Orders!$L$2:$L$11,"&lt;&gt;Cancelled")</f>
        <v>680</v>
      </c>
    </row>
    <row r="7" spans="1:9" x14ac:dyDescent="0.25">
      <c r="A7" s="4" t="s">
        <v>108</v>
      </c>
      <c r="B7" s="4" t="s">
        <v>109</v>
      </c>
      <c r="C7" s="4" t="s">
        <v>103</v>
      </c>
      <c r="D7" s="4" t="s">
        <v>110</v>
      </c>
      <c r="E7" s="9">
        <v>300</v>
      </c>
      <c r="F7" s="4" t="s">
        <v>94</v>
      </c>
      <c r="G7" s="4">
        <v>30</v>
      </c>
      <c r="H7" s="10">
        <f>SUMIFS(Orders!$G$2:$G$11,Orders!$E$2:$E$11,A7,Orders!$L$2:$L$11,"&lt;&gt;Cancelled")</f>
        <v>0</v>
      </c>
      <c r="I7" s="11">
        <f>SUMIFS(Orders!$I$2:$I$11,Orders!$E$2:$E$11,A7,Orders!$L$2:$L$11,"&lt;&gt;Cancelled")</f>
        <v>0</v>
      </c>
    </row>
    <row r="8" spans="1:9" x14ac:dyDescent="0.25">
      <c r="A8" s="2" t="s">
        <v>111</v>
      </c>
      <c r="B8" s="2" t="s">
        <v>112</v>
      </c>
      <c r="C8" s="2" t="s">
        <v>103</v>
      </c>
      <c r="D8" s="2" t="s">
        <v>113</v>
      </c>
      <c r="E8" s="6">
        <v>350</v>
      </c>
      <c r="F8" s="2" t="s">
        <v>114</v>
      </c>
      <c r="G8" s="2">
        <v>30</v>
      </c>
      <c r="H8" s="7">
        <f>SUMIFS(Orders!$G$2:$G$11,Orders!$E$2:$E$11,A8,Orders!$L$2:$L$11,"&lt;&gt;Cancelled")</f>
        <v>0</v>
      </c>
      <c r="I8" s="8">
        <f>SUMIFS(Orders!$I$2:$I$11,Orders!$E$2:$E$11,A8,Orders!$L$2:$L$11,"&lt;&gt;Cancelled")</f>
        <v>0</v>
      </c>
    </row>
    <row r="9" spans="1:9" x14ac:dyDescent="0.25">
      <c r="A9" s="4" t="s">
        <v>115</v>
      </c>
      <c r="B9" s="4" t="s">
        <v>116</v>
      </c>
      <c r="C9" s="4" t="s">
        <v>117</v>
      </c>
      <c r="D9" s="4" t="s">
        <v>118</v>
      </c>
      <c r="E9" s="9">
        <v>120</v>
      </c>
      <c r="F9" s="4" t="s">
        <v>94</v>
      </c>
      <c r="G9" s="4">
        <v>10</v>
      </c>
      <c r="H9" s="10">
        <f>SUMIFS(Orders!$G$2:$G$11,Orders!$E$2:$E$11,A9,Orders!$L$2:$L$11,"&lt;&gt;Cancelled")</f>
        <v>0</v>
      </c>
      <c r="I9" s="11">
        <f>SUMIFS(Orders!$I$2:$I$11,Orders!$E$2:$E$11,A9,Orders!$L$2:$L$11,"&lt;&gt;Cancelled")</f>
        <v>0</v>
      </c>
    </row>
    <row r="10" spans="1:9" x14ac:dyDescent="0.25">
      <c r="A10" s="2" t="s">
        <v>119</v>
      </c>
      <c r="B10" s="2" t="s">
        <v>120</v>
      </c>
      <c r="C10" s="2" t="s">
        <v>117</v>
      </c>
      <c r="D10" s="2" t="s">
        <v>121</v>
      </c>
      <c r="E10" s="6">
        <v>160</v>
      </c>
      <c r="F10" s="2" t="s">
        <v>94</v>
      </c>
      <c r="G10" s="2">
        <v>12</v>
      </c>
      <c r="H10" s="7">
        <f>SUMIFS(Orders!$G$2:$G$11,Orders!$E$2:$E$11,A10,Orders!$L$2:$L$11,"&lt;&gt;Cancelled")</f>
        <v>0</v>
      </c>
      <c r="I10" s="8">
        <f>SUMIFS(Orders!$I$2:$I$11,Orders!$E$2:$E$11,A10,Orders!$L$2:$L$11,"&lt;&gt;Cancelled")</f>
        <v>0</v>
      </c>
    </row>
    <row r="11" spans="1:9" x14ac:dyDescent="0.25">
      <c r="A11" s="4" t="s">
        <v>122</v>
      </c>
      <c r="B11" s="4" t="s">
        <v>123</v>
      </c>
      <c r="C11" s="4" t="s">
        <v>117</v>
      </c>
      <c r="D11" s="4" t="s">
        <v>124</v>
      </c>
      <c r="E11" s="9">
        <v>150</v>
      </c>
      <c r="F11" s="22" t="s">
        <v>94</v>
      </c>
      <c r="G11" s="4">
        <v>12</v>
      </c>
      <c r="H11" s="10">
        <v>1</v>
      </c>
      <c r="I11" s="11" t="s">
        <v>285</v>
      </c>
    </row>
  </sheetData>
  <autoFilter ref="A1:I16" xr:uid="{00000000-0009-0000-0000-000001000000}"/>
  <conditionalFormatting sqref="F2:F36">
    <cfRule type="expression" dxfId="22" priority="2">
      <formula>F2="Available"</formula>
    </cfRule>
    <cfRule type="expression" dxfId="21" priority="3">
      <formula>F2="Unavailable"</formula>
    </cfRule>
  </conditionalFormatting>
  <dataValidations count="2">
    <dataValidation type="list" sqref="C2:C36" xr:uid="{00000000-0002-0000-0100-000000000000}">
      <formula1>"Starters,Main Course,Desserts,Beverages,Snacks"</formula1>
      <formula2>0</formula2>
    </dataValidation>
    <dataValidation type="list" sqref="F2:F36" xr:uid="{00000000-0002-0000-0100-000001000000}">
      <formula1>"Available,Unavailable"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16" customWidth="1"/>
    <col min="4" max="4" width="15" customWidth="1"/>
    <col min="5" max="5" width="24" customWidth="1"/>
    <col min="6" max="6" width="30" customWidth="1"/>
    <col min="7" max="7" width="16" customWidth="1"/>
    <col min="8" max="9" width="12" customWidth="1"/>
    <col min="10" max="10" width="14" customWidth="1"/>
  </cols>
  <sheetData>
    <row r="1" spans="1:10" ht="27.75" customHeigh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3</v>
      </c>
      <c r="F1" s="1" t="s">
        <v>4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 x14ac:dyDescent="0.25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171</v>
      </c>
      <c r="F2" s="2" t="s">
        <v>172</v>
      </c>
      <c r="G2" s="2" t="s">
        <v>173</v>
      </c>
      <c r="H2" s="12">
        <v>0.41666666666666702</v>
      </c>
      <c r="I2" s="12">
        <v>0.95833333333333304</v>
      </c>
      <c r="J2" s="2" t="s">
        <v>174</v>
      </c>
    </row>
    <row r="3" spans="1:10" x14ac:dyDescent="0.25">
      <c r="A3" s="4" t="s">
        <v>175</v>
      </c>
      <c r="B3" s="4" t="s">
        <v>176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  <c r="H3" s="13">
        <v>0.45833333333333298</v>
      </c>
      <c r="I3" s="13">
        <v>0.9375</v>
      </c>
      <c r="J3" s="4" t="s">
        <v>174</v>
      </c>
    </row>
    <row r="4" spans="1:10" ht="25.5" x14ac:dyDescent="0.25">
      <c r="A4" s="2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12">
        <v>0.375</v>
      </c>
      <c r="I4" s="12">
        <v>0.875</v>
      </c>
      <c r="J4" s="2" t="s">
        <v>174</v>
      </c>
    </row>
    <row r="5" spans="1:10" x14ac:dyDescent="0.25">
      <c r="A5" s="4" t="s">
        <v>189</v>
      </c>
      <c r="B5" s="4" t="s">
        <v>190</v>
      </c>
      <c r="C5" s="4" t="s">
        <v>191</v>
      </c>
      <c r="D5" s="4" t="s">
        <v>192</v>
      </c>
      <c r="E5" s="4" t="s">
        <v>193</v>
      </c>
      <c r="F5" s="4" t="s">
        <v>194</v>
      </c>
      <c r="G5" s="4" t="s">
        <v>195</v>
      </c>
      <c r="H5" s="13">
        <v>0.33333333333333298</v>
      </c>
      <c r="I5" s="13">
        <v>0.91666666666666696</v>
      </c>
      <c r="J5" s="4" t="s">
        <v>196</v>
      </c>
    </row>
    <row r="6" spans="1:10" x14ac:dyDescent="0.25">
      <c r="A6" s="2" t="s">
        <v>197</v>
      </c>
      <c r="B6" s="2" t="s">
        <v>198</v>
      </c>
      <c r="C6" s="2" t="s">
        <v>199</v>
      </c>
      <c r="D6" s="2" t="s">
        <v>200</v>
      </c>
      <c r="E6" s="2" t="s">
        <v>201</v>
      </c>
      <c r="F6" s="2" t="s">
        <v>202</v>
      </c>
      <c r="G6" s="2" t="s">
        <v>203</v>
      </c>
      <c r="H6" s="12">
        <v>0.41666666666666702</v>
      </c>
      <c r="I6" s="12">
        <v>0.97916666666666696</v>
      </c>
      <c r="J6" s="2" t="s">
        <v>174</v>
      </c>
    </row>
  </sheetData>
  <autoFilter ref="A1:J6" xr:uid="{00000000-0009-0000-0000-000003000000}"/>
  <conditionalFormatting sqref="J2:J16">
    <cfRule type="expression" dxfId="10" priority="2">
      <formula>J2="Open"</formula>
    </cfRule>
    <cfRule type="expression" dxfId="9" priority="3">
      <formula>J2="Closed"</formula>
    </cfRule>
  </conditionalFormatting>
  <dataValidations count="2">
    <dataValidation type="list" sqref="G2:G16" xr:uid="{00000000-0002-0000-0300-000000000000}">
      <formula1>"Indian,North Indian,South Indian,Bakery &amp; Desserts,Cafe,Fast Food,Chinese,Continental"</formula1>
      <formula2>0</formula2>
    </dataValidation>
    <dataValidation type="list" sqref="J2:J16" xr:uid="{00000000-0002-0000-0300-000001000000}">
      <formula1>"Open,Closed"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zoomScaleNormal="100" workbookViewId="0">
      <pane ySplit="1" topLeftCell="A2" activePane="bottomLeft" state="frozen"/>
      <selection pane="bottomLeft" activeCell="O16" sqref="O16"/>
    </sheetView>
  </sheetViews>
  <sheetFormatPr defaultColWidth="8.7109375" defaultRowHeight="15" x14ac:dyDescent="0.25"/>
  <cols>
    <col min="1" max="1" width="10" customWidth="1"/>
    <col min="2" max="2" width="12" customWidth="1"/>
    <col min="3" max="3" width="20" customWidth="1"/>
    <col min="4" max="4" width="13" customWidth="1"/>
    <col min="5" max="5" width="10" customWidth="1"/>
    <col min="6" max="6" width="20" customWidth="1"/>
    <col min="7" max="7" width="10" customWidth="1"/>
    <col min="8" max="8" width="12" customWidth="1"/>
    <col min="9" max="9" width="14" customWidth="1"/>
    <col min="10" max="10" width="18" customWidth="1"/>
    <col min="11" max="11" width="15" customWidth="1"/>
    <col min="12" max="12" width="17" customWidth="1"/>
  </cols>
  <sheetData>
    <row r="1" spans="1:12" ht="27.75" customHeight="1" x14ac:dyDescent="0.25">
      <c r="A1" s="1" t="s">
        <v>127</v>
      </c>
      <c r="B1" s="1" t="s">
        <v>0</v>
      </c>
      <c r="C1" s="1" t="s">
        <v>1</v>
      </c>
      <c r="D1" s="1" t="s">
        <v>128</v>
      </c>
      <c r="E1" s="1" t="s">
        <v>81</v>
      </c>
      <c r="F1" s="1" t="s">
        <v>82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</row>
    <row r="2" spans="1:12" x14ac:dyDescent="0.25">
      <c r="A2" s="2" t="s">
        <v>135</v>
      </c>
      <c r="B2" s="2" t="str">
        <f>'Customer Details'!A4</f>
        <v>CUST003</v>
      </c>
      <c r="C2" s="2" t="str">
        <f>'Customer Details'!B4</f>
        <v>Aditi Iyer</v>
      </c>
      <c r="D2" s="3">
        <v>45771</v>
      </c>
      <c r="E2" s="2" t="str">
        <f>'Food Menu'!A6</f>
        <v>FOOD005</v>
      </c>
      <c r="F2" s="2" t="str">
        <f>'Food Menu'!B6</f>
        <v>Paneer Butter Masala</v>
      </c>
      <c r="G2" s="2">
        <v>2</v>
      </c>
      <c r="H2" s="6">
        <f>'Food Menu'!E6</f>
        <v>340</v>
      </c>
      <c r="I2" s="6">
        <f t="shared" ref="I2:I11" si="0">G2*H2</f>
        <v>680</v>
      </c>
      <c r="J2" s="2" t="s">
        <v>136</v>
      </c>
      <c r="K2" s="2" t="s">
        <v>137</v>
      </c>
      <c r="L2" s="2" t="s">
        <v>138</v>
      </c>
    </row>
    <row r="3" spans="1:12" x14ac:dyDescent="0.25">
      <c r="A3" s="4" t="s">
        <v>139</v>
      </c>
      <c r="B3" s="4" t="str">
        <f>'Customer Details'!A13</f>
        <v>CUST012</v>
      </c>
      <c r="C3" s="4" t="str">
        <f>'Customer Details'!B13</f>
        <v>Priya Das</v>
      </c>
      <c r="D3" s="5">
        <v>45850</v>
      </c>
      <c r="E3" s="4" t="str">
        <f>'Food Menu'!A11</f>
        <v>FOOD010</v>
      </c>
      <c r="F3" s="4" t="str">
        <f>'Food Menu'!B11</f>
        <v>Ice Cream Sundae</v>
      </c>
      <c r="G3" s="4">
        <v>4</v>
      </c>
      <c r="H3" s="9">
        <f>'Food Menu'!E11</f>
        <v>150</v>
      </c>
      <c r="I3" s="9">
        <f t="shared" si="0"/>
        <v>600</v>
      </c>
      <c r="J3" s="4" t="s">
        <v>140</v>
      </c>
      <c r="K3" s="4" t="s">
        <v>141</v>
      </c>
      <c r="L3" s="4" t="s">
        <v>142</v>
      </c>
    </row>
    <row r="4" spans="1:12" x14ac:dyDescent="0.25">
      <c r="A4" s="2" t="s">
        <v>143</v>
      </c>
      <c r="B4" s="2" t="str">
        <f>'Customer Details'!A9</f>
        <v>CUST008</v>
      </c>
      <c r="C4" s="2" t="str">
        <f>'Customer Details'!B9</f>
        <v>Meera Menon</v>
      </c>
      <c r="D4" s="3">
        <v>45693</v>
      </c>
      <c r="E4" s="2" t="str">
        <f>'Food Menu'!A3</f>
        <v>FOOD002</v>
      </c>
      <c r="F4" s="2" t="str">
        <f>'Food Menu'!B3</f>
        <v>Chicken 65</v>
      </c>
      <c r="G4" s="2">
        <v>1</v>
      </c>
      <c r="H4" s="6">
        <f>'Food Menu'!E3</f>
        <v>260</v>
      </c>
      <c r="I4" s="6">
        <f t="shared" si="0"/>
        <v>260</v>
      </c>
      <c r="J4" s="2" t="s">
        <v>140</v>
      </c>
      <c r="K4" s="2" t="s">
        <v>137</v>
      </c>
      <c r="L4" s="2" t="s">
        <v>138</v>
      </c>
    </row>
    <row r="5" spans="1:12" x14ac:dyDescent="0.25">
      <c r="A5" s="4" t="s">
        <v>144</v>
      </c>
      <c r="B5" s="4" t="str">
        <f>'Customer Details'!A8</f>
        <v>CUST007</v>
      </c>
      <c r="C5" s="4" t="str">
        <f>'Customer Details'!B8</f>
        <v>Rohan Reddy</v>
      </c>
      <c r="D5" s="5">
        <v>45851</v>
      </c>
      <c r="E5" s="4" t="str">
        <f>'Food Menu'!A11</f>
        <v>FOOD010</v>
      </c>
      <c r="F5" s="4" t="str">
        <f>'Food Menu'!B11</f>
        <v>Ice Cream Sundae</v>
      </c>
      <c r="G5" s="4">
        <v>1</v>
      </c>
      <c r="H5" s="9">
        <f>'Food Menu'!E11</f>
        <v>150</v>
      </c>
      <c r="I5" s="9">
        <f t="shared" si="0"/>
        <v>150</v>
      </c>
      <c r="J5" s="4" t="s">
        <v>136</v>
      </c>
      <c r="K5" s="4" t="s">
        <v>141</v>
      </c>
      <c r="L5" s="4" t="s">
        <v>142</v>
      </c>
    </row>
    <row r="6" spans="1:12" x14ac:dyDescent="0.25">
      <c r="A6" s="2" t="s">
        <v>145</v>
      </c>
      <c r="B6" s="2" t="str">
        <f>'Customer Details'!A15</f>
        <v>CUST014</v>
      </c>
      <c r="C6" s="2" t="str">
        <f>'Customer Details'!B15</f>
        <v>Rahul Chatterjee</v>
      </c>
      <c r="D6" s="3">
        <v>45925</v>
      </c>
      <c r="E6" s="2" t="str">
        <f>'Food Menu'!A2</f>
        <v>FOOD001</v>
      </c>
      <c r="F6" s="2" t="str">
        <f>'Food Menu'!B2</f>
        <v>Paneer Tikka</v>
      </c>
      <c r="G6" s="2">
        <v>1</v>
      </c>
      <c r="H6" s="6" t="str">
        <f>'Food Menu'!E2</f>
        <v>rps220</v>
      </c>
      <c r="I6" s="6" t="e">
        <f t="shared" si="0"/>
        <v>#VALUE!</v>
      </c>
      <c r="J6" s="2" t="s">
        <v>146</v>
      </c>
      <c r="K6" s="2" t="s">
        <v>137</v>
      </c>
      <c r="L6" s="2" t="s">
        <v>138</v>
      </c>
    </row>
    <row r="7" spans="1:12" x14ac:dyDescent="0.25">
      <c r="A7" s="4" t="s">
        <v>147</v>
      </c>
      <c r="B7" s="4" t="str">
        <f>'Customer Details'!A7</f>
        <v>CUST006</v>
      </c>
      <c r="C7" s="4" t="str">
        <f>'Customer Details'!B7</f>
        <v>Isha Gupta</v>
      </c>
      <c r="D7" s="5">
        <v>45844</v>
      </c>
      <c r="E7" s="4" t="str">
        <f>'Food Menu'!A3</f>
        <v>FOOD002</v>
      </c>
      <c r="F7" s="4" t="str">
        <f>'Food Menu'!B3</f>
        <v>Chicken 65</v>
      </c>
      <c r="G7" s="4">
        <v>3</v>
      </c>
      <c r="H7" s="9">
        <f>'Food Menu'!E3</f>
        <v>260</v>
      </c>
      <c r="I7" s="9">
        <f t="shared" si="0"/>
        <v>780</v>
      </c>
      <c r="J7" s="4" t="s">
        <v>148</v>
      </c>
      <c r="K7" s="4" t="s">
        <v>149</v>
      </c>
      <c r="L7" s="4" t="s">
        <v>141</v>
      </c>
    </row>
    <row r="8" spans="1:12" x14ac:dyDescent="0.25">
      <c r="A8" s="2" t="s">
        <v>150</v>
      </c>
      <c r="B8" s="2" t="str">
        <f>'Customer Details'!A10</f>
        <v>CUST009</v>
      </c>
      <c r="C8" s="2" t="str">
        <f>'Customer Details'!B10</f>
        <v>Arjun Singh</v>
      </c>
      <c r="D8" s="3">
        <v>45904</v>
      </c>
      <c r="E8" s="2" t="e">
        <f>'Food Menu'!#REF!</f>
        <v>#REF!</v>
      </c>
      <c r="F8" s="2" t="e">
        <f>'Food Menu'!#REF!</f>
        <v>#REF!</v>
      </c>
      <c r="G8" s="2">
        <v>2</v>
      </c>
      <c r="H8" s="6" t="e">
        <f>'Food Menu'!#REF!</f>
        <v>#REF!</v>
      </c>
      <c r="I8" s="6" t="e">
        <f t="shared" si="0"/>
        <v>#REF!</v>
      </c>
      <c r="J8" s="2" t="s">
        <v>146</v>
      </c>
      <c r="K8" s="2" t="s">
        <v>137</v>
      </c>
      <c r="L8" s="2" t="s">
        <v>138</v>
      </c>
    </row>
    <row r="9" spans="1:12" x14ac:dyDescent="0.25">
      <c r="A9" s="4" t="s">
        <v>151</v>
      </c>
      <c r="B9" s="4" t="str">
        <f>'Customer Details'!A10</f>
        <v>CUST009</v>
      </c>
      <c r="C9" s="4" t="str">
        <f>'Customer Details'!B10</f>
        <v>Arjun Singh</v>
      </c>
      <c r="D9" s="5">
        <v>45728</v>
      </c>
      <c r="E9" s="4" t="str">
        <f>'Food Menu'!A11</f>
        <v>FOOD010</v>
      </c>
      <c r="F9" s="4" t="str">
        <f>'Food Menu'!B11</f>
        <v>Ice Cream Sundae</v>
      </c>
      <c r="G9" s="4">
        <v>2</v>
      </c>
      <c r="H9" s="9">
        <f>'Food Menu'!E11</f>
        <v>150</v>
      </c>
      <c r="I9" s="9">
        <f t="shared" si="0"/>
        <v>300</v>
      </c>
      <c r="J9" s="4" t="s">
        <v>140</v>
      </c>
      <c r="K9" s="4" t="s">
        <v>137</v>
      </c>
      <c r="L9" s="4" t="s">
        <v>138</v>
      </c>
    </row>
    <row r="10" spans="1:12" x14ac:dyDescent="0.25">
      <c r="A10" s="2" t="s">
        <v>152</v>
      </c>
      <c r="B10" s="2" t="str">
        <f>'Customer Details'!A14</f>
        <v>CUST013</v>
      </c>
      <c r="C10" s="2" t="str">
        <f>'Customer Details'!B14</f>
        <v>Neha Bose</v>
      </c>
      <c r="D10" s="3">
        <v>45824</v>
      </c>
      <c r="E10" s="2" t="e">
        <f>'Food Menu'!#REF!</f>
        <v>#REF!</v>
      </c>
      <c r="F10" s="2" t="e">
        <f>'Food Menu'!#REF!</f>
        <v>#REF!</v>
      </c>
      <c r="G10" s="2">
        <v>1</v>
      </c>
      <c r="H10" s="6" t="e">
        <f>'Food Menu'!#REF!</f>
        <v>#REF!</v>
      </c>
      <c r="I10" s="6" t="e">
        <f t="shared" si="0"/>
        <v>#REF!</v>
      </c>
      <c r="J10" s="2" t="s">
        <v>153</v>
      </c>
      <c r="K10" s="2" t="s">
        <v>149</v>
      </c>
      <c r="L10" s="2" t="s">
        <v>154</v>
      </c>
    </row>
    <row r="11" spans="1:12" x14ac:dyDescent="0.25">
      <c r="A11" s="4" t="s">
        <v>155</v>
      </c>
      <c r="B11" s="4" t="str">
        <f>'Customer Details'!A16</f>
        <v>CUST015</v>
      </c>
      <c r="C11" s="4" t="str">
        <f>'Customer Details'!B16</f>
        <v>Sara Pillai</v>
      </c>
      <c r="D11" s="5">
        <v>45749</v>
      </c>
      <c r="E11" s="4" t="e">
        <f>'Food Menu'!#REF!</f>
        <v>#REF!</v>
      </c>
      <c r="F11" s="4" t="e">
        <f>'Food Menu'!#REF!</f>
        <v>#REF!</v>
      </c>
      <c r="G11" s="4">
        <v>3</v>
      </c>
      <c r="H11" s="9" t="e">
        <f>'Food Menu'!#REF!</f>
        <v>#REF!</v>
      </c>
      <c r="I11" s="9" t="e">
        <f t="shared" si="0"/>
        <v>#REF!</v>
      </c>
      <c r="J11" s="4" t="s">
        <v>140</v>
      </c>
      <c r="K11" s="4" t="s">
        <v>156</v>
      </c>
      <c r="L11" s="4" t="s">
        <v>142</v>
      </c>
    </row>
  </sheetData>
  <autoFilter ref="A1:L31" xr:uid="{00000000-0009-0000-0000-000002000000}"/>
  <conditionalFormatting sqref="K2:K51">
    <cfRule type="expression" dxfId="20" priority="8">
      <formula>K2="Paid"</formula>
    </cfRule>
    <cfRule type="expression" dxfId="19" priority="9">
      <formula>K2="Failed"</formula>
    </cfRule>
    <cfRule type="expression" dxfId="18" priority="10">
      <formula>K2="Pending"</formula>
    </cfRule>
    <cfRule type="expression" dxfId="17" priority="11">
      <formula>K2="Refunded"</formula>
    </cfRule>
  </conditionalFormatting>
  <conditionalFormatting sqref="L2:L51">
    <cfRule type="expression" dxfId="16" priority="2">
      <formula>L2="Delivered"</formula>
    </cfRule>
    <cfRule type="expression" dxfId="15" priority="3">
      <formula>L2="Cancelled"</formula>
    </cfRule>
    <cfRule type="expression" dxfId="14" priority="4">
      <formula>L2="Pending"</formula>
    </cfRule>
    <cfRule type="expression" dxfId="13" priority="5">
      <formula>L2="Confirmed"</formula>
    </cfRule>
    <cfRule type="expression" dxfId="12" priority="6">
      <formula>L2="Preparing"</formula>
    </cfRule>
    <cfRule type="expression" dxfId="11" priority="7">
      <formula>L2="Out for Delivery"</formula>
    </cfRule>
  </conditionalFormatting>
  <dataValidations count="3">
    <dataValidation type="list" sqref="J2:J51" xr:uid="{00000000-0002-0000-0200-000000000000}">
      <formula1>"Cash on Delivery,Credit Card,Debit Card,UPI,Wallet"</formula1>
      <formula2>0</formula2>
    </dataValidation>
    <dataValidation type="list" sqref="K2:K51" xr:uid="{00000000-0002-0000-0200-000001000000}">
      <formula1>"Paid,Pending,Failed,Refunded"</formula1>
      <formula2>0</formula2>
    </dataValidation>
    <dataValidation type="list" sqref="L2:L51" xr:uid="{00000000-0002-0000-0200-000002000000}">
      <formula1>"Pending,Confirmed,Preparing,Out for Delivery,Delivered,Cancelled"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workbookViewId="0">
      <pane ySplit="1" topLeftCell="A2" activePane="bottomLeft" state="frozen"/>
      <selection pane="bottomLeft" activeCell="H22" sqref="A17:H22"/>
    </sheetView>
  </sheetViews>
  <sheetFormatPr defaultColWidth="8.7109375" defaultRowHeight="15" x14ac:dyDescent="0.25"/>
  <cols>
    <col min="1" max="2" width="12" customWidth="1"/>
    <col min="3" max="3" width="16" customWidth="1"/>
    <col min="4" max="4" width="20" customWidth="1"/>
    <col min="5" max="5" width="15" customWidth="1"/>
    <col min="6" max="7" width="19" customWidth="1"/>
    <col min="8" max="8" width="15" customWidth="1"/>
  </cols>
  <sheetData>
    <row r="1" spans="1:8" ht="27.75" customHeight="1" x14ac:dyDescent="0.25">
      <c r="A1" s="1" t="s">
        <v>204</v>
      </c>
      <c r="B1" s="1" t="s">
        <v>127</v>
      </c>
      <c r="C1" s="1" t="s">
        <v>205</v>
      </c>
      <c r="D1" s="1" t="s">
        <v>206</v>
      </c>
      <c r="E1" s="1" t="s">
        <v>162</v>
      </c>
      <c r="F1" s="1" t="s">
        <v>207</v>
      </c>
      <c r="G1" s="1" t="s">
        <v>208</v>
      </c>
      <c r="H1" s="1" t="s">
        <v>209</v>
      </c>
    </row>
    <row r="2" spans="1:8" x14ac:dyDescent="0.25">
      <c r="A2" s="2" t="s">
        <v>210</v>
      </c>
      <c r="B2" s="2" t="str">
        <f>Orders!A2</f>
        <v>ORD0001</v>
      </c>
      <c r="C2" s="2" t="s">
        <v>211</v>
      </c>
      <c r="D2" s="2" t="s">
        <v>212</v>
      </c>
      <c r="E2" s="2" t="s">
        <v>213</v>
      </c>
      <c r="F2" s="14">
        <v>45771.447916666701</v>
      </c>
      <c r="G2" s="14">
        <v>45771.474999999999</v>
      </c>
      <c r="H2" s="2" t="s">
        <v>138</v>
      </c>
    </row>
    <row r="3" spans="1:8" x14ac:dyDescent="0.25">
      <c r="A3" s="4" t="s">
        <v>214</v>
      </c>
      <c r="B3" s="4" t="str">
        <f>Orders!A4</f>
        <v>ORD0003</v>
      </c>
      <c r="C3" s="4" t="s">
        <v>215</v>
      </c>
      <c r="D3" s="4" t="s">
        <v>216</v>
      </c>
      <c r="E3" s="4" t="s">
        <v>217</v>
      </c>
      <c r="F3" s="15">
        <v>45693.458333333299</v>
      </c>
      <c r="G3" s="15">
        <v>45693.484027777798</v>
      </c>
      <c r="H3" s="4" t="s">
        <v>138</v>
      </c>
    </row>
    <row r="4" spans="1:8" x14ac:dyDescent="0.25">
      <c r="A4" s="2" t="s">
        <v>218</v>
      </c>
      <c r="B4" s="2" t="str">
        <f>Orders!A6</f>
        <v>ORD0005</v>
      </c>
      <c r="C4" s="2" t="s">
        <v>219</v>
      </c>
      <c r="D4" s="2" t="s">
        <v>220</v>
      </c>
      <c r="E4" s="2" t="s">
        <v>221</v>
      </c>
      <c r="F4" s="14">
        <v>45925.770833333299</v>
      </c>
      <c r="G4" s="14">
        <v>45925.787499999999</v>
      </c>
      <c r="H4" s="2" t="s">
        <v>138</v>
      </c>
    </row>
    <row r="5" spans="1:8" x14ac:dyDescent="0.25">
      <c r="A5" s="4" t="s">
        <v>222</v>
      </c>
      <c r="B5" s="4" t="str">
        <f>Orders!A8</f>
        <v>ORD0007</v>
      </c>
      <c r="C5" s="4" t="s">
        <v>223</v>
      </c>
      <c r="D5" s="4" t="s">
        <v>224</v>
      </c>
      <c r="E5" s="4" t="s">
        <v>225</v>
      </c>
      <c r="F5" s="15">
        <v>45904.46875</v>
      </c>
      <c r="G5" s="15">
        <v>45904.490277777797</v>
      </c>
      <c r="H5" s="4" t="s">
        <v>138</v>
      </c>
    </row>
    <row r="6" spans="1:8" x14ac:dyDescent="0.25">
      <c r="A6" s="2" t="s">
        <v>226</v>
      </c>
      <c r="B6" s="2" t="str">
        <f>Orders!A9</f>
        <v>ORD0008</v>
      </c>
      <c r="C6" s="2" t="s">
        <v>223</v>
      </c>
      <c r="D6" s="2" t="s">
        <v>224</v>
      </c>
      <c r="E6" s="2" t="s">
        <v>225</v>
      </c>
      <c r="F6" s="14">
        <v>45728.53125</v>
      </c>
      <c r="G6" s="14">
        <v>45728.563194444498</v>
      </c>
      <c r="H6" s="2" t="s">
        <v>138</v>
      </c>
    </row>
    <row r="7" spans="1:8" x14ac:dyDescent="0.25">
      <c r="A7" s="4" t="s">
        <v>227</v>
      </c>
      <c r="B7" s="4" t="e">
        <f>Orders!#REF!</f>
        <v>#REF!</v>
      </c>
      <c r="C7" s="4" t="s">
        <v>215</v>
      </c>
      <c r="D7" s="4" t="s">
        <v>216</v>
      </c>
      <c r="E7" s="4" t="s">
        <v>217</v>
      </c>
      <c r="F7" s="15">
        <v>45928.583333333299</v>
      </c>
      <c r="G7" s="15">
        <v>45928.6118055556</v>
      </c>
      <c r="H7" s="4" t="s">
        <v>138</v>
      </c>
    </row>
    <row r="8" spans="1:8" x14ac:dyDescent="0.25">
      <c r="A8" s="2" t="s">
        <v>228</v>
      </c>
      <c r="B8" s="2" t="e">
        <f>Orders!#REF!</f>
        <v>#REF!</v>
      </c>
      <c r="C8" s="2" t="s">
        <v>215</v>
      </c>
      <c r="D8" s="2" t="s">
        <v>216</v>
      </c>
      <c r="E8" s="2" t="s">
        <v>217</v>
      </c>
      <c r="F8" s="14">
        <v>45790.583333333299</v>
      </c>
      <c r="G8" s="14">
        <v>45790.618055555598</v>
      </c>
      <c r="H8" s="2" t="s">
        <v>138</v>
      </c>
    </row>
    <row r="9" spans="1:8" x14ac:dyDescent="0.25">
      <c r="A9" s="4" t="s">
        <v>229</v>
      </c>
      <c r="B9" s="4" t="e">
        <f>Orders!#REF!</f>
        <v>#REF!</v>
      </c>
      <c r="C9" s="4" t="s">
        <v>219</v>
      </c>
      <c r="D9" s="4" t="s">
        <v>220</v>
      </c>
      <c r="E9" s="4" t="s">
        <v>221</v>
      </c>
      <c r="F9" s="15">
        <v>45755.583333333299</v>
      </c>
      <c r="G9" s="4"/>
      <c r="H9" s="4" t="s">
        <v>230</v>
      </c>
    </row>
    <row r="10" spans="1:8" x14ac:dyDescent="0.25">
      <c r="A10" s="2" t="s">
        <v>231</v>
      </c>
      <c r="B10" s="2" t="e">
        <f>Orders!#REF!</f>
        <v>#REF!</v>
      </c>
      <c r="C10" s="2" t="s">
        <v>211</v>
      </c>
      <c r="D10" s="2" t="s">
        <v>212</v>
      </c>
      <c r="E10" s="2" t="s">
        <v>213</v>
      </c>
      <c r="F10" s="14">
        <v>45908.760416666701</v>
      </c>
      <c r="G10" s="14">
        <v>45908.779861111099</v>
      </c>
      <c r="H10" s="2" t="s">
        <v>138</v>
      </c>
    </row>
    <row r="11" spans="1:8" x14ac:dyDescent="0.25">
      <c r="A11" s="4" t="s">
        <v>232</v>
      </c>
      <c r="B11" s="4" t="e">
        <f>Orders!#REF!</f>
        <v>#REF!</v>
      </c>
      <c r="C11" s="4" t="s">
        <v>223</v>
      </c>
      <c r="D11" s="4" t="s">
        <v>224</v>
      </c>
      <c r="E11" s="4" t="s">
        <v>225</v>
      </c>
      <c r="F11" s="15">
        <v>45877.802083333299</v>
      </c>
      <c r="G11" s="15">
        <v>45877.831250000003</v>
      </c>
      <c r="H11" s="4" t="s">
        <v>138</v>
      </c>
    </row>
  </sheetData>
  <autoFilter ref="A1:H18" xr:uid="{00000000-0009-0000-0000-000004000000}"/>
  <conditionalFormatting sqref="H2:H38">
    <cfRule type="expression" dxfId="8" priority="2">
      <formula>H2="Delivered"</formula>
    </cfRule>
    <cfRule type="expression" dxfId="7" priority="3">
      <formula>H2="In Transit"</formula>
    </cfRule>
    <cfRule type="expression" dxfId="6" priority="4">
      <formula>H2="Delayed"</formula>
    </cfRule>
    <cfRule type="expression" dxfId="5" priority="5">
      <formula>H2="Assigned"</formula>
    </cfRule>
    <cfRule type="expression" dxfId="4" priority="6">
      <formula>H2="Picked Up"</formula>
    </cfRule>
  </conditionalFormatting>
  <dataValidations count="1">
    <dataValidation type="list" sqref="H2:H38" xr:uid="{00000000-0002-0000-0400-000000000000}">
      <formula1>"Assigned,Picked Up,In Transit,Delivered,Delayed"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zoomScaleNormal="100" workbookViewId="0">
      <pane ySplit="1" topLeftCell="A2" activePane="bottomLeft" state="frozen"/>
      <selection pane="bottomLeft" activeCell="I31" sqref="A11:I31"/>
    </sheetView>
  </sheetViews>
  <sheetFormatPr defaultColWidth="8.7109375" defaultRowHeight="15" x14ac:dyDescent="0.25"/>
  <cols>
    <col min="1" max="2" width="12" customWidth="1"/>
    <col min="3" max="3" width="13" customWidth="1"/>
    <col min="4" max="4" width="14" customWidth="1"/>
    <col min="5" max="5" width="13" customWidth="1"/>
    <col min="6" max="6" width="18" customWidth="1"/>
    <col min="7" max="7" width="14" customWidth="1"/>
    <col min="8" max="8" width="15" customWidth="1"/>
  </cols>
  <sheetData>
    <row r="1" spans="1:8" ht="27.75" customHeight="1" x14ac:dyDescent="0.25">
      <c r="A1" s="1" t="s">
        <v>233</v>
      </c>
      <c r="B1" s="1" t="s">
        <v>127</v>
      </c>
      <c r="C1" s="1" t="s">
        <v>0</v>
      </c>
      <c r="D1" s="1" t="s">
        <v>234</v>
      </c>
      <c r="E1" s="1" t="s">
        <v>235</v>
      </c>
      <c r="F1" s="1" t="s">
        <v>132</v>
      </c>
      <c r="G1" s="1" t="s">
        <v>236</v>
      </c>
      <c r="H1" s="1" t="s">
        <v>133</v>
      </c>
    </row>
    <row r="2" spans="1:8" x14ac:dyDescent="0.25">
      <c r="A2" s="2" t="s">
        <v>237</v>
      </c>
      <c r="B2" s="2" t="str">
        <f>Orders!A2</f>
        <v>ORD0001</v>
      </c>
      <c r="C2" s="2" t="str">
        <f>Orders!B2</f>
        <v>CUST003</v>
      </c>
      <c r="D2" s="3">
        <f>Orders!D2</f>
        <v>45771</v>
      </c>
      <c r="E2" s="6">
        <f>Orders!I2</f>
        <v>680</v>
      </c>
      <c r="F2" s="2" t="str">
        <f>Orders!J2</f>
        <v>Wallet</v>
      </c>
      <c r="G2" s="2" t="s">
        <v>238</v>
      </c>
      <c r="H2" s="2" t="str">
        <f>Orders!K2</f>
        <v>Paid</v>
      </c>
    </row>
    <row r="3" spans="1:8" x14ac:dyDescent="0.25">
      <c r="A3" s="4" t="s">
        <v>239</v>
      </c>
      <c r="B3" s="4" t="str">
        <f>Orders!A3</f>
        <v>ORD0002</v>
      </c>
      <c r="C3" s="4" t="str">
        <f>Orders!B3</f>
        <v>CUST012</v>
      </c>
      <c r="D3" s="5">
        <f>Orders!D3</f>
        <v>45850</v>
      </c>
      <c r="E3" s="9">
        <f>Orders!I3</f>
        <v>600</v>
      </c>
      <c r="F3" s="4" t="str">
        <f>Orders!J3</f>
        <v>Credit Card</v>
      </c>
      <c r="G3" s="4" t="s">
        <v>240</v>
      </c>
      <c r="H3" s="4" t="str">
        <f>Orders!K3</f>
        <v>Pending</v>
      </c>
    </row>
    <row r="4" spans="1:8" x14ac:dyDescent="0.25">
      <c r="A4" s="2" t="s">
        <v>241</v>
      </c>
      <c r="B4" s="2" t="str">
        <f>Orders!A4</f>
        <v>ORD0003</v>
      </c>
      <c r="C4" s="2" t="str">
        <f>Orders!B4</f>
        <v>CUST008</v>
      </c>
      <c r="D4" s="3">
        <f>Orders!D4</f>
        <v>45693</v>
      </c>
      <c r="E4" s="6">
        <f>Orders!I4</f>
        <v>260</v>
      </c>
      <c r="F4" s="2" t="str">
        <f>Orders!J4</f>
        <v>Credit Card</v>
      </c>
      <c r="G4" s="2" t="s">
        <v>242</v>
      </c>
      <c r="H4" s="2" t="str">
        <f>Orders!K4</f>
        <v>Paid</v>
      </c>
    </row>
    <row r="5" spans="1:8" x14ac:dyDescent="0.25">
      <c r="A5" s="4" t="s">
        <v>243</v>
      </c>
      <c r="B5" s="4" t="str">
        <f>Orders!A5</f>
        <v>ORD0004</v>
      </c>
      <c r="C5" s="4" t="str">
        <f>Orders!B5</f>
        <v>CUST007</v>
      </c>
      <c r="D5" s="5">
        <f>Orders!D5</f>
        <v>45851</v>
      </c>
      <c r="E5" s="9">
        <f>Orders!I5</f>
        <v>150</v>
      </c>
      <c r="F5" s="4" t="str">
        <f>Orders!J5</f>
        <v>Wallet</v>
      </c>
      <c r="G5" s="4" t="s">
        <v>244</v>
      </c>
      <c r="H5" s="4" t="str">
        <f>Orders!K5</f>
        <v>Pending</v>
      </c>
    </row>
    <row r="6" spans="1:8" x14ac:dyDescent="0.25">
      <c r="A6" s="2" t="s">
        <v>245</v>
      </c>
      <c r="B6" s="2" t="str">
        <f>Orders!A6</f>
        <v>ORD0005</v>
      </c>
      <c r="C6" s="2" t="str">
        <f>Orders!B6</f>
        <v>CUST014</v>
      </c>
      <c r="D6" s="3">
        <f>Orders!D6</f>
        <v>45925</v>
      </c>
      <c r="E6" s="6" t="e">
        <f>Orders!I6</f>
        <v>#VALUE!</v>
      </c>
      <c r="F6" s="2" t="str">
        <f>Orders!J6</f>
        <v>Debit Card</v>
      </c>
      <c r="G6" s="2" t="s">
        <v>246</v>
      </c>
      <c r="H6" s="2" t="str">
        <f>Orders!K6</f>
        <v>Paid</v>
      </c>
    </row>
    <row r="7" spans="1:8" x14ac:dyDescent="0.25">
      <c r="A7" s="4" t="s">
        <v>247</v>
      </c>
      <c r="B7" s="4" t="str">
        <f>Orders!A7</f>
        <v>ORD0006</v>
      </c>
      <c r="C7" s="4" t="str">
        <f>Orders!B7</f>
        <v>CUST006</v>
      </c>
      <c r="D7" s="5">
        <f>Orders!D7</f>
        <v>45844</v>
      </c>
      <c r="E7" s="9">
        <f>Orders!I7</f>
        <v>780</v>
      </c>
      <c r="F7" s="4" t="str">
        <f>Orders!J7</f>
        <v>UPI</v>
      </c>
      <c r="G7" s="4" t="s">
        <v>248</v>
      </c>
      <c r="H7" s="4" t="str">
        <f>Orders!K7</f>
        <v>Failed</v>
      </c>
    </row>
    <row r="8" spans="1:8" x14ac:dyDescent="0.25">
      <c r="A8" s="2" t="s">
        <v>249</v>
      </c>
      <c r="B8" s="2" t="str">
        <f>Orders!A8</f>
        <v>ORD0007</v>
      </c>
      <c r="C8" s="2" t="str">
        <f>Orders!B8</f>
        <v>CUST009</v>
      </c>
      <c r="D8" s="3">
        <f>Orders!D8</f>
        <v>45904</v>
      </c>
      <c r="E8" s="6" t="e">
        <f>Orders!I8</f>
        <v>#REF!</v>
      </c>
      <c r="F8" s="2" t="str">
        <f>Orders!J8</f>
        <v>Debit Card</v>
      </c>
      <c r="G8" s="2" t="s">
        <v>250</v>
      </c>
      <c r="H8" s="2" t="str">
        <f>Orders!K8</f>
        <v>Paid</v>
      </c>
    </row>
    <row r="9" spans="1:8" x14ac:dyDescent="0.25">
      <c r="A9" s="4" t="s">
        <v>251</v>
      </c>
      <c r="B9" s="4" t="str">
        <f>Orders!A9</f>
        <v>ORD0008</v>
      </c>
      <c r="C9" s="4" t="str">
        <f>Orders!B9</f>
        <v>CUST009</v>
      </c>
      <c r="D9" s="5">
        <f>Orders!D9</f>
        <v>45728</v>
      </c>
      <c r="E9" s="9">
        <f>Orders!I9</f>
        <v>300</v>
      </c>
      <c r="F9" s="4" t="str">
        <f>Orders!J9</f>
        <v>Credit Card</v>
      </c>
      <c r="G9" s="4" t="s">
        <v>252</v>
      </c>
      <c r="H9" s="4" t="str">
        <f>Orders!K9</f>
        <v>Paid</v>
      </c>
    </row>
    <row r="10" spans="1:8" x14ac:dyDescent="0.25">
      <c r="A10" s="2" t="s">
        <v>253</v>
      </c>
      <c r="B10" s="2" t="str">
        <f>Orders!A10</f>
        <v>ORD0009</v>
      </c>
      <c r="C10" s="2" t="str">
        <f>Orders!B10</f>
        <v>CUST013</v>
      </c>
      <c r="D10" s="3">
        <f>Orders!D10</f>
        <v>45824</v>
      </c>
      <c r="E10" s="6" t="e">
        <f>Orders!I10</f>
        <v>#REF!</v>
      </c>
      <c r="F10" s="2" t="str">
        <f>Orders!J10</f>
        <v>Cash on Delivery</v>
      </c>
      <c r="G10" s="2" t="s">
        <v>254</v>
      </c>
      <c r="H10" s="2" t="str">
        <f>Orders!K10</f>
        <v>Failed</v>
      </c>
    </row>
  </sheetData>
  <autoFilter ref="A1:H31" xr:uid="{00000000-0009-0000-0000-000005000000}"/>
  <conditionalFormatting sqref="H2:H10">
    <cfRule type="expression" dxfId="3" priority="2">
      <formula>H2="Paid"</formula>
    </cfRule>
    <cfRule type="expression" dxfId="2" priority="3">
      <formula>H2="Failed"</formula>
    </cfRule>
    <cfRule type="expression" dxfId="1" priority="4">
      <formula>H2="Pending"</formula>
    </cfRule>
    <cfRule type="expression" dxfId="0" priority="5">
      <formula>H2="Refunded"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4" width="16" customWidth="1"/>
    <col min="5" max="5" width="22" customWidth="1"/>
    <col min="6" max="8" width="16" customWidth="1"/>
  </cols>
  <sheetData>
    <row r="1" spans="1:8" ht="25.5" customHeight="1" x14ac:dyDescent="0.25">
      <c r="A1" s="23" t="s">
        <v>255</v>
      </c>
      <c r="B1" s="23"/>
      <c r="C1" s="23"/>
      <c r="D1" s="23"/>
      <c r="E1" s="23"/>
      <c r="F1" s="23"/>
      <c r="G1" s="23"/>
      <c r="H1" s="23"/>
    </row>
    <row r="2" spans="1:8" ht="15.75" customHeight="1" x14ac:dyDescent="0.25">
      <c r="A2" s="24" t="s">
        <v>256</v>
      </c>
      <c r="B2" s="24"/>
      <c r="C2" s="24"/>
      <c r="D2" s="24"/>
      <c r="E2" s="24"/>
      <c r="F2" s="24"/>
      <c r="G2" s="24"/>
      <c r="H2" s="24"/>
    </row>
    <row r="3" spans="1:8" ht="15.75" customHeight="1" x14ac:dyDescent="0.25"/>
    <row r="4" spans="1:8" ht="15.75" customHeight="1" x14ac:dyDescent="0.25">
      <c r="A4" s="25" t="s">
        <v>257</v>
      </c>
      <c r="B4" s="25"/>
      <c r="C4" s="25" t="s">
        <v>258</v>
      </c>
      <c r="D4" s="25"/>
      <c r="E4" s="26" t="s">
        <v>259</v>
      </c>
      <c r="F4" s="26"/>
      <c r="G4" s="27" t="s">
        <v>260</v>
      </c>
      <c r="H4" s="27"/>
    </row>
    <row r="5" spans="1:8" ht="15.75" customHeight="1" x14ac:dyDescent="0.25">
      <c r="A5" s="28">
        <f>COUNTA('Customer Details'!A2:A16)</f>
        <v>15</v>
      </c>
      <c r="B5" s="28"/>
      <c r="C5" s="28">
        <f>COUNTA(Orders!A2:A11)</f>
        <v>10</v>
      </c>
      <c r="D5" s="28"/>
      <c r="E5" s="29" t="e">
        <f>SUMIFS(Orders!I2:I11,Orders!L2:L11,"&lt;&gt;Cancelled")</f>
        <v>#VALUE!</v>
      </c>
      <c r="F5" s="29"/>
      <c r="G5" s="30">
        <f>COUNTIF(Orders!L2:L11,"Pending")</f>
        <v>1</v>
      </c>
      <c r="H5" s="30"/>
    </row>
    <row r="6" spans="1:8" ht="15.75" customHeight="1" x14ac:dyDescent="0.25">
      <c r="A6" s="28"/>
      <c r="B6" s="28"/>
      <c r="C6" s="28"/>
      <c r="D6" s="28"/>
      <c r="E6" s="29"/>
      <c r="F6" s="29"/>
      <c r="G6" s="30"/>
      <c r="H6" s="30"/>
    </row>
    <row r="7" spans="1:8" ht="15.75" customHeight="1" x14ac:dyDescent="0.25"/>
    <row r="8" spans="1:8" ht="15.75" customHeight="1" x14ac:dyDescent="0.25">
      <c r="A8" s="26" t="s">
        <v>261</v>
      </c>
      <c r="B8" s="26"/>
      <c r="C8" s="31" t="s">
        <v>262</v>
      </c>
      <c r="D8" s="31"/>
      <c r="E8" s="32" t="s">
        <v>263</v>
      </c>
      <c r="F8" s="32"/>
    </row>
    <row r="9" spans="1:8" ht="15.75" customHeight="1" x14ac:dyDescent="0.25">
      <c r="A9" s="34">
        <f>COUNTIF(Orders!L2:L11,"Delivered")</f>
        <v>5</v>
      </c>
      <c r="B9" s="34"/>
      <c r="C9" s="35">
        <f>COUNTIF(Orders!L2:L11,"Cancelled")</f>
        <v>3</v>
      </c>
      <c r="D9" s="35"/>
      <c r="E9" s="36">
        <f>IFERROR(SUMIFS(Orders!I2:I11,Orders!L2:L11,"&lt;&gt;Cancelled")/COUNTIFS(Orders!L2:L11,"&lt;&gt;Cancelled"),0)</f>
        <v>0</v>
      </c>
      <c r="F9" s="36"/>
    </row>
    <row r="10" spans="1:8" ht="15.75" customHeight="1" x14ac:dyDescent="0.25">
      <c r="A10" s="34"/>
      <c r="B10" s="34"/>
      <c r="C10" s="35"/>
      <c r="D10" s="35"/>
      <c r="E10" s="36"/>
      <c r="F10" s="36"/>
    </row>
    <row r="11" spans="1:8" ht="15.75" customHeight="1" x14ac:dyDescent="0.25"/>
    <row r="12" spans="1:8" ht="15.75" customHeight="1" x14ac:dyDescent="0.25">
      <c r="A12" s="37" t="s">
        <v>264</v>
      </c>
      <c r="B12" s="37"/>
      <c r="C12" s="37"/>
      <c r="D12" s="37"/>
      <c r="E12" s="37" t="s">
        <v>265</v>
      </c>
      <c r="F12" s="37"/>
      <c r="G12" s="37"/>
      <c r="H12" s="37"/>
    </row>
    <row r="13" spans="1:8" ht="15.75" customHeight="1" x14ac:dyDescent="0.25">
      <c r="A13" s="33" t="str">
        <f>IFERROR(INDEX('Food Menu'!$B$2:$B$11,MATCH(MAX('Food Menu'!$H$2:$H$11),'Food Menu'!$H$2:$H$11,0)),"N/A")</f>
        <v>Chicken 65</v>
      </c>
      <c r="B13" s="33"/>
      <c r="C13" s="33"/>
      <c r="D13" s="33"/>
      <c r="E13" s="33" t="e">
        <f>INDEX(A19:A23,MATCH(MAX(B19:B23),B19:B23,0))</f>
        <v>#VALUE!</v>
      </c>
      <c r="F13" s="33"/>
      <c r="G13" s="33"/>
      <c r="H13" s="33"/>
    </row>
    <row r="14" spans="1:8" ht="15.75" customHeight="1" x14ac:dyDescent="0.25">
      <c r="A14" s="33"/>
      <c r="B14" s="33"/>
      <c r="C14" s="33"/>
      <c r="D14" s="33"/>
      <c r="E14" s="33"/>
      <c r="F14" s="33"/>
      <c r="G14" s="33"/>
      <c r="H14" s="33"/>
    </row>
    <row r="15" spans="1:8" ht="15.75" customHeight="1" x14ac:dyDescent="0.25"/>
    <row r="16" spans="1:8" ht="15.75" customHeight="1" x14ac:dyDescent="0.25"/>
    <row r="17" spans="1:2" ht="15.75" customHeight="1" x14ac:dyDescent="0.25">
      <c r="A17" s="16" t="s">
        <v>266</v>
      </c>
    </row>
    <row r="18" spans="1:2" ht="15.75" customHeight="1" x14ac:dyDescent="0.25">
      <c r="A18" s="17" t="s">
        <v>83</v>
      </c>
      <c r="B18" s="17" t="s">
        <v>259</v>
      </c>
    </row>
    <row r="19" spans="1:2" ht="15.75" customHeight="1" x14ac:dyDescent="0.25">
      <c r="A19" s="7" t="s">
        <v>92</v>
      </c>
      <c r="B19" s="18" t="e">
        <f>SUMIFS('Food Menu'!$I$2:$I$11,'Food Menu'!$C$2:$C$11,A19)</f>
        <v>#VALUE!</v>
      </c>
    </row>
    <row r="20" spans="1:2" ht="15.75" customHeight="1" x14ac:dyDescent="0.25">
      <c r="A20" s="10" t="s">
        <v>103</v>
      </c>
      <c r="B20" s="19">
        <f>SUMIFS('Food Menu'!$I$2:$I$11,'Food Menu'!$C$2:$C$11,A20)</f>
        <v>680</v>
      </c>
    </row>
    <row r="21" spans="1:2" ht="15.75" customHeight="1" x14ac:dyDescent="0.25">
      <c r="A21" s="7" t="s">
        <v>117</v>
      </c>
      <c r="B21" s="18">
        <f>SUMIFS('Food Menu'!$I$2:$I$11,'Food Menu'!$C$2:$C$11,A21)</f>
        <v>0</v>
      </c>
    </row>
    <row r="22" spans="1:2" ht="15.75" customHeight="1" x14ac:dyDescent="0.25">
      <c r="A22" s="10" t="s">
        <v>125</v>
      </c>
      <c r="B22" s="19">
        <f>SUMIFS('Food Menu'!$I$2:$I$11,'Food Menu'!$C$2:$C$11,A22)</f>
        <v>0</v>
      </c>
    </row>
    <row r="23" spans="1:2" ht="15.75" customHeight="1" x14ac:dyDescent="0.25">
      <c r="A23" s="7" t="s">
        <v>126</v>
      </c>
      <c r="B23" s="18">
        <f>SUMIFS('Food Menu'!$I$2:$I$11,'Food Menu'!$C$2:$C$11,A23)</f>
        <v>0</v>
      </c>
    </row>
    <row r="24" spans="1:2" ht="15.75" customHeight="1" x14ac:dyDescent="0.25"/>
    <row r="25" spans="1:2" ht="15.75" customHeight="1" x14ac:dyDescent="0.25"/>
    <row r="26" spans="1:2" ht="15.75" customHeight="1" x14ac:dyDescent="0.25">
      <c r="A26" s="16" t="s">
        <v>267</v>
      </c>
    </row>
    <row r="27" spans="1:2" ht="15.75" customHeight="1" x14ac:dyDescent="0.25">
      <c r="A27" s="17" t="s">
        <v>134</v>
      </c>
      <c r="B27" s="17" t="s">
        <v>268</v>
      </c>
    </row>
    <row r="28" spans="1:2" ht="15.75" customHeight="1" x14ac:dyDescent="0.25">
      <c r="A28" s="7" t="s">
        <v>141</v>
      </c>
      <c r="B28" s="20">
        <f>COUNTIF(Orders!$L$2:$L$11,A28)</f>
        <v>1</v>
      </c>
    </row>
    <row r="29" spans="1:2" ht="15.75" customHeight="1" x14ac:dyDescent="0.25">
      <c r="A29" s="10" t="s">
        <v>154</v>
      </c>
      <c r="B29" s="21">
        <f>COUNTIF(Orders!$L$2:$L$11,A29)</f>
        <v>1</v>
      </c>
    </row>
    <row r="30" spans="1:2" ht="15.75" customHeight="1" x14ac:dyDescent="0.25">
      <c r="A30" s="7" t="s">
        <v>158</v>
      </c>
      <c r="B30" s="20">
        <f>COUNTIF(Orders!$L$2:$L$11,A30)</f>
        <v>0</v>
      </c>
    </row>
    <row r="31" spans="1:2" ht="15.75" customHeight="1" x14ac:dyDescent="0.25">
      <c r="A31" s="10" t="s">
        <v>157</v>
      </c>
      <c r="B31" s="21">
        <f>COUNTIF(Orders!$L$2:$L$11,A31)</f>
        <v>0</v>
      </c>
    </row>
    <row r="32" spans="1:2" ht="15.75" customHeight="1" x14ac:dyDescent="0.25">
      <c r="A32" s="7" t="s">
        <v>138</v>
      </c>
      <c r="B32" s="20">
        <f>COUNTIF(Orders!$L$2:$L$11,A32)</f>
        <v>5</v>
      </c>
    </row>
    <row r="33" spans="1:2" ht="15.75" customHeight="1" x14ac:dyDescent="0.25">
      <c r="A33" s="10" t="s">
        <v>142</v>
      </c>
      <c r="B33" s="21">
        <f>COUNTIF(Orders!$L$2:$L$11,A33)</f>
        <v>3</v>
      </c>
    </row>
    <row r="34" spans="1:2" ht="15.75" customHeight="1" x14ac:dyDescent="0.25"/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1:2" ht="15.75" customHeight="1" x14ac:dyDescent="0.25"/>
    <row r="50" spans="1:2" ht="15.75" customHeight="1" x14ac:dyDescent="0.25"/>
    <row r="51" spans="1:2" ht="15.75" customHeight="1" x14ac:dyDescent="0.25"/>
    <row r="52" spans="1:2" ht="15.75" customHeight="1" x14ac:dyDescent="0.25"/>
    <row r="53" spans="1:2" ht="15.75" customHeight="1" x14ac:dyDescent="0.25">
      <c r="A53" s="16" t="s">
        <v>269</v>
      </c>
    </row>
    <row r="54" spans="1:2" ht="15.75" customHeight="1" x14ac:dyDescent="0.25">
      <c r="A54" s="17" t="s">
        <v>270</v>
      </c>
      <c r="B54" s="17" t="s">
        <v>271</v>
      </c>
    </row>
    <row r="55" spans="1:2" ht="15.75" customHeight="1" x14ac:dyDescent="0.25">
      <c r="A55" s="7" t="s">
        <v>272</v>
      </c>
      <c r="B55" s="18" t="e">
        <f>SUMPRODUCT((MONTH(Orders!$D$2:$D$11)=1)*(Orders!$L$2:$L$11&lt;&gt;"Cancelled")*Orders!$I$2:$I$11)</f>
        <v>#VALUE!</v>
      </c>
    </row>
    <row r="56" spans="1:2" ht="15.75" customHeight="1" x14ac:dyDescent="0.25">
      <c r="A56" s="10" t="s">
        <v>273</v>
      </c>
      <c r="B56" s="19" t="e">
        <f>SUMPRODUCT((MONTH(Orders!$D$2:$D$11)=2)*(Orders!$L$2:$L$11&lt;&gt;"Cancelled")*Orders!$I$2:$I$11)</f>
        <v>#VALUE!</v>
      </c>
    </row>
    <row r="57" spans="1:2" ht="15.75" customHeight="1" x14ac:dyDescent="0.25">
      <c r="A57" s="7" t="s">
        <v>274</v>
      </c>
      <c r="B57" s="18" t="e">
        <f>SUMPRODUCT((MONTH(Orders!$D$2:$D$11)=3)*(Orders!$L$2:$L$11&lt;&gt;"Cancelled")*Orders!$I$2:$I$11)</f>
        <v>#VALUE!</v>
      </c>
    </row>
    <row r="58" spans="1:2" ht="15.75" customHeight="1" x14ac:dyDescent="0.25">
      <c r="A58" s="10" t="s">
        <v>275</v>
      </c>
      <c r="B58" s="19" t="e">
        <f>SUMPRODUCT((MONTH(Orders!$D$2:$D$11)=4)*(Orders!$L$2:$L$11&lt;&gt;"Cancelled")*Orders!$I$2:$I$11)</f>
        <v>#VALUE!</v>
      </c>
    </row>
    <row r="59" spans="1:2" ht="15.75" customHeight="1" x14ac:dyDescent="0.25">
      <c r="A59" s="7" t="s">
        <v>276</v>
      </c>
      <c r="B59" s="18" t="e">
        <f>SUMPRODUCT((MONTH(Orders!$D$2:$D$11)=5)*(Orders!$L$2:$L$11&lt;&gt;"Cancelled")*Orders!$I$2:$I$11)</f>
        <v>#VALUE!</v>
      </c>
    </row>
    <row r="60" spans="1:2" ht="15.75" customHeight="1" x14ac:dyDescent="0.25">
      <c r="A60" s="10" t="s">
        <v>277</v>
      </c>
      <c r="B60" s="19" t="e">
        <f>SUMPRODUCT((MONTH(Orders!$D$2:$D$11)=6)*(Orders!$L$2:$L$11&lt;&gt;"Cancelled")*Orders!$I$2:$I$11)</f>
        <v>#VALUE!</v>
      </c>
    </row>
    <row r="61" spans="1:2" ht="15.75" customHeight="1" x14ac:dyDescent="0.25">
      <c r="A61" s="7" t="s">
        <v>278</v>
      </c>
      <c r="B61" s="18" t="e">
        <f>SUMPRODUCT((MONTH(Orders!$D$2:$D$11)=7)*(Orders!$L$2:$L$11&lt;&gt;"Cancelled")*Orders!$I$2:$I$11)</f>
        <v>#VALUE!</v>
      </c>
    </row>
    <row r="62" spans="1:2" ht="15.75" customHeight="1" x14ac:dyDescent="0.25">
      <c r="A62" s="10" t="s">
        <v>279</v>
      </c>
      <c r="B62" s="19" t="e">
        <f>SUMPRODUCT((MONTH(Orders!$D$2:$D$11)=8)*(Orders!$L$2:$L$11&lt;&gt;"Cancelled")*Orders!$I$2:$I$11)</f>
        <v>#VALUE!</v>
      </c>
    </row>
    <row r="63" spans="1:2" ht="15.75" customHeight="1" x14ac:dyDescent="0.25">
      <c r="A63" s="7" t="s">
        <v>280</v>
      </c>
      <c r="B63" s="18" t="e">
        <f>SUMPRODUCT((MONTH(Orders!$D$2:$D$11)=9)*(Orders!$L$2:$L$11&lt;&gt;"Cancelled")*Orders!$I$2:$I$11)</f>
        <v>#VALUE!</v>
      </c>
    </row>
    <row r="64" spans="1:2" ht="15.75" customHeight="1" x14ac:dyDescent="0.25">
      <c r="A64" s="10" t="s">
        <v>281</v>
      </c>
      <c r="B64" s="19" t="e">
        <f>SUMPRODUCT((MONTH(Orders!$D$2:$D$11)=10)*(Orders!$L$2:$L$11&lt;&gt;"Cancelled")*Orders!$I$2:$I$11)</f>
        <v>#VALUE!</v>
      </c>
    </row>
    <row r="65" spans="1:2" ht="15.75" customHeight="1" x14ac:dyDescent="0.25">
      <c r="A65" s="7" t="s">
        <v>282</v>
      </c>
      <c r="B65" s="18" t="e">
        <f>SUMPRODUCT((MONTH(Orders!$D$2:$D$11)=11)*(Orders!$L$2:$L$11&lt;&gt;"Cancelled")*Orders!$I$2:$I$11)</f>
        <v>#VALUE!</v>
      </c>
    </row>
    <row r="66" spans="1:2" ht="15.75" customHeight="1" x14ac:dyDescent="0.25">
      <c r="A66" s="10" t="s">
        <v>283</v>
      </c>
      <c r="B66" s="19" t="e">
        <f>SUMPRODUCT((MONTH(Orders!$D$2:$D$11)=12)*(Orders!$L$2:$L$11&lt;&gt;"Cancelled")*Orders!$I$2:$I$11)</f>
        <v>#VALUE!</v>
      </c>
    </row>
    <row r="67" spans="1:2" ht="15.75" customHeight="1" x14ac:dyDescent="0.25"/>
    <row r="68" spans="1:2" ht="15.75" customHeight="1" x14ac:dyDescent="0.25"/>
    <row r="69" spans="1:2" ht="15.75" customHeight="1" x14ac:dyDescent="0.25"/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</sheetData>
  <mergeCells count="20">
    <mergeCell ref="A13:D14"/>
    <mergeCell ref="E13:H14"/>
    <mergeCell ref="A9:B10"/>
    <mergeCell ref="C9:D10"/>
    <mergeCell ref="E9:F10"/>
    <mergeCell ref="A12:D12"/>
    <mergeCell ref="E12:H12"/>
    <mergeCell ref="A5:B6"/>
    <mergeCell ref="C5:D6"/>
    <mergeCell ref="E5:F6"/>
    <mergeCell ref="G5:H6"/>
    <mergeCell ref="A8:B8"/>
    <mergeCell ref="C8:D8"/>
    <mergeCell ref="E8:F8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5E3B-7B8D-48CF-AE68-F829EF1C12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Details</vt:lpstr>
      <vt:lpstr>Sheet1</vt:lpstr>
      <vt:lpstr>Food Menu</vt:lpstr>
      <vt:lpstr>Restaurant Details</vt:lpstr>
      <vt:lpstr>Orders</vt:lpstr>
      <vt:lpstr>Delivery Details</vt:lpstr>
      <vt:lpstr>Payment Details</vt:lpstr>
      <vt:lpstr>Reports &amp; Dashboard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DHARSHAN MK</cp:lastModifiedBy>
  <cp:revision>1</cp:revision>
  <dcterms:created xsi:type="dcterms:W3CDTF">2026-09-11T06:40:45Z</dcterms:created>
  <dcterms:modified xsi:type="dcterms:W3CDTF">2026-09-11T08:44:10Z</dcterms:modified>
  <dc:language>en-US</dc:language>
</cp:coreProperties>
</file>